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28F27D50_6354_4DB3_96B4_F572516482D4_.wvu.FilterData">BTG!$A$1:$AK$775</definedName>
    <definedName hidden="1" localSheetId="2" name="Z_99D9CE29_BA34_4303_8D70_F5D13EFAF552_.wvu.FilterData">BTG!$A$1:$AO$780</definedName>
    <definedName hidden="1" localSheetId="2" name="Z_7F5C666B_A664_4759_BAEE_82609F654DEA_.wvu.FilterData">BTG!$AB$2:$AB$780</definedName>
    <definedName hidden="1" localSheetId="3" name="Z_7F5C666B_A664_4759_BAEE_82609F654DEA_.wvu.FilterData">Guide!$K$2:$K$403</definedName>
    <definedName hidden="1" localSheetId="2" name="Z_178EBEED_554E_4D0D_8EEB_B31C4D879175_.wvu.FilterData">BTG!$A$1:$AO$772</definedName>
    <definedName hidden="1" localSheetId="2" name="Z_8BFE2F9A_6BFC_411E_AECA_3FC741A6740D_.wvu.FilterData">BTG!$A$1:$AN$772</definedName>
    <definedName hidden="1" localSheetId="2" name="Z_E1CBBB1A_7828_4993_9874_95A36B707A7D_.wvu.FilterData">BTG!$A$1:$AQ$772</definedName>
    <definedName hidden="1" localSheetId="2" name="Z_6C5F736A_DF41_401E_AAFD_846D67735AA6_.wvu.FilterData">BTG!$A$1:$AK$775</definedName>
    <definedName hidden="1" localSheetId="2" name="Z_E1FD0451_F672_4FAA_BDB2_E9D0F955C4E9_.wvu.FilterData">BTG!$A$2:$AQ$772</definedName>
    <definedName hidden="1" localSheetId="2" name="Z_C3DA7C10_224C_4081_93B2_A3A75E544FD1_.wvu.FilterData">BTG!$F$2:$F$780</definedName>
    <definedName hidden="1" localSheetId="3" name="Z_C3DA7C10_224C_4081_93B2_A3A75E544FD1_.wvu.FilterData">Guide!$B$2:$BU$403</definedName>
    <definedName hidden="1" localSheetId="5" name="Z_C3DA7C10_224C_4081_93B2_A3A75E544FD1_.wvu.FilterData">'Ágora'!$F$2:$F$28</definedName>
    <definedName hidden="1" localSheetId="2" name="Z_A9D8B2C7_F0DE_468D_B120_08A2DC6258EE_.wvu.FilterData">BTG!$A$1:$AQ$772</definedName>
    <definedName hidden="1" localSheetId="2" name="Z_5E323688_84C4_4429_80E0_087D3942ECDD_.wvu.FilterData">BTG!$A$1:$AO$772</definedName>
    <definedName hidden="1" localSheetId="2" name="Z_C2E126CE_9FEE_4482_8D6F_86A45875507D_.wvu.FilterData">BTG!$B$2:$AH$775</definedName>
    <definedName hidden="1" localSheetId="3" name="Z_C2E126CE_9FEE_4482_8D6F_86A45875507D_.wvu.FilterData">Guide!$A$1:$CE$395</definedName>
    <definedName hidden="1" localSheetId="5" name="Z_C2E126CE_9FEE_4482_8D6F_86A45875507D_.wvu.FilterData">'Ágora'!$B$2:$AC$16</definedName>
    <definedName hidden="1" localSheetId="2" name="Z_A2E85C52_1E0C_432C_8CF2_98448D690A36_.wvu.FilterData">BTG!$A$1:$AK$775</definedName>
    <definedName hidden="1" localSheetId="2" name="Z_FB54B597_57F9_44F2_ADC8_0965B18AFA96_.wvu.FilterData">BTG!$D$2:$F$780</definedName>
    <definedName hidden="1" localSheetId="5" name="Z_FB54B597_57F9_44F2_ADC8_0965B18AFA96_.wvu.FilterData">'Ágora'!$D$2:$F$28</definedName>
    <definedName hidden="1" localSheetId="2" name="Z_9A6EA0D5_EFDE_4103_ACCA_83BB649A68A2_.wvu.FilterData">BTG!$AI$2:$AI$780</definedName>
    <definedName hidden="1" localSheetId="5" name="Z_9A6EA0D5_EFDE_4103_ACCA_83BB649A68A2_.wvu.FilterData">'Ágora'!$AD$2:$AD$28</definedName>
    <definedName hidden="1" localSheetId="2" name="Z_A2967BDF_56D7_4F67_9644_CB79F89B2B82_.wvu.FilterData">BTG!$A$1:$AQ$772</definedName>
    <definedName hidden="1" localSheetId="2" name="Z_FB713126_2E4F_47A2_A74D_BB0CF7C2DF5A_.wvu.FilterData">BTG!$A$1:$AK$775</definedName>
    <definedName hidden="1" localSheetId="2" name="Z_AD837771_8060_491E_9331_463F411268C9_.wvu.FilterData">BTG!$A$1:$AK$775</definedName>
    <definedName hidden="1" localSheetId="2" name="Z_DC0E611B_0796_4504_A8A7_294DB19C0E5E_.wvu.FilterData">BTG!$A$2:$AQ$772</definedName>
    <definedName hidden="1" localSheetId="2" name="Z_A397F85F_6313_4B94_8C12_140A506FC3B4_.wvu.FilterData">BTG!$A$1:$AP$772</definedName>
    <definedName hidden="1" localSheetId="2" name="Z_FC143051_B18D_4F82_93D5_6D8D85F36D58_.wvu.FilterData">BTG!$B$2:$AI$775</definedName>
    <definedName hidden="1" localSheetId="5" name="Z_FC143051_B18D_4F82_93D5_6D8D85F36D58_.wvu.FilterData">'Ágora'!$B$2:$AD$15</definedName>
    <definedName hidden="1" localSheetId="2" name="Z_B7F75E86_FADA_4178_BB75_DF0DA03AA2D1_.wvu.FilterData">BTG!$A$1:$AN$772</definedName>
    <definedName hidden="1" localSheetId="2" name="Z_81478431_551F_4669_86FA_C5DD870D92CF_.wvu.FilterData">BTG!$A$1:$AQ$775</definedName>
    <definedName hidden="1" localSheetId="2" name="Z_02C99721_5922_4249_8769_6A91ED0E3856_.wvu.FilterData">BTG!$A$1:$AQ$772</definedName>
    <definedName hidden="1" localSheetId="2" name="Z_0AB8954B_2BEA_4D4B_A9E2_0409AE0747A3_.wvu.FilterData">BTG!$A$1:$AK$775</definedName>
    <definedName hidden="1" localSheetId="2" name="Z_6EC1589D_12EE_4C8E_B9CC_95813E20E981_.wvu.FilterData">BTG!$A$1:$AO$772</definedName>
    <definedName hidden="1" localSheetId="2" name="Z_5995AB61_CA68_457A_AE60_25A161BD4919_.wvu.FilterData">BTG!$A$1:$AO$772</definedName>
    <definedName hidden="1" localSheetId="2" name="Z_647369EE_C741_4B86_B775_23F7E8898C4F_.wvu.FilterData">BTG!$B$2:$AI$780</definedName>
    <definedName hidden="1" localSheetId="5" name="Z_647369EE_C741_4B86_B775_23F7E8898C4F_.wvu.FilterData">'Ágora'!$B$2:$AD$28</definedName>
    <definedName hidden="1" localSheetId="2" name="Z_83AFBA0C_8275_45E4_BDCE_9874C8948D82_.wvu.FilterData">BTG!$D$2:$F$780</definedName>
    <definedName hidden="1" localSheetId="5" name="Z_83AFBA0C_8275_45E4_BDCE_9874C8948D82_.wvu.FilterData">'Ágora'!$D$2:$F$28</definedName>
    <definedName hidden="1" localSheetId="2" name="Z_9E6D77A8_157A_45A4_B191_9F4F0B5AF777_.wvu.FilterData">BTG!$A$1:$AO$772</definedName>
    <definedName hidden="1" localSheetId="2" name="Z_225236DB_8BE5_46C5_886C_D17477B681C9_.wvu.FilterData">BTG!$A$1:$AL$780</definedName>
    <definedName hidden="1" localSheetId="2" name="Z_C41000CD_88BE_4BD2_ADD9_84C36331D693_.wvu.FilterData">BTG!$F$2:$F$780</definedName>
    <definedName hidden="1" localSheetId="5" name="Z_C41000CD_88BE_4BD2_ADD9_84C36331D693_.wvu.FilterData">'Ágora'!$F$2:$F$28</definedName>
    <definedName hidden="1" localSheetId="2" name="Z_74300A71_3606_4915_9CB1_A86392B07D3C_.wvu.FilterData">BTG!$A$1:$AO$772</definedName>
    <definedName hidden="1" localSheetId="2" name="Z_36E5E785_C6E8_488E_9C55_BA79116D28B0_.wvu.FilterData">BTG!$A$2:$AQ$772</definedName>
    <definedName hidden="1" localSheetId="2" name="Z_5E242FA6_0189_426C_8D15_FEEB0076F05F_.wvu.FilterData">BTG!$A$1:$AN$780</definedName>
    <definedName hidden="1" localSheetId="2" name="Z_918F279E_1967_4EA9_97C4_785293A2BF0D_.wvu.FilterData">BTG!$J$1:$P$771</definedName>
    <definedName hidden="1" localSheetId="2" name="Z_5F71D438_7F31_4643_B203_88FDE6C6399A_.wvu.FilterData">BTG!$A$1:$AO$772</definedName>
    <definedName hidden="1" localSheetId="2" name="Z_41183FFB_D507_4B27_B8C9_2097BB108FC8_.wvu.FilterData">BTG!$A$1:$AQ$775</definedName>
    <definedName hidden="1" localSheetId="2" name="Z_D1005308_2105_4202_8368_F9F0D5BA04E3_.wvu.FilterData">BTG!$F$2:$F$780</definedName>
    <definedName hidden="1" localSheetId="3" name="Z_D1005308_2105_4202_8368_F9F0D5BA04E3_.wvu.FilterData">Guide!$A$1:$CC$395</definedName>
    <definedName hidden="1" localSheetId="5" name="Z_D1005308_2105_4202_8368_F9F0D5BA04E3_.wvu.FilterData">'Ágora'!$F$2:$F$28</definedName>
    <definedName hidden="1" localSheetId="2" name="Z_D923C176_00FC_4E16_9425_58F48E701C83_.wvu.FilterData">BTG!$D$2:$F$780</definedName>
    <definedName hidden="1" localSheetId="5" name="Z_D923C176_00FC_4E16_9425_58F48E701C83_.wvu.FilterData">'Ágora'!$D$2:$F$28</definedName>
    <definedName hidden="1" localSheetId="2" name="Z_665C2C98_95DB_405F_94AE_F8130F6F3795_.wvu.FilterData">BTG!$A$1:$AK$775</definedName>
    <definedName hidden="1" localSheetId="2" name="Z_8FDAA01A_3948_4464_B842_93DA489538A6_.wvu.FilterData">BTG!$AG$2:$AG$780</definedName>
    <definedName hidden="1" localSheetId="3" name="Z_8FDAA01A_3948_4464_B842_93DA489538A6_.wvu.FilterData">Guide!$A$2:$CD$395</definedName>
    <definedName hidden="1" localSheetId="5" name="Z_8FDAA01A_3948_4464_B842_93DA489538A6_.wvu.FilterData">'Ágora'!$AB$2:$AB$28</definedName>
    <definedName hidden="1" localSheetId="2" name="Z_7451AB22_3F85_44C9_8F3B_3B3B6DAC1ED2_.wvu.FilterData">BTG!$A$1:$AL$780</definedName>
    <definedName hidden="1" localSheetId="2" name="Z_A6D24465_47C1_4043_A0EF_B5B366A9612F_.wvu.FilterData">BTG!$A$2:$AP$772</definedName>
    <definedName hidden="1" localSheetId="2" name="Z_6BF8D7EB_4EF2_420C_9DFF_98F7A3471815_.wvu.FilterData">BTG!$B$2:$AH$780</definedName>
    <definedName hidden="1" localSheetId="5" name="Z_6BF8D7EB_4EF2_420C_9DFF_98F7A3471815_.wvu.FilterData">'Ágora'!$B$2:$AC$28</definedName>
    <definedName hidden="1" localSheetId="2" name="Z_4F306B95_F591_45E9_98E7_C3D20B7A55D5_.wvu.FilterData">BTG!$F$2:$F$780</definedName>
    <definedName hidden="1" localSheetId="5" name="Z_4F306B95_F591_45E9_98E7_C3D20B7A55D5_.wvu.FilterData">'Ágora'!$F$2:$F$28</definedName>
    <definedName hidden="1" localSheetId="2" name="Z_9A7C62CE_9588_4C9B_8E22_306767D94398_.wvu.FilterData">BTG!$A$1:$AO$772</definedName>
    <definedName hidden="1" localSheetId="2" name="Z_2DA01D95_0D46_43B5_84B6_AB402F6E2855_.wvu.FilterData">BTG!$B$2:$AH$775</definedName>
    <definedName hidden="1" localSheetId="5" name="Z_2DA01D95_0D46_43B5_84B6_AB402F6E2855_.wvu.FilterData">'Ágora'!$B$2:$AC$16</definedName>
    <definedName hidden="1" localSheetId="2" name="Z_4D94EB92_5A13_4632_9C3E_4DFFECA6ED3F_.wvu.FilterData">BTG!$A$1:$AQ$772</definedName>
    <definedName hidden="1" localSheetId="2" name="Z_325C9E37_8097_453A_9827_4F22FB6A49A3_.wvu.FilterData">BTG!$A$1:$AL$772</definedName>
    <definedName hidden="1" localSheetId="2" name="Z_8CBA74D2_EEEC_46D2_8F32_ACC46AD5AC40_.wvu.FilterData">BTG!$A$1:$F$772</definedName>
    <definedName hidden="1" localSheetId="2" name="Z_E6C88F4C_805E_4AE6_8D60_1DC04E9F8E17_.wvu.FilterData">BTG!$D$2:$E$774</definedName>
    <definedName hidden="1" localSheetId="2" name="Z_B521BC12_7381_4893_ADDB_8EE755E523F9_.wvu.FilterData">BTG!$A$1:$AO$772</definedName>
    <definedName hidden="1" localSheetId="2" name="Z_DBFC4992_83C7_41B5_8D3A_633132414135_.wvu.FilterData">BTG!$B$2:$AI$775</definedName>
    <definedName hidden="1" localSheetId="5" name="Z_DBFC4992_83C7_41B5_8D3A_633132414135_.wvu.FilterData">'Ágora'!$B$2:$AD$15</definedName>
    <definedName hidden="1" localSheetId="2" name="Z_D24AAF02_4795_4200_BD08_52592417DD3F_.wvu.FilterData">BTG!$B$2:$AH$780</definedName>
    <definedName hidden="1" localSheetId="3" name="Z_D24AAF02_4795_4200_BD08_52592417DD3F_.wvu.FilterData">Guide!$A$1:$CB$395</definedName>
    <definedName hidden="1" localSheetId="5" name="Z_D24AAF02_4795_4200_BD08_52592417DD3F_.wvu.FilterData">'Ágora'!$B$2:$AC$28</definedName>
    <definedName hidden="1" localSheetId="2" name="Z_2EAA15C6_257F_44D1_B5D8_069549E38477_.wvu.FilterData">BTG!$A$2:$AP$772</definedName>
    <definedName hidden="1" localSheetId="2" name="Z_F0C20A6A_970C_4C4D_BEE4_244841262267_.wvu.FilterData">BTG!$M$2:$M$780</definedName>
    <definedName hidden="1" localSheetId="5" name="Z_F0C20A6A_970C_4C4D_BEE4_244841262267_.wvu.FilterData">'Ágora'!$M$2:$M$28</definedName>
    <definedName hidden="1" localSheetId="0" name="Z_21CE8D9D_1915_460E_A2BC_F6B3ADFE9EC5_.wvu.FilterData">'Clientes Novos Int.'!$B$1:$N$1</definedName>
    <definedName hidden="1" localSheetId="1" name="Z_21CE8D9D_1915_460E_A2BC_F6B3ADFE9EC5_.wvu.FilterData">'Clientes Novos'!$A$1:$P$1</definedName>
    <definedName hidden="1" localSheetId="2" name="Z_21CE8D9D_1915_460E_A2BC_F6B3ADFE9EC5_.wvu.FilterData">BTG!$A$2:$AK$775</definedName>
    <definedName hidden="1" localSheetId="3" name="Z_21CE8D9D_1915_460E_A2BC_F6B3ADFE9EC5_.wvu.FilterData">Guide!$K$2:$K$403</definedName>
    <definedName hidden="1" localSheetId="2" name="Z_CE2C07EE_27D1_44A7_BD65_558B1EC7C0CC_.wvu.FilterData">BTG!$A$1:$AK$775</definedName>
    <definedName hidden="1" localSheetId="2" name="Z_FFF114E3_D7A3_4E21_B3C0_62FBA9A4D0ED_.wvu.FilterData">BTG!$K$2:$K$780</definedName>
    <definedName hidden="1" localSheetId="5" name="Z_FFF114E3_D7A3_4E21_B3C0_62FBA9A4D0ED_.wvu.FilterData">'Ágora'!$K$2:$K$28</definedName>
    <definedName hidden="1" localSheetId="2" name="Z_2DB7A611_C8C8_4B00_A84E_25609FA3ECB4_.wvu.FilterData">BTG!$A$1:$AL$780</definedName>
    <definedName hidden="1" localSheetId="2" name="Z_E1EFEF65_D8A1_4872_9846_A95299508B7B_.wvu.FilterData">BTG!$A$2:$AO$772</definedName>
    <definedName hidden="1" localSheetId="2" name="Z_DEBACD32_4C5A_4D25_925E_F7BCCF6130B5_.wvu.FilterData">BTG!$A$1:$AP$772</definedName>
    <definedName hidden="1" localSheetId="2" name="Z_E91959AF_C933_463F_89F9_D29882508931_.wvu.FilterData">BTG!$K$2:$K$780</definedName>
    <definedName hidden="1" localSheetId="3" name="Z_E91959AF_C933_463F_89F9_D29882508931_.wvu.FilterData">Guide!$B$2:$BW$395</definedName>
    <definedName hidden="1" localSheetId="5" name="Z_E91959AF_C933_463F_89F9_D29882508931_.wvu.FilterData">'Ágora'!$K$2:$K$28</definedName>
    <definedName hidden="1" localSheetId="2" name="Z_B07137F8_B123_4902_B4FA_4C00884F0DC5_.wvu.FilterData">BTG!$A$1:$AO$772</definedName>
    <definedName hidden="1" localSheetId="2" name="Z_A87DA0A8_68AE_489E_BCF2_A8436E599E47_.wvu.FilterData">BTG!$A$2:$AO$772</definedName>
    <definedName hidden="1" localSheetId="2" name="Z_6B286707_7F3A_4D78_89BF_115938E9E660_.wvu.FilterData">BTG!$B$2:$AF$775</definedName>
    <definedName hidden="1" localSheetId="3" name="Z_6B286707_7F3A_4D78_89BF_115938E9E660_.wvu.FilterData">Guide!$B$2:$BS$395</definedName>
    <definedName hidden="1" localSheetId="5" name="Z_6B286707_7F3A_4D78_89BF_115938E9E660_.wvu.FilterData">'Ágora'!$B$2:$AA$16</definedName>
    <definedName hidden="1" localSheetId="2" name="Z_0DC1543F_CF56_41C7_B419_6A2F05C19F36_.wvu.FilterData">BTG!$A$1:$AL$775</definedName>
    <definedName hidden="1" localSheetId="2" name="Z_AA9B1CBA_F6E6_441C_A5CA_F667F7EB75D1_.wvu.FilterData">BTG!$D$2:$F$780</definedName>
    <definedName hidden="1" localSheetId="5" name="Z_AA9B1CBA_F6E6_441C_A5CA_F667F7EB75D1_.wvu.FilterData">'Ágora'!$D$2:$F$28</definedName>
    <definedName hidden="1" localSheetId="2" name="Z_3B41775F_DE0A_47C7_B56F_7FD1A7050BA6_.wvu.FilterData">BTG!$A$1:$AO$772</definedName>
    <definedName hidden="1" localSheetId="2" name="Z_BF10E3CD_D5E9_4278_8D25_4E7DD60744AD_.wvu.FilterData">BTG!$A$2:$AP$772</definedName>
    <definedName hidden="1" localSheetId="2" name="Z_B8233C6D_6FAE_4363_B3E7_EF412DFC8B88_.wvu.FilterData">BTG!$K$2:$K$780</definedName>
    <definedName hidden="1" localSheetId="3" name="Z_B8233C6D_6FAE_4363_B3E7_EF412DFC8B88_.wvu.FilterData">Guide!$K$2:$K$403</definedName>
    <definedName hidden="1" localSheetId="5" name="Z_B8233C6D_6FAE_4363_B3E7_EF412DFC8B88_.wvu.FilterData">'Ágora'!$K$2:$K$28</definedName>
    <definedName hidden="1" localSheetId="2" name="Z_D57BC5FC_7D3F_40D5_B184_A3D013A5323F_.wvu.FilterData">BTG!$B$2:$AF$775</definedName>
    <definedName hidden="1" localSheetId="3" name="Z_D57BC5FC_7D3F_40D5_B184_A3D013A5323F_.wvu.FilterData">Guide!$K$2:$S$403</definedName>
    <definedName hidden="1" localSheetId="5" name="Z_D57BC5FC_7D3F_40D5_B184_A3D013A5323F_.wvu.FilterData">'Ágora'!$B$2:$AA$16</definedName>
    <definedName hidden="1" localSheetId="2" name="Z_11A8FDF5_5BC5_4B2B_BFCC_4049F1D5D377_.wvu.FilterData">BTG!$A$1:$AN$772</definedName>
    <definedName hidden="1" localSheetId="2" name="Z_672A5D48_6DF4_4DF6_89D3_364DD2578EA9_.wvu.FilterData">BTG!$A$2:$AN$772</definedName>
    <definedName hidden="1" localSheetId="2" name="Z_CEC582A1_6FE7_43E5_B2B6_8AFA7306ADF9_.wvu.FilterData">BTG!$B$2:$AF$775</definedName>
    <definedName hidden="1" localSheetId="3" name="Z_CEC582A1_6FE7_43E5_B2B6_8AFA7306ADF9_.wvu.FilterData">Guide!$K$2:$K$403</definedName>
    <definedName hidden="1" localSheetId="5" name="Z_CEC582A1_6FE7_43E5_B2B6_8AFA7306ADF9_.wvu.FilterData">'Ágora'!$B$2:$AA$16</definedName>
    <definedName hidden="1" localSheetId="2" name="Z_7D4BFD9A_963A_4F55_94CD_7F16555D8206_.wvu.FilterData">BTG!$A$1:$AK$775</definedName>
    <definedName hidden="1" localSheetId="3" name="Z_7D4BFD9A_963A_4F55_94CD_7F16555D8206_.wvu.FilterData">Guide!$B$2:$BR$395</definedName>
    <definedName hidden="1" localSheetId="2" name="Z_E46C154D_2D2E_4B26_831F_88050DDBA577_.wvu.FilterData">BTG!$B$2:$AH$775</definedName>
    <definedName hidden="1" localSheetId="3" name="Z_E46C154D_2D2E_4B26_831F_88050DDBA577_.wvu.FilterData">Guide!$B$2:$BS$395</definedName>
    <definedName hidden="1" localSheetId="5" name="Z_E46C154D_2D2E_4B26_831F_88050DDBA577_.wvu.FilterData">'Ágora'!$B$2:$AC$16</definedName>
    <definedName hidden="1" localSheetId="2" name="Z_67BA75B1_015C_4F00_9F8C_910543365D3D_.wvu.FilterData">BTG!$A$1:$AP$772</definedName>
    <definedName hidden="1" localSheetId="2" name="Z_DA80A7AD_C0C0_40E8_8BE2_88D08266E40D_.wvu.FilterData">BTG!$A$1:$AM$772</definedName>
    <definedName hidden="1" localSheetId="2" name="Z_54E234C5_CA86_433E_93CB_812F07E1ADA2_.wvu.FilterData">BTG!$B$2:$AH$775</definedName>
    <definedName hidden="1" localSheetId="3" name="Z_54E234C5_CA86_433E_93CB_812F07E1ADA2_.wvu.FilterData">Guide!$K$2:$K$403</definedName>
    <definedName hidden="1" localSheetId="5" name="Z_54E234C5_CA86_433E_93CB_812F07E1ADA2_.wvu.FilterData">'Ágora'!$B$2:$AC$16</definedName>
    <definedName hidden="1" localSheetId="2" name="Z_C7E268AD_5997_4B9E_A70E_4F8CF69BA021_.wvu.FilterData">BTG!$B$2:$AI$775</definedName>
    <definedName hidden="1" localSheetId="5" name="Z_C7E268AD_5997_4B9E_A70E_4F8CF69BA021_.wvu.FilterData">'Ágora'!$B$2:$AD$15</definedName>
    <definedName hidden="1" localSheetId="2" name="Z_370FDF5E_375E_40AA_A0A8_3DB4AAB2F0E9_.wvu.FilterData">BTG!$K$2:$K$780</definedName>
    <definedName hidden="1" localSheetId="3" name="Z_370FDF5E_375E_40AA_A0A8_3DB4AAB2F0E9_.wvu.FilterData">Guide!$B$2:$S$403</definedName>
    <definedName hidden="1" localSheetId="5" name="Z_370FDF5E_375E_40AA_A0A8_3DB4AAB2F0E9_.wvu.FilterData">'Ágora'!$K$2:$K$28</definedName>
    <definedName hidden="1" localSheetId="2" name="Z_E9F16315_58FF_485D_AE1E_0F3B33868D9F_.wvu.FilterData">BTG!$F$2:$F$780</definedName>
    <definedName hidden="1" localSheetId="5" name="Z_E9F16315_58FF_485D_AE1E_0F3B33868D9F_.wvu.FilterData">'Ágora'!$F$2:$F$28</definedName>
    <definedName hidden="1" localSheetId="2" name="Z_D7A79101_428A_4813_AB34_AE5D8CC5D21B_.wvu.FilterData">BTG!$B$2:$AF$775</definedName>
    <definedName hidden="1" localSheetId="3" name="Z_D7A79101_428A_4813_AB34_AE5D8CC5D21B_.wvu.FilterData">Guide!$B$2:$S$403</definedName>
    <definedName hidden="1" localSheetId="5" name="Z_D7A79101_428A_4813_AB34_AE5D8CC5D21B_.wvu.FilterData">'Ágora'!$B$2:$AA$16</definedName>
    <definedName hidden="1" localSheetId="2" name="Z_ED3E2402_DBCC_49A7_A22A_1C298806BE05_.wvu.FilterData">BTG!$A$1:$AO$772</definedName>
    <definedName hidden="1" localSheetId="2" name="Z_D695F86B_876B_4A7F_AC10_829ACA41F274_.wvu.FilterData">BTG!$A$1:$AP$772</definedName>
    <definedName hidden="1" localSheetId="2" name="Z_EB15F832_FE80_4446_8563_3C871E9DEC1D_.wvu.FilterData">BTG!$A$1:$AO$772</definedName>
    <definedName hidden="1" localSheetId="2" name="Z_4ECD57E5_BD1D_4CD7_A2EE_F242C3EC7225_.wvu.FilterData">BTG!$Q$2:$Q$780</definedName>
    <definedName hidden="1" localSheetId="5" name="Z_4ECD57E5_BD1D_4CD7_A2EE_F242C3EC7225_.wvu.FilterData">'Ágora'!$Q$2:$Q$28</definedName>
    <definedName hidden="1" localSheetId="2" name="Z_6938C3CD_1287_4F4C_BFEC_7FA315CA80C7_.wvu.FilterData">BTG!$A$1:$AL$780</definedName>
    <definedName hidden="1" localSheetId="2" name="Z_9AD8FCDB_50A7_4530_93F5_56B00CC4BFDE_.wvu.FilterData">BTG!$A$1:$AN$772</definedName>
    <definedName hidden="1" localSheetId="2" name="Z_948500B1_BC10_441C_8F33_008F4820EC12_.wvu.FilterData">BTG!$B$2:$AI$775</definedName>
    <definedName hidden="1" localSheetId="5" name="Z_948500B1_BC10_441C_8F33_008F4820EC12_.wvu.FilterData">'Ágora'!$B$2:$AD$15</definedName>
    <definedName hidden="1" localSheetId="2" name="Z_488906A1_1EDF_4569_88D5_6D2397880120_.wvu.FilterData">BTG!$A$1:$AO$772</definedName>
    <definedName hidden="1" localSheetId="2" name="Z_F3A57B8E_D1D4_4A9F_81EE_14DF39B2CD3F_.wvu.FilterData">BTG!$A$2:$AO$772</definedName>
    <definedName hidden="1" localSheetId="2" name="Z_2F801511_CAB0_4431_A309_A9124DD9DD20_.wvu.FilterData">BTG!$D$2:$AH$780</definedName>
    <definedName hidden="1" localSheetId="3" name="Z_2F801511_CAB0_4431_A309_A9124DD9DD20_.wvu.FilterData">Guide!$A$1:$CE$395</definedName>
    <definedName hidden="1" localSheetId="5" name="Z_2F801511_CAB0_4431_A309_A9124DD9DD20_.wvu.FilterData">'Ágora'!$D$2:$AC$28</definedName>
    <definedName hidden="1" localSheetId="2" name="Z_ED5FB7B4_7061_4C74_A212_D742C5382BEB_.wvu.FilterData">BTG!$B$2:$AI$775</definedName>
    <definedName hidden="1" localSheetId="5" name="Z_ED5FB7B4_7061_4C74_A212_D742C5382BEB_.wvu.FilterData">'Ágora'!$B$2:$AD$15</definedName>
    <definedName hidden="1" localSheetId="2" name="Z_DA39F258_2866_487A_AAC8_C17DFFF171C0_.wvu.FilterData">BTG!$D$2:$AH$780</definedName>
    <definedName hidden="1" localSheetId="3" name="Z_DA39F258_2866_487A_AAC8_C17DFFF171C0_.wvu.FilterData">Guide!$A$2:$CC$395</definedName>
    <definedName hidden="1" localSheetId="5" name="Z_DA39F258_2866_487A_AAC8_C17DFFF171C0_.wvu.FilterData">'Ágora'!$D$2:$AC$28</definedName>
    <definedName hidden="1" localSheetId="2" name="Z_0BCD4AB1_3A1F_45F0_8728_F42B8AC7AD55_.wvu.FilterData">BTG!$B$2:$AI$780</definedName>
    <definedName hidden="1" localSheetId="5" name="Z_0BCD4AB1_3A1F_45F0_8728_F42B8AC7AD55_.wvu.FilterData">'Ágora'!$B$2:$AD$28</definedName>
    <definedName hidden="1" localSheetId="0" name="Z_C1731618_47CA_4CA3_BE7E_31A467D4F1B9_.wvu.FilterData">'Clientes Novos Int.'!$B$1:$N$1</definedName>
    <definedName hidden="1" localSheetId="1" name="Z_C1731618_47CA_4CA3_BE7E_31A467D4F1B9_.wvu.FilterData">'Clientes Novos'!$A$1:$P$1</definedName>
    <definedName hidden="1" localSheetId="2" name="Z_C1731618_47CA_4CA3_BE7E_31A467D4F1B9_.wvu.FilterData">BTG!$B$2:$AJ$775</definedName>
    <definedName hidden="1" localSheetId="3" name="Z_C1731618_47CA_4CA3_BE7E_31A467D4F1B9_.wvu.FilterData">Guide!$L$2:$L$403</definedName>
    <definedName hidden="1" localSheetId="4" name="Z_C1731618_47CA_4CA3_BE7E_31A467D4F1B9_.wvu.FilterData">Genial!$A$1:$BW$40</definedName>
    <definedName hidden="1" localSheetId="5" name="Z_C1731618_47CA_4CA3_BE7E_31A467D4F1B9_.wvu.FilterData">'Ágora'!$B$2:$AE$15</definedName>
    <definedName hidden="1" localSheetId="7" name="Z_C1731618_47CA_4CA3_BE7E_31A467D4F1B9_.wvu.FilterData">Pershing!$C$2:$AG$22</definedName>
    <definedName hidden="1" localSheetId="8" name="Z_C1731618_47CA_4CA3_BE7E_31A467D4F1B9_.wvu.FilterData">'Interactive Brokers'!$B$2:$W$22</definedName>
    <definedName hidden="1" localSheetId="10" name="Z_C1731618_47CA_4CA3_BE7E_31A467D4F1B9_.wvu.FilterData">XP!$C$1:$BN$543</definedName>
    <definedName hidden="1" localSheetId="17" name="Z_C1731618_47CA_4CA3_BE7E_31A467D4F1B9_.wvu.FilterData">'Saídas'!$A$2:$K$798</definedName>
    <definedName hidden="1" localSheetId="2" name="Z_A05C3E1E_2B2D_4309_9885_B6ECE7E4C840_.wvu.FilterData">BTG!$M$2:$O$780</definedName>
    <definedName hidden="1" localSheetId="5" name="Z_A05C3E1E_2B2D_4309_9885_B6ECE7E4C840_.wvu.FilterData">'Ágora'!$M$2:$O$28</definedName>
    <definedName hidden="1" localSheetId="2" name="Z_F9FB4DDF_1552_42EB_B465_D4DDF0023059_.wvu.FilterData">BTG!$A$2:$AO$772</definedName>
    <definedName hidden="1" localSheetId="2" name="Z_251E3172_DEE2_475E_A0F8_E5B69B34957D_.wvu.FilterData">BTG!$A$1:$AK$775</definedName>
    <definedName hidden="1" localSheetId="0" name="Z_D565B03F_273F_46A7_A002_137BA6CE0BD4_.wvu.FilterData">'Clientes Novos Int.'!$B$1:$N$1</definedName>
    <definedName hidden="1" localSheetId="1" name="Z_D565B03F_273F_46A7_A002_137BA6CE0BD4_.wvu.FilterData">'Clientes Novos'!$A$1:$P$1</definedName>
    <definedName hidden="1" localSheetId="2" name="Z_D565B03F_273F_46A7_A002_137BA6CE0BD4_.wvu.FilterData">BTG!$B$2:$AJ$775</definedName>
    <definedName hidden="1" localSheetId="3" name="Z_D565B03F_273F_46A7_A002_137BA6CE0BD4_.wvu.FilterData">Guide!$K$2:$K$403</definedName>
    <definedName hidden="1" localSheetId="2" name="Z_6E01AD93_72C3_4BC8_8001_16595E35E86F_.wvu.FilterData">BTG!$A$1:$AP$772</definedName>
    <definedName hidden="1" localSheetId="2" name="Z_005CC7A3_9047_48D1_9978_1E69ADF59BFA_.wvu.FilterData">BTG!$A$2:$AP$772</definedName>
    <definedName hidden="1" localSheetId="2" name="Z_14C8AE26_3DD6_4673_8D55_CDF18F4A4D25_.wvu.FilterData">BTG!$A$1:$AM$780</definedName>
    <definedName hidden="1" localSheetId="2" name="Z_E7A75FF1_AFBC_4B49_BC14_1B8869DC59E4_.wvu.FilterData">BTG!$B$2:$AI$775</definedName>
    <definedName hidden="1" localSheetId="5" name="Z_E7A75FF1_AFBC_4B49_BC14_1B8869DC59E4_.wvu.FilterData">'Ágora'!$B$2:$AD$15</definedName>
    <definedName hidden="1" localSheetId="2" name="Z_F3C76655_E7CE_414E_BABF_346CBE55801C_.wvu.FilterData">BTG!$A$1:$AP$772</definedName>
    <definedName hidden="1" localSheetId="2" name="Z_0C7A2A83_47A7_489D_B150_23C01AC9807F_.wvu.FilterData">BTG!$F$2:$M$780</definedName>
    <definedName hidden="1" localSheetId="5" name="Z_0C7A2A83_47A7_489D_B150_23C01AC9807F_.wvu.FilterData">'Ágora'!$F$2:$M$28</definedName>
    <definedName hidden="1" localSheetId="2" name="Z_05DCB889_83F8_4217_B653_BC963B5281E2_.wvu.FilterData">BTG!$D$2:$F$780</definedName>
    <definedName hidden="1" localSheetId="5" name="Z_05DCB889_83F8_4217_B653_BC963B5281E2_.wvu.FilterData">'Ágora'!$D$2:$F$28</definedName>
    <definedName hidden="1" localSheetId="2" name="Z_B481090C_3ACC_4625_BC60_C17D8227371E_.wvu.FilterData">BTG!$H$1:$I$774</definedName>
    <definedName hidden="1" localSheetId="2" name="Z_B83F29B6_3396_403D_B7BB_9BB3BF04526D_.wvu.FilterData">BTG!$A$2:$AP$772</definedName>
    <definedName hidden="1" localSheetId="2" name="Z_AAAA86AF_8FD8_4483_BC1A_B218A81A874A_.wvu.FilterData">BTG!$A$2:$AN$772</definedName>
    <definedName hidden="1" localSheetId="0" name="Z_5B039525_5012_4B84_80FB_0CF1F83619FC_.wvu.FilterData">'Clientes Novos Int.'!$B$1:$J$1</definedName>
    <definedName hidden="1" localSheetId="1" name="Z_5B039525_5012_4B84_80FB_0CF1F83619FC_.wvu.FilterData">'Clientes Novos'!$A$1:$I$1</definedName>
    <definedName hidden="1" localSheetId="2" name="Z_5B039525_5012_4B84_80FB_0CF1F83619FC_.wvu.FilterData">BTG!$K$2:$L$780</definedName>
    <definedName hidden="1" localSheetId="3" name="Z_5B039525_5012_4B84_80FB_0CF1F83619FC_.wvu.FilterData">Guide!$K$2:$S$241</definedName>
    <definedName hidden="1" localSheetId="4" name="Z_5B039525_5012_4B84_80FB_0CF1F83619FC_.wvu.FilterData">Genial!$A$2:$BZ$31</definedName>
    <definedName hidden="1" localSheetId="5" name="Z_5B039525_5012_4B84_80FB_0CF1F83619FC_.wvu.FilterData">'Ágora'!$K$2:$L$28</definedName>
    <definedName hidden="1" localSheetId="10" name="Z_5B039525_5012_4B84_80FB_0CF1F83619FC_.wvu.FilterData">XP!$C$1:$BS$543</definedName>
    <definedName hidden="1" localSheetId="2" name="Z_76EC7AD0_E615_48AA_B6D5_35DEB249110C_.wvu.FilterData">BTG!$B$2:$AF$775</definedName>
    <definedName hidden="1" localSheetId="3" name="Z_76EC7AD0_E615_48AA_B6D5_35DEB249110C_.wvu.FilterData">Guide!$K$2:$S$403</definedName>
    <definedName hidden="1" localSheetId="5" name="Z_76EC7AD0_E615_48AA_B6D5_35DEB249110C_.wvu.FilterData">'Ágora'!$B$2:$AA$16</definedName>
    <definedName hidden="1" localSheetId="2" name="Z_7B312C65_C684_4179_AFF2_4EF0775715EB_.wvu.FilterData">BTG!$D$2:$K$780</definedName>
    <definedName hidden="1" localSheetId="3" name="Z_7B312C65_C684_4179_AFF2_4EF0775715EB_.wvu.FilterData">Guide!$A$1:$CA$403</definedName>
    <definedName hidden="1" localSheetId="5" name="Z_7B312C65_C684_4179_AFF2_4EF0775715EB_.wvu.FilterData">'Ágora'!$D$2:$K$28</definedName>
    <definedName hidden="1" localSheetId="2" name="Z_E490D807_A3D1_484D_AE9E_DAA57B164A2D_.wvu.FilterData">BTG!$A$1:$AK$775</definedName>
    <definedName hidden="1" localSheetId="2" name="Z_3E34B00B_E716_441D_9BB0_6C5B96769219_.wvu.FilterData">BTG!$A$2:$AP$772</definedName>
    <definedName hidden="1" localSheetId="2" name="Z_FE762549_C419_4E99_93DE_2757AB1C9C4B_.wvu.FilterData">BTG!$A$1:$AK$775</definedName>
    <definedName hidden="1" localSheetId="3" name="Z_FE762549_C419_4E99_93DE_2757AB1C9C4B_.wvu.FilterData">Guide!$B$2:$BS$395</definedName>
    <definedName hidden="1" localSheetId="2" name="Z_8DE810AE_C29D_4D02_B8D4_277F5960F7A3_.wvu.FilterData">BTG!$AA$2:$AA$780</definedName>
    <definedName hidden="1" localSheetId="3" name="Z_8DE810AE_C29D_4D02_B8D4_277F5960F7A3_.wvu.FilterData">Guide!$K$2:$K$403</definedName>
    <definedName hidden="1" localSheetId="2" name="Z_FF1B2B7F_DF12_4916_B26A_D69D5633B415_.wvu.FilterData">BTG!$B$2:$AI$775</definedName>
    <definedName hidden="1" localSheetId="5" name="Z_FF1B2B7F_DF12_4916_B26A_D69D5633B415_.wvu.FilterData">'Ágora'!$B$2:$AD$15</definedName>
    <definedName hidden="1" localSheetId="2" name="Z_1CF58A09_B05D_49C4_98F2_1B43E382D284_.wvu.FilterData">BTG!$A$2:$AQ$772</definedName>
    <definedName hidden="1" localSheetId="2" name="Z_E0D85912_E5B0_4082_8503_BC677C494303_.wvu.FilterData">BTG!$B$2:$Q$775</definedName>
    <definedName hidden="1" localSheetId="5" name="Z_E0D85912_E5B0_4082_8503_BC677C494303_.wvu.FilterData">'Ágora'!$B$2:$Q$15</definedName>
    <definedName hidden="1" localSheetId="2" name="Z_7EC8CE85_E452_4297_B958_B7B7F1E32E71_.wvu.FilterData">BTG!$A$1:$AQ$772</definedName>
    <definedName hidden="1" localSheetId="2" name="Z_C8E4A464_3E02_4799_89F7_1EF8C5BD03AA_.wvu.FilterData">BTG!$A$1:$AQ$772</definedName>
    <definedName hidden="1" localSheetId="2" name="Z_F9EA6AC6_2A0F_499D_B30B_A362C9083F1F_.wvu.FilterData">BTG!$AQ$7:$AQ$769</definedName>
    <definedName hidden="1" localSheetId="2" name="Z_F177823A_88E5_4AB7_868A_6971AA07A807_.wvu.FilterData">BTG!$A$2:$AQ$772</definedName>
    <definedName hidden="1" localSheetId="2" name="Z_BE6D0613_D084_4D83_87A7_EB185918D873_.wvu.FilterData">BTG!$A$1:$AL$780</definedName>
    <definedName hidden="1" localSheetId="2" name="Z_DDB8DA73_C6C5_436D_BB89_ABC6D225A26F_.wvu.FilterData">BTG!$A$1:$AN$772</definedName>
    <definedName hidden="1" localSheetId="2" name="Z_7C356A76_B9E9_4FDC_8E51_30CA54830DC0_.wvu.FilterData">BTG!$A$2:$AP$772</definedName>
    <definedName hidden="1" localSheetId="2" name="Z_8271D6D9_90B8_4AF5_9A86_C48F69ED436B_.wvu.FilterData">BTG!$A$1:$AO$772</definedName>
    <definedName hidden="1" localSheetId="2" name="Z_59C2C9C7_6878_444C_A3F1_38050B1DEB90_.wvu.FilterData">BTG!$A$1:$AN$772</definedName>
    <definedName hidden="1" localSheetId="2" name="Z_06ED66E5_9929_4227_A354_70D5DF41D3CF_.wvu.FilterData">BTG!$A$2:$AO$772</definedName>
    <definedName hidden="1" localSheetId="2" name="Z_A3F73F40_35CA_4855_86E7_E40DCB26921F_.wvu.FilterData">BTG!$A$1:$AL$779</definedName>
    <definedName hidden="1" localSheetId="2" name="Z_D36ADC00_1593_4072_942A_A97DCAB06607_.wvu.FilterData">BTG!$B$2:$AH$775</definedName>
    <definedName hidden="1" localSheetId="3" name="Z_D36ADC00_1593_4072_942A_A97DCAB06607_.wvu.FilterData">Guide!$K$2:$K$403</definedName>
    <definedName hidden="1" localSheetId="5" name="Z_D36ADC00_1593_4072_942A_A97DCAB06607_.wvu.FilterData">'Ágora'!$B$2:$AC$16</definedName>
    <definedName hidden="1" localSheetId="2" name="Z_6E1A40A6_909A_44F0_9EA6_3B37C449FC97_.wvu.FilterData">BTG!$A$1:$AO$772</definedName>
    <definedName hidden="1" localSheetId="2" name="Z_47584045_0A77_4515_9B71_9F5E8DED9C82_.wvu.FilterData">BTG!$A$1:$AO$772</definedName>
    <definedName hidden="1" localSheetId="2" name="Z_718F1CE1_320C_4EA3_B915_180877BCD8AB_.wvu.FilterData">BTG!$A$1:$AL$779</definedName>
    <definedName hidden="1" localSheetId="2" name="Z_B489F680_521E_4047_80B5_58F8FA6EBEA7_.wvu.FilterData">BTG!$A$1:$AN$772</definedName>
    <definedName hidden="1" localSheetId="2" name="Z_FC7AF2B8_9947_4D8A_AB5B_3DFAD9DAEF70_.wvu.FilterData">BTG!$A$1:$AL$775</definedName>
    <definedName hidden="1" localSheetId="2" name="Z_B9BE88AC_F00D_4DF7_AF90_D2E46B4146A8_.wvu.FilterData">BTG!$K$2:$K$780</definedName>
    <definedName hidden="1" localSheetId="5" name="Z_B9BE88AC_F00D_4DF7_AF90_D2E46B4146A8_.wvu.FilterData">'Ágora'!$K$2:$K$28</definedName>
    <definedName hidden="1" localSheetId="2" name="Z_C9B7E273_5607_4F27_9892_EF0D12BC4971_.wvu.FilterData">BTG!$K$2:$K$780</definedName>
    <definedName hidden="1" localSheetId="5" name="Z_C9B7E273_5607_4F27_9892_EF0D12BC4971_.wvu.FilterData">'Ágora'!$K$2:$K$28</definedName>
    <definedName hidden="1" localSheetId="2" name="Z_3BD52C30_8F7D_4A95_A8AB_CF9B0E81B31E_.wvu.FilterData">BTG!$A$2:$AQ$772</definedName>
    <definedName hidden="1" localSheetId="2" name="Z_D57107FB_62B1_41B9_B738_7FEA83D80362_.wvu.FilterData">BTG!$AH$2:$AH$780</definedName>
    <definedName hidden="1" localSheetId="3" name="Z_D57107FB_62B1_41B9_B738_7FEA83D80362_.wvu.FilterData">Guide!$A$1:$CC$395</definedName>
    <definedName hidden="1" localSheetId="5" name="Z_D57107FB_62B1_41B9_B738_7FEA83D80362_.wvu.FilterData">'Ágora'!$AC$2:$AC$28</definedName>
    <definedName hidden="1" localSheetId="2" name="Z_73B427C2_C57F_4308_A841_6342222AFCCC_.wvu.FilterData">BTG!$A$1:$AK$775</definedName>
    <definedName hidden="1" localSheetId="3" name="Z_73B427C2_C57F_4308_A841_6342222AFCCC_.wvu.FilterData">Guide!$A$1:$CE$395</definedName>
    <definedName hidden="1" localSheetId="2" name="Z_2CC8305D_D6B7_4114_B6C7_DA9248A3695E_.wvu.FilterData">BTG!$A$1:$AO$772</definedName>
    <definedName hidden="1" localSheetId="2" name="Z_D6BCD9C5_3182_4850_8B13_0EEB1293F818_.wvu.FilterData">BTG!$B$2:$AH$775</definedName>
    <definedName hidden="1" localSheetId="3" name="Z_D6BCD9C5_3182_4850_8B13_0EEB1293F818_.wvu.FilterData">Guide!$A$2:$CB$395</definedName>
    <definedName hidden="1" localSheetId="5" name="Z_D6BCD9C5_3182_4850_8B13_0EEB1293F818_.wvu.FilterData">'Ágora'!$B$2:$AC$16</definedName>
    <definedName hidden="1" localSheetId="2" name="Z_F8A57BF7_5455_4B11_B044_0808ED4247B5_.wvu.FilterData">BTG!$F$2:$F$780</definedName>
    <definedName hidden="1" localSheetId="3" name="Z_F8A57BF7_5455_4B11_B044_0808ED4247B5_.wvu.FilterData">Guide!$A$2:$CB$395</definedName>
    <definedName hidden="1" localSheetId="5" name="Z_F8A57BF7_5455_4B11_B044_0808ED4247B5_.wvu.FilterData">'Ágora'!$F$2:$F$28</definedName>
    <definedName hidden="1" localSheetId="2" name="Z_C75B2C21_3F55_4EFD_B8BE_22D87A7E4525_.wvu.FilterData">BTG!$B$2:$AI$775</definedName>
    <definedName hidden="1" localSheetId="5" name="Z_C75B2C21_3F55_4EFD_B8BE_22D87A7E4525_.wvu.FilterData">'Ágora'!$B$2:$AD$15</definedName>
    <definedName hidden="1" localSheetId="2" name="Z_EF9870F8_1BA1_4245_8944_D5188B25BDAC_.wvu.FilterData">BTG!$A$1:$AK$775</definedName>
    <definedName hidden="1" localSheetId="2" name="Z_D48EBEDA_5995_4563_A496_C48CC60EB72B_.wvu.FilterData">BTG!$A$1:$AK$775</definedName>
    <definedName hidden="1" localSheetId="3" name="Z_D48EBEDA_5995_4563_A496_C48CC60EB72B_.wvu.FilterData">Guide!$K$2:$K$403</definedName>
    <definedName hidden="1" localSheetId="2" name="Z_BD37EB7B_D40D_4C99_B990_37264FB7E121_.wvu.FilterData">BTG!$B$2:$AI$775</definedName>
    <definedName hidden="1" localSheetId="5" name="Z_BD37EB7B_D40D_4C99_B990_37264FB7E121_.wvu.FilterData">'Ágora'!$B$2:$AD$15</definedName>
    <definedName hidden="1" localSheetId="2" name="Z_BDE01FF4_8E37_4E8C_82FF_8698F8E98147_.wvu.FilterData">BTG!$A$1:$AK$775</definedName>
    <definedName hidden="1" localSheetId="2" name="Z_5E70E3FE_6631_4028_BAE8_FC89EA474DC0_.wvu.FilterData">BTG!$A$1:$AQ$772</definedName>
    <definedName hidden="1" localSheetId="2" name="Z_B5F88D49_BB4E_4EDC_A667_65A696810CF1_.wvu.FilterData">BTG!$A$1:$AO$772</definedName>
    <definedName hidden="1" localSheetId="2" name="Z_D2575BD8_3A02_4801_AB71_4BB818A295CD_.wvu.FilterData">BTG!$A$1:$AV$775</definedName>
    <definedName hidden="1" localSheetId="2" name="Z_35451F5A_ABB8_4676_818B_87B75A61566F_.wvu.FilterData">BTG!$A$1:$AL$780</definedName>
    <definedName hidden="1" localSheetId="2" name="Z_3FA0C56E_3161_4BDD_9D0B_ADCFE5D73879_.wvu.FilterData">BTG!$B$2:$AF$775</definedName>
    <definedName hidden="1" localSheetId="3" name="Z_3FA0C56E_3161_4BDD_9D0B_ADCFE5D73879_.wvu.FilterData">Guide!$B$2:$S$403</definedName>
    <definedName hidden="1" localSheetId="5" name="Z_3FA0C56E_3161_4BDD_9D0B_ADCFE5D73879_.wvu.FilterData">'Ágora'!$B$2:$AA$16</definedName>
    <definedName hidden="1" localSheetId="2" name="Z_E5B83535_DB6E_4BA1_B988_057C8BC4D116_.wvu.FilterData">BTG!$A$1:$AQ$772</definedName>
    <definedName hidden="1" localSheetId="2" name="Z_99FEE82D_F566_4A53_8D01_887FD4CDB30B_.wvu.FilterData">BTG!$A$2:$AM$772</definedName>
    <definedName hidden="1" localSheetId="2" name="Z_AA1B5E3D_F4EF_47E3_AD9D_1B0FA686358A_.wvu.FilterData">BTG!$B$2:$AI$775</definedName>
    <definedName hidden="1" localSheetId="5" name="Z_AA1B5E3D_F4EF_47E3_AD9D_1B0FA686358A_.wvu.FilterData">'Ágora'!$B$2:$AD$15</definedName>
    <definedName hidden="1" localSheetId="2" name="Z_E4E1BDA6_9DF8_4B1C_B2DA_B09839EC0031_.wvu.FilterData">BTG!$A$1:$AQ$772</definedName>
    <definedName hidden="1" localSheetId="2" name="Z_72787598_BC60_4DC5_BDD8_7835C2706FF5_.wvu.FilterData">BTG!$AI$2:$AI$780</definedName>
    <definedName hidden="1" localSheetId="5" name="Z_72787598_BC60_4DC5_BDD8_7835C2706FF5_.wvu.FilterData">'Ágora'!$AD$2:$AD$28</definedName>
    <definedName hidden="1" localSheetId="2" name="Z_57F2C77D_2361_4A40_AA25_CD0F26707259_.wvu.FilterData">BTG!$A$1:$AP$772</definedName>
    <definedName hidden="1" localSheetId="2" name="Z_813F11EE_EBAB_451F_87F4_BC925F71A61F_.wvu.FilterData">BTG!$A$1:$AQ$772</definedName>
    <definedName hidden="1" localSheetId="2" name="Z_4EAE9A92_5EF4_46EE_B81F_5E8D2699B9BE_.wvu.FilterData">BTG!$F$2:$AH$780</definedName>
    <definedName hidden="1" localSheetId="3" name="Z_4EAE9A92_5EF4_46EE_B81F_5E8D2699B9BE_.wvu.FilterData">Guide!$A$2:$CD$395</definedName>
    <definedName hidden="1" localSheetId="5" name="Z_4EAE9A92_5EF4_46EE_B81F_5E8D2699B9BE_.wvu.FilterData">'Ágora'!$F$2:$AC$28</definedName>
    <definedName hidden="1" localSheetId="2" name="Z_4E5A850E_F9C5_4201_9232_36E55ECEF7AC_.wvu.FilterData">BTG!$A$1:$AV$775</definedName>
    <definedName hidden="1" localSheetId="2" name="Z_364F1481_C3DA_4D77_9E69_B4BB60D8C900_.wvu.FilterData">BTG!$A$1:$AP$772</definedName>
    <definedName hidden="1" localSheetId="2" name="Z_D5212EE3_82C7_47B3_A87D_07E9478DE19B_.wvu.FilterData">BTG!$A$1:$AO$772</definedName>
    <definedName hidden="1" localSheetId="2" name="Z_B13299C9_CBC9_44B4_9681_D0769B0851F0_.wvu.FilterData">BTG!$A$1:$AK$780</definedName>
    <definedName hidden="1" localSheetId="2" name="Z_ACBD5D71_9ADF_42C7_ABD2_921E2A00849D_.wvu.FilterData">BTG!$B$2:$AH$775</definedName>
    <definedName hidden="1" localSheetId="5" name="Z_ACBD5D71_9ADF_42C7_ABD2_921E2A00849D_.wvu.FilterData">'Ágora'!$B$2:$AC$16</definedName>
    <definedName hidden="1" localSheetId="2" name="Z_E416ED8C_D84B_4CD5_ACE3_1A84FE509BC7_.wvu.FilterData">BTG!$B$2:$AI$775</definedName>
    <definedName hidden="1" localSheetId="5" name="Z_E416ED8C_D84B_4CD5_ACE3_1A84FE509BC7_.wvu.FilterData">'Ágora'!$B$2:$AD$15</definedName>
    <definedName hidden="1" localSheetId="2" name="Z_539E5ABB_A37C_471B_9590_38AF683BDFB7_.wvu.FilterData">BTG!$A$2:$AQ$772</definedName>
    <definedName hidden="1" localSheetId="0" name="Z_3DA7B760_F8BE_4B92_938D_E7340B8BC55B_.wvu.FilterData">'Clientes Novos Int.'!$D$1</definedName>
    <definedName hidden="1" localSheetId="1" name="Z_3DA7B760_F8BE_4B92_938D_E7340B8BC55B_.wvu.FilterData">'Clientes Novos'!$C$1</definedName>
    <definedName hidden="1" localSheetId="2" name="Z_3DA7B760_F8BE_4B92_938D_E7340B8BC55B_.wvu.FilterData">BTG!$B$2:$AF$775</definedName>
    <definedName hidden="1" localSheetId="3" name="Z_3DA7B760_F8BE_4B92_938D_E7340B8BC55B_.wvu.FilterData">Guide!$B$2:$BR$395</definedName>
    <definedName hidden="1" localSheetId="5" name="Z_3DA7B760_F8BE_4B92_938D_E7340B8BC55B_.wvu.FilterData">'Ágora'!$B$2:$AA$16</definedName>
    <definedName hidden="1" localSheetId="2" name="Z_866CD58A_75EE_416B_9CD5_43A6F52B5FA1_.wvu.FilterData">BTG!$A$2:$AQ$772</definedName>
    <definedName hidden="1" localSheetId="2" name="Z_A5BDDC6A_A981_481B_B228_C7F9B90B100E_.wvu.FilterData">BTG!$A$2:$AK$775</definedName>
    <definedName hidden="1" localSheetId="2" name="Z_E8B2AAE4_008B_47E9_BB37_79DC8B3D5DCC_.wvu.FilterData">BTG!$B$2:$AI$775</definedName>
    <definedName hidden="1" localSheetId="5" name="Z_E8B2AAE4_008B_47E9_BB37_79DC8B3D5DCC_.wvu.FilterData">'Ágora'!$B$2:$AD$16</definedName>
    <definedName hidden="1" localSheetId="2" name="Z_4BCBB585_CD7B_4A83_9B34_B14F4FDCA55B_.wvu.FilterData">BTG!$E$2:$F$780</definedName>
    <definedName hidden="1" localSheetId="5" name="Z_4BCBB585_CD7B_4A83_9B34_B14F4FDCA55B_.wvu.FilterData">'Ágora'!$E$2:$F$28</definedName>
  </definedNames>
  <calcPr/>
  <customWorkbookViews>
    <customWorkbookView activeSheetId="0" maximized="1" windowHeight="0" windowWidth="0" guid="{A05C3E1E-2B2D-4309-9885-B6ECE7E4C840}" name="Filtro 59"/>
    <customWorkbookView activeSheetId="0" maximized="1" windowHeight="0" windowWidth="0" guid="{FB713126-2E4F-47A2-A74D-BB0CF7C2DF5A}" name="Filtro 57"/>
    <customWorkbookView activeSheetId="0" maximized="1" windowHeight="0" windowWidth="0" guid="{E9F16315-58FF-485D-AE1E-0F3B33868D9F}" name="Filtro 58"/>
    <customWorkbookView activeSheetId="0" maximized="1" windowHeight="0" windowWidth="0" guid="{FFF114E3-D7A3-4E21-B3C0-62FBA9A4D0ED}" name="Filtro 55"/>
    <customWorkbookView activeSheetId="0" maximized="1" windowHeight="0" windowWidth="0" guid="{B9BE88AC-F00D-4DF7-AF90-D2E46B4146A8}" name="Filtro 56"/>
    <customWorkbookView activeSheetId="0" maximized="1" windowHeight="0" windowWidth="0" guid="{72787598-BC60-4DC5-BDD8-7835C2706FF5}" name="Filtro 53"/>
    <customWorkbookView activeSheetId="0" maximized="1" windowHeight="0" windowWidth="0" guid="{0BCD4AB1-3A1F-45F0-8728-F42B8AC7AD55}" name="Filtro 54"/>
    <customWorkbookView activeSheetId="0" maximized="1" windowHeight="0" windowWidth="0" guid="{E8B2AAE4-008B-47E9-BB37-79DC8B3D5DCC}" name="Filtro 51"/>
    <customWorkbookView activeSheetId="0" maximized="1" windowHeight="0" windowWidth="0" guid="{C9B7E273-5607-4F27-9892-EF0D12BC4971}" name="Filtro 52"/>
    <customWorkbookView activeSheetId="0" maximized="1" windowHeight="0" windowWidth="0" guid="{ED3E2402-DBCC-49A7-A22A-1C298806BE05}" name="Filtro 118"/>
    <customWorkbookView activeSheetId="0" maximized="1" windowHeight="0" windowWidth="0" guid="{D5212EE3-82C7-47B3-A87D-07E9478DE19B}" name="Filtro 119"/>
    <customWorkbookView activeSheetId="0" maximized="1" windowHeight="0" windowWidth="0" guid="{C41000CD-88BE-4BD2-ADD9-84C36331D693}" name="Filtro 50"/>
    <customWorkbookView activeSheetId="0" maximized="1" windowHeight="0" windowWidth="0" guid="{9A7C62CE-9588-4C9B-8E22-306767D94398}" name="Filtro 125"/>
    <customWorkbookView activeSheetId="0" maximized="1" windowHeight="0" windowWidth="0" guid="{F3A57B8E-D1D4-4A9F-81EE-14DF39B2CD3F}" name="Filtro 126"/>
    <customWorkbookView activeSheetId="0" maximized="1" windowHeight="0" windowWidth="0" guid="{3B41775F-DE0A-47C7-B56F-7FD1A7050BA6}" name="Filtro 127"/>
    <customWorkbookView activeSheetId="0" maximized="1" windowHeight="0" windowWidth="0" guid="{178EBEED-554E-4D0D-8EEB-B31C4D879175}" name="Filtro 128"/>
    <customWorkbookView activeSheetId="0" maximized="1" windowHeight="0" windowWidth="0" guid="{74300A71-3606-4915-9CB1-A86392B07D3C}" name="Filtro 121"/>
    <customWorkbookView activeSheetId="0" maximized="1" windowHeight="0" windowWidth="0" guid="{B521BC12-7381-4893-ADDB-8EE755E523F9}" name="Filtro 122"/>
    <customWorkbookView activeSheetId="0" maximized="1" windowHeight="0" windowWidth="0" guid="{2CC8305D-D6B7-4114-B6C7-DA9248A3695E}" name="Filtro 123"/>
    <customWorkbookView activeSheetId="0" maximized="1" windowHeight="0" windowWidth="0" guid="{B5F88D49-BB4E-4EDC-A667-65A696810CF1}" name="Filtro 124"/>
    <customWorkbookView activeSheetId="0" maximized="1" windowHeight="0" windowWidth="0" guid="{EB15F832-FE80-4446-8563-3C871E9DEC1D}" name="Filtro 120"/>
    <customWorkbookView activeSheetId="0" maximized="1" windowHeight="0" windowWidth="0" guid="{E7A75FF1-AFBC-4B49-BC14-1B8869DC59E4}" name="Filtro 68"/>
    <customWorkbookView activeSheetId="0" maximized="1" windowHeight="0" windowWidth="0" guid="{948500B1-BC10-441C-8F33-008F4820EC12}" name="Filtro 69"/>
    <customWorkbookView activeSheetId="0" maximized="1" windowHeight="0" windowWidth="0" guid="{FF1B2B7F-DF12-4916-B26A-D69D5633B415}" name="Filtro 66"/>
    <customWorkbookView activeSheetId="0" maximized="1" windowHeight="0" windowWidth="0" guid="{E416ED8C-D84B-4CD5-ACE3-1A84FE509BC7}" name="Filtro 67"/>
    <customWorkbookView activeSheetId="0" maximized="1" windowHeight="0" windowWidth="0" guid="{E0D85912-E5B0-4082-8503-BC677C494303}" name="Filtro 64"/>
    <customWorkbookView activeSheetId="0" maximized="1" windowHeight="0" windowWidth="0" guid="{C7E268AD-5997-4B9E-A70E-4F8CF69BA021}" name="Filtro 65"/>
    <customWorkbookView activeSheetId="0" maximized="1" windowHeight="0" windowWidth="0" guid="{CE2C07EE-27D1-44A7-BD65-558B1EC7C0CC}" name="Filtro 62"/>
    <customWorkbookView activeSheetId="0" maximized="1" windowHeight="0" windowWidth="0" guid="{0AB8954B-2BEA-4D4B-A9E2-0409AE0747A3}" name="Filtro 63"/>
    <customWorkbookView activeSheetId="0" maximized="1" windowHeight="0" windowWidth="0" guid="{AAAA86AF-8FD8-4483-BC1A-B218A81A874A}" name="Filtro 107"/>
    <customWorkbookView activeSheetId="0" maximized="1" windowHeight="0" windowWidth="0" guid="{AA1B5E3D-F4EF-47E3-AD9D-1B0FA686358A}" name="Filtro 60"/>
    <customWorkbookView activeSheetId="0" maximized="1" windowHeight="0" windowWidth="0" guid="{9AD8FCDB-50A7-4530-93F5-56B00CC4BFDE}" name="Filtro 108"/>
    <customWorkbookView activeSheetId="0" maximized="1" windowHeight="0" windowWidth="0" guid="{ED5FB7B4-7061-4C74-A212-D742C5382BEB}" name="Filtro 61"/>
    <customWorkbookView activeSheetId="0" maximized="1" windowHeight="0" windowWidth="0" guid="{11A8FDF5-5BC5-4B2B-BFCC-4049F1D5D377}" name="Filtro 109"/>
    <customWorkbookView activeSheetId="0" maximized="1" windowHeight="0" windowWidth="0" guid="{B07137F8-B123-4902-B4FA-4C00884F0DC5}" name="Filtro 114"/>
    <customWorkbookView activeSheetId="0" maximized="1" windowHeight="0" windowWidth="0" guid="{6E1A40A6-909A-44F0-9EA6-3B37C449FC97}" name="Filtro 115"/>
    <customWorkbookView activeSheetId="0" maximized="1" windowHeight="0" windowWidth="0" guid="{5F71D438-7F31-4643-B203-88FDE6C6399A}" name="Filtro 116"/>
    <customWorkbookView activeSheetId="0" maximized="1" windowHeight="0" windowWidth="0" guid="{5E323688-84C4-4429-80E0-087D3942ECDD}" name="Filtro 117"/>
    <customWorkbookView activeSheetId="0" maximized="1" windowHeight="0" windowWidth="0" guid="{672A5D48-6DF4-4DF6-89D3-364DD2578EA9}" name="Filtro 110"/>
    <customWorkbookView activeSheetId="0" maximized="1" windowHeight="0" windowWidth="0" guid="{6EC1589D-12EE-4C8E-B9CC-95813E20E981}" name="Filtro 111"/>
    <customWorkbookView activeSheetId="0" maximized="1" windowHeight="0" windowWidth="0" guid="{99D9CE29-BA34-4303-8D70-F5D13EFAF552}" name="Filtro 112"/>
    <customWorkbookView activeSheetId="0" maximized="1" windowHeight="0" windowWidth="0" guid="{F9FB4DDF-1552-42EB-B465-D4DDF0023059}" name="Filtro 113"/>
    <customWorkbookView activeSheetId="0" maximized="1" windowHeight="0" windowWidth="0" guid="{AD837771-8060-491E-9331-463F411268C9}" name="Filtro 79"/>
    <customWorkbookView activeSheetId="0" maximized="1" windowHeight="0" windowWidth="0" guid="{6C5F736A-DF41-401E-AAFD-846D67735AA6}" name="Filtro 77"/>
    <customWorkbookView activeSheetId="0" maximized="1" windowHeight="0" windowWidth="0" guid="{A5BDDC6A-A981-481B-B228-C7F9B90B100E}" name="Filtro 78"/>
    <customWorkbookView activeSheetId="0" maximized="1" windowHeight="0" windowWidth="0" guid="{665C2C98-95DB-405F-94AE-F8130F6F3795}" name="Filtro 75"/>
    <customWorkbookView activeSheetId="0" maximized="1" windowHeight="0" windowWidth="0" guid="{E490D807-A3D1-484D-AE9E-DAA57B164A2D}" name="Filtro 76"/>
    <customWorkbookView activeSheetId="0" maximized="1" windowHeight="0" windowWidth="0" guid="{BD37EB7B-D40D-4C99-B990-37264FB7E121}" name="Filtro 73"/>
    <customWorkbookView activeSheetId="0" maximized="1" windowHeight="0" windowWidth="0" guid="{C75B2C21-3F55-4EFD-B8BE-22D87A7E4525}" name="Filtro 74"/>
    <customWorkbookView activeSheetId="0" maximized="1" windowHeight="0" windowWidth="0" guid="{DBFC4992-83C7-41B5-8D3A-633132414135}" name="Filtro 71"/>
    <customWorkbookView activeSheetId="0" maximized="1" windowHeight="0" windowWidth="0" guid="{FC143051-B18D-4F82-93D5-6D8D85F36D58}" name="Filtro 72"/>
    <customWorkbookView activeSheetId="0" maximized="1" windowHeight="0" windowWidth="0" guid="{4ECD57E5-BD1D-4CD7-A2EE-F242C3EC7225}" name="Filtro 70"/>
    <customWorkbookView activeSheetId="0" maximized="1" windowHeight="0" windowWidth="0" guid="{F3C76655-E7CE-414E-BABF-346CBE55801C}" name="Filtro 147"/>
    <customWorkbookView activeSheetId="0" maximized="1" windowHeight="0" windowWidth="0" guid="{3E34B00B-E716-441D-9BB0-6C5B96769219}" name="Filtro 148"/>
    <customWorkbookView activeSheetId="0" maximized="1" windowHeight="0" windowWidth="0" guid="{BF10E3CD-D5E9-4278-8D25-4E7DD60744AD}" name="Filtro 149"/>
    <customWorkbookView activeSheetId="0" maximized="1" windowHeight="0" windowWidth="0" guid="{2EAA15C6-257F-44D1-B5D8-069549E38477}" name="Filtro 143"/>
    <customWorkbookView activeSheetId="0" maximized="1" windowHeight="0" windowWidth="0" guid="{57F2C77D-2361-4A40-AA25-CD0F26707259}" name="Filtro 144"/>
    <customWorkbookView activeSheetId="0" maximized="1" windowHeight="0" windowWidth="0" guid="{A397F85F-6313-4B94-8C12-140A506FC3B4}" name="Filtro 145"/>
    <customWorkbookView activeSheetId="0" maximized="1" windowHeight="0" windowWidth="0" guid="{7C356A76-B9E9-4FDC-8E51-30CA54830DC0}" name="Filtro 146"/>
    <customWorkbookView activeSheetId="0" maximized="1" windowHeight="0" windowWidth="0" guid="{364F1481-C3DA-4D77-9E69-B4BB60D8C900}" name="Filtro 140"/>
    <customWorkbookView activeSheetId="0" maximized="1" windowHeight="0" windowWidth="0" guid="{E6C88F4C-805E-4AE6-8D60-1DC04E9F8E17}" name="Filtro 141"/>
    <customWorkbookView activeSheetId="0" maximized="1" windowHeight="0" windowWidth="0" guid="{A6D24465-47C1-4043-A0EF-B5B366A9612F}" name="Filtro 142"/>
    <customWorkbookView activeSheetId="0" maximized="1" windowHeight="0" windowWidth="0" guid="{A3F73F40-35CA-4855-86E7-E40DCB26921F}" name="Filtro 88"/>
    <customWorkbookView activeSheetId="0" maximized="1" windowHeight="0" windowWidth="0" guid="{918F279E-1967-4EA9-97C4-785293A2BF0D}" name="Filtro 89"/>
    <customWorkbookView activeSheetId="0" maximized="1" windowHeight="0" windowWidth="0" guid="{0DC1543F-CF56-41C7-B419-6A2F05C19F36}" name="Filtro 86"/>
    <customWorkbookView activeSheetId="0" maximized="1" windowHeight="0" windowWidth="0" guid="{FC7AF2B8-9947-4D8A-AB5B-3DFAD9DAEF70}" name="Filtro 87"/>
    <customWorkbookView activeSheetId="0" maximized="1" windowHeight="0" windowWidth="0" guid="{28F27D50-6354-4DB3-96B4-F572516482D4}" name="Filtro 84"/>
    <customWorkbookView activeSheetId="0" maximized="1" windowHeight="0" windowWidth="0" guid="{BDE01FF4-8E37-4E8C-82FF-8698F8E98147}" name="Filtro 85"/>
    <customWorkbookView activeSheetId="0" maximized="1" windowHeight="0" windowWidth="0" guid="{47584045-0A77-4515-9B71-9F5E8DED9C82}" name="Filtro 129"/>
    <customWorkbookView activeSheetId="0" maximized="1" windowHeight="0" windowWidth="0" guid="{251E3172-DEE2-475E-A0F8-E5B69B34957D}" name="Filtro 82"/>
    <customWorkbookView activeSheetId="0" maximized="1" windowHeight="0" windowWidth="0" guid="{B13299C9-CBC9-44B4-9681-D0769B0851F0}" name="Filtro 83"/>
    <customWorkbookView activeSheetId="0" maximized="1" windowHeight="0" windowWidth="0" guid="{EF9870F8-1BA1-4245-8944-D5188B25BDAC}" name="Filtro 80"/>
    <customWorkbookView activeSheetId="0" maximized="1" windowHeight="0" windowWidth="0" guid="{A2E85C52-1E0C-432C-8CF2-98448D690A36}" name="Filtro 81"/>
    <customWorkbookView activeSheetId="0" maximized="1" windowHeight="0" windowWidth="0" guid="{06ED66E5-9929-4227-A354-70D5DF41D3CF}" name="Filtro 136"/>
    <customWorkbookView activeSheetId="0" maximized="1" windowHeight="0" windowWidth="0" guid="{DEBACD32-4C5A-4D25-925E-F7BCCF6130B5}" name="Filtro 137"/>
    <customWorkbookView activeSheetId="0" maximized="1" windowHeight="0" windowWidth="0" guid="{67BA75B1-015C-4F00-9F8C-910543365D3D}" name="Filtro 138"/>
    <customWorkbookView activeSheetId="0" maximized="1" windowHeight="0" windowWidth="0" guid="{D695F86B-876B-4A7F-AC10-829ACA41F274}" name="Filtro 139"/>
    <customWorkbookView activeSheetId="0" maximized="1" windowHeight="0" windowWidth="0" guid="{E1EFEF65-D8A1-4872-9846-A95299508B7B}" name="Filtro 132"/>
    <customWorkbookView activeSheetId="0" maximized="1" windowHeight="0" windowWidth="0" guid="{5995AB61-CA68-457A-AE60-25A161BD4919}" name="Filtro 133"/>
    <customWorkbookView activeSheetId="0" maximized="1" windowHeight="0" windowWidth="0" guid="{488906A1-1EDF-4569-88D5-6D2397880120}" name="Filtro 134"/>
    <customWorkbookView activeSheetId="0" maximized="1" windowHeight="0" windowWidth="0" guid="{8271D6D9-90B8-4AF5-9A86-C48F69ED436B}" name="Filtro 135"/>
    <customWorkbookView activeSheetId="0" maximized="1" windowHeight="0" windowWidth="0" guid="{A87DA0A8-68AE-489E-BCF2-A8436E599E47}" name="Filtro 130"/>
    <customWorkbookView activeSheetId="0" maximized="1" windowHeight="0" windowWidth="0" guid="{9E6D77A8-157A-45A4-B191-9F4F0B5AF777}" name="Filtro 131"/>
    <customWorkbookView activeSheetId="0" maximized="1" windowHeight="0" windowWidth="0" guid="{54E234C5-CA86-433E-93CB-812F07E1ADA2}" name="Filtro 17"/>
    <customWorkbookView activeSheetId="0" maximized="1" windowHeight="0" windowWidth="0" guid="{D48EBEDA-5995-4563-A496-C48CC60EB72B}" name="Filtro 18"/>
    <customWorkbookView activeSheetId="0" maximized="1" windowHeight="0" windowWidth="0" guid="{D36ADC00-1593-4072-942A-A97DCAB06607}" name="Filtro 15"/>
    <customWorkbookView activeSheetId="0" maximized="1" windowHeight="0" windowWidth="0" guid="{B8233C6D-6FAE-4363-B3E7-EF412DFC8B88}" name="Filtro 16"/>
    <customWorkbookView activeSheetId="0" maximized="1" windowHeight="0" windowWidth="0" guid="{76EC7AD0-E615-48AA-B6D5-35DEB249110C}" name="Filtro 13"/>
    <customWorkbookView activeSheetId="0" maximized="1" windowHeight="0" windowWidth="0" guid="{6B286707-7F3A-4D78-89BF-115938E9E660}" name="Filtro 14"/>
    <customWorkbookView activeSheetId="0" maximized="1" windowHeight="0" windowWidth="0" guid="{DA80A7AD-C0C0-40E8-8BE2-88D08266E40D}" name="Filtro 99"/>
    <customWorkbookView activeSheetId="0" maximized="1" windowHeight="0" windowWidth="0" guid="{3FA0C56E-3161-4BDD-9D0B-ADCFE5D73879}" name="Filtro 11"/>
    <customWorkbookView activeSheetId="0" maximized="1" windowHeight="0" windowWidth="0" guid="{D57BC5FC-7D3F-40D5-B184-A3D013A5323F}" name="Filtro 12"/>
    <customWorkbookView activeSheetId="0" maximized="1" windowHeight="0" windowWidth="0" guid="{2DB7A611-C8C8-4B00-A84E-25609FA3ECB4}" name="Filtro 97"/>
    <customWorkbookView activeSheetId="0" maximized="1" windowHeight="0" windowWidth="0" guid="{14C8AE26-3DD6-4673-8D55-CDF18F4A4D25}" name="Filtro 98"/>
    <customWorkbookView activeSheetId="0" maximized="1" windowHeight="0" windowWidth="0" guid="{370FDF5E-375E-40AA-A0A8-3DB4AAB2F0E9}" name="Filtro 10"/>
    <customWorkbookView activeSheetId="0" maximized="1" windowHeight="0" windowWidth="0" guid="{6938C3CD-1287-4F4C-BFEC-7FA315CA80C7}" name="Filtro 95"/>
    <customWorkbookView activeSheetId="0" maximized="1" windowHeight="0" windowWidth="0" guid="{225236DB-8BE5-46C5-886C-D17477B681C9}" name="Filtro 96"/>
    <customWorkbookView activeSheetId="0" maximized="1" windowHeight="0" windowWidth="0" guid="{35451F5A-ABB8-4676-818B-87B75A61566F}" name="Filtro 93"/>
    <customWorkbookView activeSheetId="0" maximized="1" windowHeight="0" windowWidth="0" guid="{325C9E37-8097-453A-9827-4F22FB6A49A3}" name="Filtro 94"/>
    <customWorkbookView activeSheetId="0" maximized="1" windowHeight="0" windowWidth="0" guid="{7451AB22-3F85-44C9-8F3B-3B3B6DAC1ED2}" name="Filtro 91"/>
    <customWorkbookView activeSheetId="0" maximized="1" windowHeight="0" windowWidth="0" guid="{BE6D0613-D084-4D83-87A7-EB185918D873}" name="Filtro 92"/>
    <customWorkbookView activeSheetId="0" maximized="1" windowHeight="0" windowWidth="0" guid="{A2967BDF-56D7-4F67-9644-CB79F89B2B82}" name="Filtro 169"/>
    <customWorkbookView activeSheetId="0" maximized="1" windowHeight="0" windowWidth="0" guid="{718F1CE1-320C-4EA3-B915-180877BCD8AB}" name="Filtro 90"/>
    <customWorkbookView activeSheetId="0" maximized="1" windowHeight="0" windowWidth="0" guid="{DC0E611B-0796-4504-A8A7-294DB19C0E5E}" name="Filtro 165"/>
    <customWorkbookView activeSheetId="0" maximized="1" windowHeight="0" windowWidth="0" guid="{E1CBBB1A-7828-4993-9874-95A36B707A7D}" name="Filtro 166"/>
    <customWorkbookView activeSheetId="0" maximized="1" windowHeight="0" windowWidth="0" guid="{866CD58A-75EE-416B-9CD5-43A6F52B5FA1}" name="Filtro 167"/>
    <customWorkbookView activeSheetId="0" maximized="1" windowHeight="0" windowWidth="0" guid="{1CF58A09-B05D-49C4-98F2-1B43E382D284}" name="Filtro 168"/>
    <customWorkbookView activeSheetId="0" maximized="1" windowHeight="0" windowWidth="0" guid="{E1FD0451-F672-4FAA-BDB2-E9D0F955C4E9}" name="Filtro 161"/>
    <customWorkbookView activeSheetId="0" maximized="1" windowHeight="0" windowWidth="0" guid="{539E5ABB-A37C-471B-9590-38AF683BDFB7}" name="Filtro 162"/>
    <customWorkbookView activeSheetId="0" maximized="1" windowHeight="0" windowWidth="0" guid="{3BD52C30-8F7D-4A95-A8AB-CF9B0E81B31E}" name="Filtro 163"/>
    <customWorkbookView activeSheetId="0" maximized="1" windowHeight="0" windowWidth="0" guid="{A9D8B2C7-F0DE-468D-B120-08A2DC6258EE}" name="Filtro 164"/>
    <customWorkbookView activeSheetId="0" maximized="1" windowHeight="0" windowWidth="0" guid="{F9EA6AC6-2A0F-499D-B30B-A362C9083F1F}" name="Filtro 160"/>
    <customWorkbookView activeSheetId="0" maximized="1" windowHeight="0" windowWidth="0" guid="{D57107FB-62B1-41B9-B738-7FEA83D80362}" name="Filtro 28"/>
    <customWorkbookView activeSheetId="0" maximized="1" windowHeight="0" windowWidth="0" guid="{DA39F258-2866-487A-AAC8-C17DFFF171C0}" name="Filtro 29"/>
    <customWorkbookView activeSheetId="0" maximized="1" windowHeight="0" windowWidth="0" guid="{F8A57BF7-5455-4B11-B044-0808ED4247B5}" name="Filtro 26"/>
    <customWorkbookView activeSheetId="0" maximized="1" windowHeight="0" windowWidth="0" guid="{D6BCD9C5-3182-4850-8B13-0EEB1293F818}" name="Filtro 27"/>
    <customWorkbookView activeSheetId="0" maximized="1" windowHeight="0" windowWidth="0" guid="{FE762549-C419-4E99-93DE-2757AB1C9C4B}" name="Filtro 8"/>
    <customWorkbookView activeSheetId="0" maximized="1" windowHeight="0" windowWidth="0" guid="{8DE810AE-C29D-4D02-B8D4-277F5960F7A3}" name="Filtro 24"/>
    <customWorkbookView activeSheetId="0" maximized="1" windowHeight="0" windowWidth="0" guid="{CEC582A1-6FE7-43E5-B2B6-8AFA7306ADF9}" name="Filtro 9"/>
    <customWorkbookView activeSheetId="0" maximized="1" windowHeight="0" windowWidth="0" guid="{D24AAF02-4795-4200-BD08-52592417DD3F}" name="Filtro 25"/>
    <customWorkbookView activeSheetId="0" maximized="1" windowHeight="0" windowWidth="0" guid="{C3DA7C10-224C-4081-93B2-A3A75E544FD1}" name="Filtro 22"/>
    <customWorkbookView activeSheetId="0" maximized="1" windowHeight="0" windowWidth="0" guid="{7F5C666B-A664-4759-BAEE-82609F654DEA}" name="Filtro 23"/>
    <customWorkbookView activeSheetId="0" maximized="1" windowHeight="0" windowWidth="0" guid="{E91959AF-C933-463F-89F9-D29882508931}" name="Filtro 20"/>
    <customWorkbookView activeSheetId="0" maximized="1" windowHeight="0" windowWidth="0" guid="{7B312C65-C684-4179-AFF2-4EF0775715EB}" name="Filtro 21"/>
    <customWorkbookView activeSheetId="0" maximized="1" windowHeight="0" windowWidth="0" guid="{7EC8CE85-E452-4297-B958-B7B7F1E32E71}" name="Filtro 158"/>
    <customWorkbookView activeSheetId="0" maximized="1" windowHeight="0" windowWidth="0" guid="{4D94EB92-5A13-4632-9C3E-4DFFECA6ED3F}" name="Filtro 159"/>
    <customWorkbookView activeSheetId="0" maximized="1" windowHeight="0" windowWidth="0" guid="{5E70E3FE-6631-4028-BAE8-FC89EA474DC0}" name="Filtro 154"/>
    <customWorkbookView activeSheetId="0" maximized="1" windowHeight="0" windowWidth="0" guid="{F177823A-88E5-4AB7-868A-6971AA07A807}" name="Filtro 155"/>
    <customWorkbookView activeSheetId="0" maximized="1" windowHeight="0" windowWidth="0" guid="{36E5E785-C6E8-488E-9C55-BA79116D28B0}" name="Filtro 156"/>
    <customWorkbookView activeSheetId="0" maximized="1" windowHeight="0" windowWidth="0" guid="{C8E4A464-3E02-4799-89F7-1EF8C5BD03AA}" name="Filtro 157"/>
    <customWorkbookView activeSheetId="0" maximized="1" windowHeight="0" windowWidth="0" guid="{6E01AD93-72C3-4BC8-8001-16595E35E86F}" name="Filtro 150"/>
    <customWorkbookView activeSheetId="0" maximized="1" windowHeight="0" windowWidth="0" guid="{005CC7A3-9047-48D1-9978-1E69ADF59BFA}" name="Filtro 151"/>
    <customWorkbookView activeSheetId="0" maximized="1" windowHeight="0" windowWidth="0" guid="{8CBA74D2-EEEC-46D2-8F32-ACC46AD5AC40}" name="Filtro 152"/>
    <customWorkbookView activeSheetId="0" maximized="1" windowHeight="0" windowWidth="0" guid="{B83F29B6-3396-403D-B7BB-9BB3BF04526D}" name="Filtro 153"/>
    <customWorkbookView activeSheetId="0" maximized="1" windowHeight="0" windowWidth="0" guid="{E46C154D-2D2E-4B26-831F-88050DDBA577}" name="Filtro 19"/>
    <customWorkbookView activeSheetId="0" maximized="1" windowHeight="0" windowWidth="0" guid="{ACBD5D71-9ADF-42C7-ABD2-921E2A00849D}" name="Filtro 39"/>
    <customWorkbookView activeSheetId="0" maximized="1" windowHeight="0" windowWidth="0" guid="{AA9B1CBA-F6E6-441C-A5CA-F667F7EB75D1}" name="Filtro 37"/>
    <customWorkbookView activeSheetId="0" maximized="1" windowHeight="0" windowWidth="0" guid="{6BF8D7EB-4EF2-420C-9DFF-98F7A3471815}" name="Filtro 38"/>
    <customWorkbookView activeSheetId="0" maximized="1" windowHeight="0" windowWidth="0" guid="{73B427C2-C57F-4308-A841-6342222AFCCC}" name="Filtro 35"/>
    <customWorkbookView activeSheetId="0" maximized="1" windowHeight="0" windowWidth="0" guid="{05DCB889-83F8-4217-B653-BC963B5281E2}" name="Filtro 36"/>
    <customWorkbookView activeSheetId="0" maximized="1" windowHeight="0" windowWidth="0" guid="{2F801511-CAB0-4431-A309-A9124DD9DD20}" name="Filtro 33"/>
    <customWorkbookView activeSheetId="0" maximized="1" windowHeight="0" windowWidth="0" guid="{C2E126CE-9FEE-4482-8D6F-86A45875507D}" name="Filtro 34"/>
    <customWorkbookView activeSheetId="0" maximized="1" windowHeight="0" windowWidth="0" guid="{4EAE9A92-5EF4-46EE-B81F-5E8D2699B9BE}" name="Filtro 31"/>
    <customWorkbookView activeSheetId="0" maximized="1" windowHeight="0" windowWidth="0" guid="{8FDAA01A-3948-4464-B842-93DA489538A6}" name="Filtro 32"/>
    <customWorkbookView activeSheetId="0" maximized="1" windowHeight="0" windowWidth="0" guid="{D1005308-2105-4202-8368-F9F0D5BA04E3}" name="Filtro 30"/>
    <customWorkbookView activeSheetId="0" maximized="1" windowHeight="0" windowWidth="0" guid="{DDB8DA73-C6C5-436D-BB89-ABC6D225A26F}" name="Filtro 103"/>
    <customWorkbookView activeSheetId="0" maximized="1" windowHeight="0" windowWidth="0" guid="{59C2C9C7-6878-444C-A3F1-38050B1DEB90}" name="Filtro 104"/>
    <customWorkbookView activeSheetId="0" maximized="1" windowHeight="0" windowWidth="0" guid="{B489F680-521E-4047-80B5-58F8FA6EBEA7}" name="Filtro 105"/>
    <customWorkbookView activeSheetId="0" maximized="1" windowHeight="0" windowWidth="0" guid="{B7F75E86-FADA-4178-BB75-DF0DA03AA2D1}" name="Filtro 106"/>
    <customWorkbookView activeSheetId="0" maximized="1" windowHeight="0" windowWidth="0" guid="{99FEE82D-F566-4A53-8D01-887FD4CDB30B}" name="Filtro 100"/>
    <customWorkbookView activeSheetId="0" maximized="1" windowHeight="0" windowWidth="0" guid="{8BFE2F9A-6BFC-411E-AECA-3FC741A6740D}" name="Filtro 101"/>
    <customWorkbookView activeSheetId="0" maximized="1" windowHeight="0" windowWidth="0" guid="{5E242FA6-0189-426C-8D15-FEEB0076F05F}" name="Filtro 102"/>
    <customWorkbookView activeSheetId="0" maximized="1" windowHeight="0" windowWidth="0" guid="{3DA7B760-F8BE-4B92-938D-E7340B8BC55B}" name="Filtro 4"/>
    <customWorkbookView activeSheetId="0" maximized="1" windowHeight="0" windowWidth="0" guid="{21CE8D9D-1915-460E-A2BC-F6B3ADFE9EC5}" name="Filtro 5"/>
    <customWorkbookView activeSheetId="0" maximized="1" windowHeight="0" windowWidth="0" guid="{7D4BFD9A-963A-4F55-94CD-7F16555D8206}" name="Filtro 6"/>
    <customWorkbookView activeSheetId="0" maximized="1" windowHeight="0" windowWidth="0" guid="{D7A79101-428A-4813-AB34-AE5D8CC5D21B}" name="Filtro 7"/>
    <customWorkbookView activeSheetId="0" maximized="1" windowHeight="0" windowWidth="0" guid="{C1731618-47CA-4CA3-BE7E-31A467D4F1B9}" name="Filtro 1"/>
    <customWorkbookView activeSheetId="0" maximized="1" windowHeight="0" windowWidth="0" guid="{5B039525-5012-4B84-80FB-0CF1F83619FC}" name="Filtro 2"/>
    <customWorkbookView activeSheetId="0" maximized="1" windowHeight="0" windowWidth="0" guid="{D565B03F-273F-46A7-A002-137BA6CE0BD4}" name="Filtro 3"/>
    <customWorkbookView activeSheetId="0" maximized="1" windowHeight="0" windowWidth="0" guid="{647369EE-C741-4B86-B775-23F7E8898C4F}" name="Filtro 48"/>
    <customWorkbookView activeSheetId="0" maximized="1" windowHeight="0" windowWidth="0" guid="{0C7A2A83-47A7-489D-B150-23C01AC9807F}" name="Filtro 49"/>
    <customWorkbookView activeSheetId="0" maximized="1" windowHeight="0" windowWidth="0" guid="{D923C176-00FC-4E16-9425-58F48E701C83}" name="Filtro 46"/>
    <customWorkbookView activeSheetId="0" maximized="1" windowHeight="0" windowWidth="0" guid="{9A6EA0D5-EFDE-4103-ACCA-83BB649A68A2}" name="Filtro 47"/>
    <customWorkbookView activeSheetId="0" maximized="1" windowHeight="0" windowWidth="0" guid="{4F306B95-F591-45E9-98E7-C3D20B7A55D5}" name="Filtro 44"/>
    <customWorkbookView activeSheetId="0" maximized="1" windowHeight="0" windowWidth="0" guid="{4BCBB585-CD7B-4A83-9B34-B14F4FDCA55B}" name="Filtro 45"/>
    <customWorkbookView activeSheetId="0" maximized="1" windowHeight="0" windowWidth="0" guid="{83AFBA0C-8275-45E4-BDCE-9874C8948D82}" name="Filtro 42"/>
    <customWorkbookView activeSheetId="0" maximized="1" windowHeight="0" windowWidth="0" guid="{FB54B597-57F9-44F2-ADC8-0965B18AFA96}" name="Filtro 43"/>
    <customWorkbookView activeSheetId="0" maximized="1" windowHeight="0" windowWidth="0" guid="{2DA01D95-0D46-43B5-84B6-AB402F6E2855}" name="Filtro 40"/>
    <customWorkbookView activeSheetId="0" maximized="1" windowHeight="0" windowWidth="0" guid="{F0C20A6A-970C-4C4D-BEE4-244841262267}" name="Filtro 41"/>
    <customWorkbookView activeSheetId="0" maximized="1" windowHeight="0" windowWidth="0" guid="{4E5A850E-F9C5-4201-9232-36E55ECEF7AC}" name="Filtro 176"/>
    <customWorkbookView activeSheetId="0" maximized="1" windowHeight="0" windowWidth="0" guid="{B481090C-3ACC-4625-BC60-C17D8227371E}" name="Filtro 177"/>
    <customWorkbookView activeSheetId="0" maximized="1" windowHeight="0" windowWidth="0" guid="{D2575BD8-3A02-4801-AB71-4BB818A295CD}" name="Filtro 178"/>
    <customWorkbookView activeSheetId="0" maximized="1" windowHeight="0" windowWidth="0" guid="{E5B83535-DB6E-4BA1-B988-057C8BC4D116}" name="Filtro 172"/>
    <customWorkbookView activeSheetId="0" maximized="1" windowHeight="0" windowWidth="0" guid="{E4E1BDA6-9DF8-4B1C-B2DA-B09839EC0031}" name="Filtro 173"/>
    <customWorkbookView activeSheetId="0" maximized="1" windowHeight="0" windowWidth="0" guid="{81478431-551F-4669-86FA-C5DD870D92CF}" name="Filtro 174"/>
    <customWorkbookView activeSheetId="0" maximized="1" windowHeight="0" windowWidth="0" guid="{41183FFB-D507-4B27-B8C9-2097BB108FC8}" name="Filtro 175"/>
    <customWorkbookView activeSheetId="0" maximized="1" windowHeight="0" windowWidth="0" guid="{02C99721-5922-4249-8769-6A91ED0E3856}" name="Filtro 170"/>
    <customWorkbookView activeSheetId="0" maximized="1" windowHeight="0" windowWidth="0" guid="{813F11EE-EBAB-451F-87F4-BC925F71A61F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<sst xmlns="http://schemas.openxmlformats.org/spreadsheetml/2006/main" count="39846" uniqueCount="6729">
  <si>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</si>
  <si>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</si>
  <si>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</si>
  <si>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</si>
  <si>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</si>
  <si>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</si>
  <si>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</si>
  <si>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</si>
  <si>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</si>
  <si>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</si>
  <si>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</si>
  <si>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</si>
  <si>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</si>
  <si>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</si>
  <si>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</si>
  <si>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</si>
  <si>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</si>
  <si>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</si>
  <si>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</si>
  <si>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</si>
  <si>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</si>
  <si>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</si>
  <si>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</si>
  <si>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</si>
  <si>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</si>
  <si>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</si>
  <si>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</si>
  <si>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</si>
  <si>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</si>
  <si>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</si>
  <si>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</si>
  <si>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</si>
  <si>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</si>
  <si>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</si>
  <si>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</si>
  <si>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</si>
  <si>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</si>
  <si>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</si>
  <si>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</si>
  <si>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</si>
  <si>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</si>
  <si>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</si>
  <si>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</si>
  <si>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Simone Nascimento de Sousa</t>
  </si>
  <si>
    <t>xxxxxx</t>
  </si>
  <si>
    <t>BTG</t>
  </si>
  <si>
    <t>Matheus Vilar</t>
  </si>
  <si>
    <t>Aguardando Suitability</t>
  </si>
  <si>
    <t>INC</t>
  </si>
  <si>
    <t>381.540.721-49</t>
  </si>
  <si>
    <t>Filipe Augusto Estorilio Silva Pinto</t>
  </si>
  <si>
    <t>004415557</t>
  </si>
  <si>
    <t xml:space="preserve">CON </t>
  </si>
  <si>
    <t>CDI</t>
  </si>
  <si>
    <t>036.516.639-14</t>
  </si>
  <si>
    <t>Mirella Braga Pak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</si>
  <si>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</si>
  <si>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</si>
  <si>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</si>
  <si>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</si>
  <si>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</si>
  <si>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</si>
  <si>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</si>
  <si>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</si>
  <si>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</si>
  <si>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</si>
  <si>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Hugo Motta</t>
  </si>
  <si>
    <t>Em Análise pela Corretora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</si>
  <si>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</si>
  <si>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</si>
  <si>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</si>
  <si>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</si>
  <si>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</si>
  <si>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</si>
  <si>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</si>
  <si>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</si>
  <si>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</si>
  <si>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</si>
  <si>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</si>
  <si>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</si>
  <si>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</si>
  <si>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</si>
  <si>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</si>
  <si>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</si>
  <si>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</si>
  <si>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</si>
  <si>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</si>
  <si>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</si>
  <si>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</si>
  <si>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</si>
  <si>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</si>
  <si>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</si>
  <si>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</si>
  <si>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</si>
  <si>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</si>
  <si>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</si>
  <si>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</si>
  <si>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</si>
  <si>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</si>
  <si>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</si>
  <si>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</si>
  <si>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</si>
  <si>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</si>
  <si>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</si>
  <si>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</si>
  <si>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</si>
  <si>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</si>
  <si>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</si>
  <si>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</si>
  <si>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</si>
  <si>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</si>
  <si>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</si>
  <si>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</si>
  <si>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</si>
  <si>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</si>
  <si>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</si>
  <si>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</si>
  <si>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</si>
  <si>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</si>
  <si>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</si>
  <si>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</si>
  <si>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</si>
  <si>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</si>
  <si>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</si>
  <si>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</si>
  <si>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</si>
  <si>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</si>
  <si>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</si>
  <si>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</si>
  <si>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</si>
  <si>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</si>
  <si>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</si>
  <si>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</si>
  <si>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</si>
  <si>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</si>
  <si>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</si>
  <si>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</si>
  <si>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</si>
  <si>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</si>
  <si>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</si>
  <si>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</si>
  <si>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</si>
  <si>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</si>
  <si>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</si>
  <si>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</si>
  <si>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</si>
  <si>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</si>
  <si>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</si>
  <si>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</si>
  <si>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</si>
  <si>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</si>
  <si>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</si>
  <si>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</si>
  <si>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</si>
  <si>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</si>
  <si>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</si>
  <si>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</si>
  <si>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</si>
  <si>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</si>
  <si>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</si>
  <si>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</si>
  <si>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</si>
  <si>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</si>
  <si>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</si>
  <si>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</si>
  <si>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</si>
  <si>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</si>
  <si>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</si>
  <si>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</si>
  <si>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</si>
  <si>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</si>
  <si>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</si>
  <si>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</si>
  <si>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</si>
  <si>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</si>
  <si>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</si>
  <si>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</si>
  <si>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</si>
  <si>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</si>
  <si>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</si>
  <si>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</si>
  <si>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</si>
  <si>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</si>
  <si>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</si>
  <si>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</si>
  <si>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</si>
  <si>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</si>
  <si>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</si>
  <si>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</si>
  <si>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</si>
  <si>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</si>
  <si>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</si>
  <si>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</si>
  <si>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</si>
  <si>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</si>
  <si>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</si>
  <si>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</si>
  <si>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</si>
  <si>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</si>
  <si>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</si>
  <si>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</si>
  <si>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</si>
  <si>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</si>
  <si>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</si>
  <si>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</si>
  <si>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</si>
  <si>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</si>
  <si>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</si>
  <si>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</si>
  <si>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</si>
  <si>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</si>
  <si>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</si>
  <si>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</si>
  <si>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</si>
  <si>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</si>
  <si>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</si>
  <si>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</si>
  <si>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</si>
  <si>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</si>
  <si>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</si>
  <si>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</si>
  <si>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</si>
  <si>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</si>
  <si>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</si>
  <si>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</si>
  <si>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</si>
  <si>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</si>
  <si>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</si>
  <si>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</si>
  <si>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</si>
  <si>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</si>
  <si>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</si>
  <si>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</si>
  <si>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</si>
  <si>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</si>
  <si>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</si>
  <si>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</si>
  <si>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</si>
  <si>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</si>
  <si>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</si>
  <si>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</si>
  <si>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</si>
  <si>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</si>
  <si>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</si>
  <si>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</si>
  <si>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</si>
  <si>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</si>
  <si>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</si>
  <si>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</si>
  <si>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</si>
  <si>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</si>
  <si>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</si>
  <si>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</si>
  <si>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</si>
  <si>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</si>
  <si>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</si>
  <si>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</si>
  <si>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</si>
  <si>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</si>
  <si>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</si>
  <si>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</si>
  <si>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</si>
  <si>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</si>
  <si>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</si>
  <si>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</si>
  <si>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</si>
  <si>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</si>
  <si>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</si>
  <si>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</si>
  <si>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</si>
  <si>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</si>
  <si>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</si>
  <si>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</si>
  <si>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</si>
  <si>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</si>
  <si>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</si>
  <si>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</si>
  <si>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</si>
  <si>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</si>
  <si>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</si>
  <si>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</si>
  <si>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</si>
  <si>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</si>
  <si>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</si>
  <si>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</si>
  <si>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</si>
  <si>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</si>
  <si>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</si>
  <si>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</si>
  <si>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</si>
  <si>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</si>
  <si>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</si>
  <si>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</si>
  <si>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</si>
  <si>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</si>
  <si>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</si>
  <si>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</si>
  <si>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</si>
  <si>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</si>
  <si>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</si>
  <si>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</si>
  <si>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</si>
  <si>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</si>
  <si>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</si>
  <si>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</si>
  <si>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</si>
  <si>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</si>
  <si>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</si>
  <si>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</si>
  <si>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</si>
  <si>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</si>
  <si>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</si>
  <si>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</si>
  <si>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</si>
  <si>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</si>
  <si>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</si>
  <si>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</si>
  <si>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</si>
  <si>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</si>
  <si>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</si>
  <si>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</si>
  <si>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</si>
  <si>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</si>
  <si>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</si>
  <si>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</si>
  <si>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</si>
  <si>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</si>
  <si>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</si>
  <si>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</si>
  <si>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</si>
  <si>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</si>
  <si>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</si>
  <si>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</si>
  <si>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</si>
  <si>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</si>
  <si>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</si>
  <si>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</si>
  <si>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</si>
  <si>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</si>
  <si>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</si>
  <si>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</si>
  <si>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</si>
  <si>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</si>
  <si>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</si>
  <si>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</si>
  <si>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</si>
  <si>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</si>
  <si>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</si>
  <si>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</si>
  <si>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</si>
  <si>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</si>
  <si>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</si>
  <si>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</si>
  <si>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</si>
  <si>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</si>
  <si>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</si>
  <si>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</si>
  <si>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</si>
  <si>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</si>
  <si>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</si>
  <si>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</si>
  <si>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</si>
  <si>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</si>
  <si>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</si>
  <si>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</si>
  <si>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</si>
  <si>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</si>
  <si>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</si>
  <si>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</si>
  <si>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</si>
  <si>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</si>
  <si>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</si>
  <si>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</si>
  <si>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</si>
  <si>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</si>
  <si>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</si>
  <si>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</si>
  <si>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</si>
  <si>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</si>
  <si>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</si>
  <si>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</si>
  <si>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</si>
  <si>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</si>
  <si>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</si>
  <si>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</si>
  <si>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</si>
  <si>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</si>
  <si>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</si>
  <si>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</si>
  <si>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</si>
  <si>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</si>
  <si>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</si>
  <si>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</si>
  <si>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</si>
  <si>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</si>
  <si>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</si>
  <si>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</si>
  <si>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</si>
  <si>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</si>
  <si>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</si>
  <si>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</si>
  <si>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</si>
  <si>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</si>
  <si>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</si>
  <si>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</si>
  <si>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</si>
  <si>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</si>
  <si>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</si>
  <si>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</si>
  <si>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</si>
  <si>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</si>
  <si>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</si>
  <si>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</si>
  <si>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</si>
  <si>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</si>
  <si>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</si>
  <si>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</si>
  <si>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</si>
  <si>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</si>
  <si>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</si>
  <si>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</si>
  <si>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</si>
  <si>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</si>
  <si>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</si>
  <si>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</si>
  <si>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</si>
  <si>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</si>
  <si>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</si>
  <si>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</si>
  <si>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</si>
  <si>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</si>
  <si>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</si>
  <si>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</si>
  <si>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</si>
  <si>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</si>
  <si>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</si>
  <si>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</si>
  <si>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</si>
  <si>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</si>
  <si>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</si>
  <si>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</si>
  <si>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</si>
  <si>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</si>
  <si>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</si>
  <si>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</si>
  <si>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</si>
  <si>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</si>
  <si>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</si>
  <si>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</si>
  <si>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</si>
  <si>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</si>
  <si>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</si>
  <si>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</si>
  <si>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</si>
  <si>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</si>
  <si>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</si>
  <si>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</si>
  <si>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</si>
  <si>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</si>
  <si>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</si>
  <si>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</si>
  <si>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</si>
  <si>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</si>
  <si>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</si>
  <si>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</si>
  <si>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</si>
  <si>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</si>
  <si>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</si>
  <si>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</si>
  <si>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</si>
  <si>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</si>
  <si>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</si>
  <si>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</si>
  <si>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</si>
  <si>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</si>
  <si>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</si>
  <si>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</si>
  <si>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</si>
  <si>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</si>
  <si>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</si>
  <si>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</si>
  <si>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</si>
  <si>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</si>
  <si>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</si>
  <si>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</si>
  <si>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</si>
  <si>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</si>
  <si>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</si>
  <si>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</si>
  <si>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</si>
  <si>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</si>
  <si>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</si>
  <si>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</si>
  <si>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</si>
  <si>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</si>
  <si>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</si>
  <si>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</si>
  <si>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</si>
  <si>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</si>
  <si>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</si>
  <si>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</si>
  <si>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</si>
  <si>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</si>
  <si>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</si>
  <si>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</si>
  <si>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</si>
  <si>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</si>
  <si>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</si>
  <si>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</si>
  <si>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</si>
  <si>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</si>
  <si>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</si>
  <si>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</si>
  <si>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</si>
  <si>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</si>
  <si>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</si>
  <si>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</si>
  <si>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</si>
  <si>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</si>
  <si>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</si>
  <si>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</si>
  <si>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</si>
  <si>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</si>
  <si>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</si>
  <si>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</si>
  <si>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</si>
  <si>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</si>
  <si>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</si>
  <si>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</si>
  <si>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</si>
  <si>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</si>
  <si>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</si>
  <si>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</si>
  <si>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</si>
  <si>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</si>
  <si>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</si>
  <si>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</si>
  <si>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</si>
  <si>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</si>
  <si>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</si>
  <si>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</si>
  <si>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</si>
  <si>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</si>
  <si>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</si>
  <si>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</si>
  <si>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</si>
  <si>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</si>
  <si>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</si>
  <si>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</si>
  <si>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</si>
  <si>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</si>
  <si>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</si>
  <si>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</si>
  <si>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</si>
  <si>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</si>
  <si>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</si>
  <si>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</si>
  <si>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</si>
  <si>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</si>
  <si>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</si>
  <si>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</si>
  <si>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</si>
  <si>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</si>
  <si>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</si>
  <si>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</si>
  <si>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</si>
  <si>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</si>
  <si>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</si>
  <si>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</si>
  <si>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</si>
  <si>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</si>
  <si>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</si>
  <si>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</si>
  <si>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</si>
  <si>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</si>
  <si>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</si>
  <si>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</si>
  <si>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</si>
  <si>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</si>
  <si>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</si>
  <si>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</si>
  <si>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</si>
  <si>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</si>
  <si>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</si>
  <si>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</si>
  <si>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</si>
  <si>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</si>
  <si>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</si>
  <si>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</si>
  <si>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</si>
  <si>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</si>
  <si>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</si>
  <si>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</si>
  <si>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</si>
  <si>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</si>
  <si>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</si>
  <si>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</si>
  <si>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</si>
  <si>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</si>
  <si>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</si>
  <si>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</si>
  <si>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</si>
  <si>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</si>
  <si>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</si>
  <si>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</si>
  <si>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</si>
  <si>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</si>
  <si>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</si>
  <si>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</si>
  <si>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</si>
  <si>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</si>
  <si>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</si>
  <si>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</si>
  <si>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</si>
  <si>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</si>
  <si>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</si>
  <si>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</si>
  <si>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</si>
  <si>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</si>
  <si>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</si>
  <si>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</si>
  <si>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</si>
  <si>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</si>
  <si>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</si>
  <si>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</si>
  <si>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</si>
  <si>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</si>
  <si>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</si>
  <si>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</si>
  <si>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</si>
  <si>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</si>
  <si>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</si>
  <si>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</si>
  <si>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</si>
  <si>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</si>
  <si>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</si>
  <si>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</si>
  <si>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</si>
  <si>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</si>
  <si>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</si>
  <si>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</si>
  <si>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</si>
  <si>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</si>
  <si>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</si>
  <si>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</si>
  <si>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</si>
  <si>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</si>
  <si>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</si>
  <si>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</si>
  <si>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</si>
  <si>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</si>
  <si>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</si>
  <si>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</si>
  <si>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</si>
  <si>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</si>
  <si>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</si>
  <si>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</si>
  <si>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</si>
  <si>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</si>
  <si>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</si>
  <si>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</si>
  <si>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</si>
  <si>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</si>
  <si>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</si>
  <si>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</si>
  <si>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</si>
  <si>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</si>
  <si>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</si>
  <si>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</si>
  <si>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</si>
  <si>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</si>
  <si>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</si>
  <si>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</si>
  <si>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</si>
  <si>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</si>
  <si>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</si>
  <si>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</si>
  <si>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</si>
  <si>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</si>
  <si>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</si>
  <si>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</si>
  <si>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</si>
  <si>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</si>
  <si>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</si>
  <si>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</si>
  <si>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</si>
  <si>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</si>
  <si>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</si>
  <si>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</si>
  <si>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</si>
  <si>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</si>
  <si>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</si>
  <si>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</si>
  <si>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</si>
  <si>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</si>
  <si>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</si>
  <si>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</si>
  <si>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</si>
  <si>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</si>
  <si>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</si>
  <si>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</si>
  <si>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</si>
  <si>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</si>
  <si>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</si>
  <si>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</si>
  <si>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</si>
  <si>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</si>
  <si>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</si>
  <si>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</si>
  <si>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</si>
  <si>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</si>
  <si>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</si>
  <si>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</si>
  <si>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</si>
  <si>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</si>
  <si>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</si>
  <si>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</si>
  <si>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</si>
  <si>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</si>
  <si>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</si>
  <si>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</si>
  <si>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</si>
  <si>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</si>
  <si>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</si>
  <si>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</si>
  <si>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</si>
  <si>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</si>
  <si>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</si>
  <si>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</si>
  <si>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</si>
  <si>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</si>
  <si>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</si>
  <si>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</si>
  <si>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</si>
  <si>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</si>
  <si>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</si>
  <si>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</si>
  <si>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</si>
  <si>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</si>
  <si>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</si>
  <si>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</si>
  <si>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</si>
  <si>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</si>
  <si>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</si>
  <si>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</si>
  <si>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</si>
  <si>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</si>
  <si>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</si>
  <si>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</si>
  <si>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</si>
  <si>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</si>
  <si>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</si>
  <si>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</si>
  <si>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</si>
  <si>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</si>
  <si>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</si>
  <si>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</si>
  <si>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</si>
  <si>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</si>
  <si>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</si>
  <si>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</si>
  <si>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</si>
  <si>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</si>
  <si>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</si>
  <si>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</si>
  <si>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</si>
  <si>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</si>
  <si>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</si>
  <si>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</si>
  <si>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</si>
  <si>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</si>
  <si>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</si>
  <si>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</si>
  <si>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</si>
  <si>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</si>
  <si>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</si>
  <si>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</si>
  <si>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</si>
  <si>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</si>
  <si>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</si>
  <si>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</si>
  <si>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</si>
  <si>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</si>
  <si>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</si>
  <si>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</si>
  <si>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</si>
  <si>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</si>
  <si>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</si>
  <si>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</si>
  <si>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</si>
  <si>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</si>
  <si>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</si>
  <si>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</si>
  <si>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</si>
  <si>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</si>
  <si>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</si>
  <si>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</si>
  <si>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</si>
  <si>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</si>
  <si>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</si>
  <si>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</si>
  <si>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</si>
  <si>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</si>
  <si>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</si>
  <si>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</si>
  <si>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</si>
  <si>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</si>
  <si>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</si>
  <si>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</si>
  <si>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</si>
  <si>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</si>
  <si>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</si>
  <si>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</si>
  <si>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</si>
  <si>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</si>
  <si>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</si>
  <si>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</si>
  <si>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</si>
  <si>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</si>
  <si>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</si>
  <si>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</si>
  <si>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</si>
  <si>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</si>
  <si>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</si>
  <si>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</si>
  <si>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</si>
  <si>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</si>
  <si>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</si>
  <si>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</si>
  <si>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</si>
  <si>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</si>
  <si>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</si>
  <si>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</si>
  <si>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</si>
  <si>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</si>
  <si>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</si>
  <si>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</si>
  <si>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</si>
  <si>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</si>
  <si>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</si>
  <si>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</si>
  <si>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</si>
  <si>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</si>
  <si>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</si>
  <si>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</si>
  <si>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</si>
  <si>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</si>
  <si>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</si>
  <si>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</si>
  <si>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</si>
  <si>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</si>
  <si>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</si>
  <si>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</si>
  <si>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</si>
  <si>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</si>
  <si>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</si>
  <si>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</si>
  <si>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</si>
  <si>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</si>
  <si>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</si>
  <si>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</si>
  <si>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</si>
  <si>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</si>
  <si>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</si>
  <si>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</si>
  <si>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</si>
  <si>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</si>
  <si>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</si>
  <si>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</si>
  <si>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</si>
  <si>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</si>
  <si>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</si>
  <si>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</si>
  <si>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</si>
  <si>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</si>
  <si>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</si>
  <si>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</si>
  <si>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</si>
  <si>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</si>
  <si>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</si>
  <si>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</si>
  <si>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</si>
  <si>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</si>
  <si>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</si>
  <si>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</si>
  <si>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</si>
  <si>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</si>
  <si>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</si>
  <si>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</si>
  <si>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</si>
  <si>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</si>
  <si>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</si>
  <si>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</si>
  <si>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</si>
  <si>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</si>
  <si>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</si>
  <si>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</si>
  <si>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</si>
  <si>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</si>
  <si>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</si>
  <si>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</si>
  <si>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</si>
  <si>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</si>
  <si>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</si>
  <si>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</si>
  <si>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</si>
  <si>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</si>
  <si>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</si>
  <si>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</si>
  <si>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</si>
  <si>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</si>
  <si>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</si>
  <si>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</si>
  <si>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</si>
  <si>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</si>
  <si>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</si>
  <si>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</si>
  <si>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</si>
  <si>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</si>
  <si>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</si>
  <si>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</si>
  <si>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</si>
  <si>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</si>
  <si>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</si>
  <si>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</si>
  <si>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</si>
  <si>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</si>
  <si>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</si>
  <si>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</si>
  <si>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</si>
  <si>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</si>
  <si>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</si>
  <si>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</si>
  <si>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</si>
  <si>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</si>
  <si>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</si>
  <si>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</si>
  <si>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</si>
  <si>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</si>
  <si>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</si>
  <si>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</si>
  <si>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</si>
  <si>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</si>
  <si>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</si>
  <si>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</si>
  <si>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</si>
  <si>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</si>
  <si>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</si>
  <si>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</si>
  <si>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</si>
  <si>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</si>
  <si>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</si>
  <si>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</si>
  <si>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</si>
  <si>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</si>
  <si>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</si>
  <si>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</si>
  <si>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</si>
  <si>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</si>
  <si>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</si>
  <si>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</si>
  <si>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</si>
  <si>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</si>
  <si>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</si>
  <si>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</si>
  <si>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</si>
  <si>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</si>
  <si>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</si>
  <si>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</si>
  <si>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</si>
  <si>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</si>
  <si>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</si>
  <si>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</si>
  <si>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</si>
  <si>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</si>
  <si>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</si>
  <si>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</si>
  <si>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</si>
  <si>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</si>
  <si>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</si>
  <si>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</si>
  <si>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</si>
  <si>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</si>
  <si>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</si>
  <si>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</si>
  <si>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</si>
  <si>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</si>
  <si>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</si>
  <si>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</si>
  <si>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</si>
  <si>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</si>
  <si>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</si>
  <si>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</si>
  <si>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</si>
  <si>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</si>
  <si>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</si>
  <si>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</si>
  <si>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</si>
  <si>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</si>
  <si>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</si>
  <si>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</si>
  <si>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</si>
  <si>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</si>
  <si>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</si>
  <si>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</si>
  <si>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</si>
  <si>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</si>
  <si>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</si>
  <si>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</si>
  <si>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</si>
  <si>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</si>
  <si>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</si>
  <si>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</si>
  <si>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</si>
  <si>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</si>
  <si>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</si>
  <si>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</si>
  <si>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</si>
  <si>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</si>
  <si>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</si>
  <si>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</si>
  <si>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</si>
  <si>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</si>
  <si>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</si>
  <si>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</si>
  <si>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</si>
  <si>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</si>
  <si>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</si>
  <si>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</si>
  <si>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</si>
  <si>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</si>
  <si>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</si>
  <si>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</si>
  <si>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</si>
  <si>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</si>
  <si>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</si>
  <si>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</si>
  <si>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</si>
  <si>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</si>
  <si>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</si>
  <si>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</si>
  <si>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</si>
  <si>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</si>
  <si>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</si>
  <si>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</si>
  <si>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</si>
  <si>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</si>
  <si>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</si>
  <si>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</si>
  <si>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</si>
  <si>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</si>
  <si>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</si>
  <si>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</si>
  <si>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</si>
  <si>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</si>
  <si>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</si>
  <si>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</si>
  <si>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</si>
  <si>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</si>
  <si>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</si>
  <si>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</si>
  <si>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</si>
  <si>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</si>
  <si>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</si>
  <si>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</si>
  <si>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</si>
  <si>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</si>
  <si>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</si>
  <si>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</si>
  <si>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</si>
  <si>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</si>
  <si>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</si>
  <si>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</si>
  <si>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</si>
  <si>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</si>
  <si>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</si>
  <si>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</si>
  <si>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</si>
  <si>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</si>
  <si>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</si>
  <si>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</si>
  <si>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</si>
  <si>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</si>
  <si>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</si>
  <si>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</si>
  <si>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</si>
  <si>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</si>
  <si>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</si>
  <si>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</si>
  <si>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</si>
  <si>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</si>
  <si>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</si>
  <si>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</si>
  <si>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</si>
  <si>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</si>
  <si>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</si>
  <si>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</si>
  <si>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</si>
  <si>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</si>
  <si>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</si>
  <si>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</si>
  <si>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</si>
  <si>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</si>
  <si>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</si>
  <si>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</si>
  <si>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</si>
  <si>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</si>
  <si>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</si>
  <si>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</si>
  <si>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</si>
  <si>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</si>
  <si>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</si>
  <si>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</si>
  <si>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</si>
  <si>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</si>
  <si>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</si>
  <si>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</si>
  <si>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</si>
  <si>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</si>
  <si>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</si>
  <si>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</si>
  <si>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</si>
  <si>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</si>
  <si>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</si>
  <si>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</si>
  <si>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</si>
  <si>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</si>
  <si>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</si>
  <si>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</si>
  <si>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</si>
  <si>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</si>
  <si>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</si>
  <si>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</si>
  <si>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</si>
  <si>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</si>
  <si>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</si>
  <si>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</si>
  <si>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</si>
  <si>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</si>
  <si>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</si>
  <si>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</si>
  <si>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</si>
  <si>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</si>
  <si>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</si>
  <si>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</si>
  <si>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</si>
  <si>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</si>
  <si>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</si>
  <si>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</si>
  <si>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</si>
  <si>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</si>
  <si>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</si>
  <si>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</si>
  <si>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</si>
  <si>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</si>
  <si>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</si>
  <si>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</si>
  <si>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</si>
  <si>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</si>
  <si>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</si>
  <si>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</si>
  <si>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</si>
  <si>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</si>
  <si>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</si>
  <si>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</si>
  <si>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</si>
  <si>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</si>
  <si>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</si>
  <si>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</si>
  <si>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</si>
  <si>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</si>
  <si>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</si>
  <si>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</si>
  <si>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</si>
  <si>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</si>
  <si>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</si>
  <si>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</si>
  <si>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</si>
  <si>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</si>
  <si>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</si>
  <si>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</si>
  <si>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</si>
  <si>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</si>
  <si>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</si>
  <si>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</si>
  <si>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</si>
  <si>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</si>
  <si>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</si>
  <si>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</si>
  <si>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</si>
  <si>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</si>
  <si>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</si>
  <si>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</si>
  <si>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</si>
  <si>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</si>
  <si>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</si>
  <si>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</si>
  <si>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</si>
  <si>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</si>
  <si>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</si>
  <si>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</si>
  <si>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</si>
  <si>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</si>
  <si>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</si>
  <si>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</si>
  <si>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</si>
  <si>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</si>
  <si>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</si>
  <si>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</si>
  <si>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</si>
  <si>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</si>
  <si>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</si>
  <si>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</si>
  <si>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</si>
  <si>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</si>
  <si>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</si>
  <si>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</si>
  <si>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</si>
  <si>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</si>
  <si>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</si>
  <si>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</si>
  <si>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</si>
  <si>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</si>
  <si>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</si>
  <si>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</si>
  <si>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</si>
  <si>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</si>
  <si>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</si>
  <si>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</si>
  <si>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</si>
  <si>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</si>
  <si>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</si>
  <si>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</si>
  <si>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</si>
  <si>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</si>
  <si>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</si>
  <si>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</si>
  <si>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</si>
  <si>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</si>
  <si>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</si>
  <si>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</si>
  <si>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</si>
  <si>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</si>
  <si>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</si>
  <si>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</si>
  <si>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</si>
  <si>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</si>
  <si>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</si>
  <si>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</si>
  <si>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</si>
  <si>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</si>
  <si>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</si>
  <si>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</si>
  <si>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</si>
  <si>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</si>
  <si>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</si>
  <si>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</si>
  <si>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</si>
  <si>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</si>
  <si>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</si>
  <si>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</si>
  <si>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</si>
  <si>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</si>
  <si>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</si>
  <si>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</si>
  <si>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</si>
  <si>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</si>
  <si>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</si>
  <si>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</si>
  <si>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</si>
  <si>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</si>
  <si>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</si>
  <si>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</si>
  <si>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</si>
  <si>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</si>
  <si>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</si>
  <si>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</si>
  <si>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</si>
  <si>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</si>
  <si>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</si>
  <si>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</si>
  <si>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</si>
  <si>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</si>
  <si>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</si>
  <si>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</si>
  <si>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</si>
  <si>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</si>
  <si>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</si>
  <si>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</si>
  <si>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</si>
  <si>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</si>
  <si>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</si>
  <si>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</si>
  <si>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</si>
  <si>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</si>
  <si>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</si>
  <si>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</si>
  <si>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</si>
  <si>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</si>
  <si>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</si>
  <si>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</si>
  <si>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</si>
  <si>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</si>
  <si>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</si>
  <si>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</si>
  <si>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</si>
  <si>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</si>
  <si>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</si>
  <si>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</si>
  <si>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</si>
  <si>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</si>
  <si>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</si>
  <si>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</si>
  <si>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</si>
  <si>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</si>
  <si>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</si>
  <si>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</si>
  <si>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</si>
  <si>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</si>
  <si>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</si>
  <si>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</si>
  <si>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</si>
  <si>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</si>
  <si>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</si>
  <si>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</si>
  <si>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</si>
  <si>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</si>
  <si>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</si>
  <si>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</si>
  <si>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</si>
  <si>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</si>
  <si>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</si>
  <si>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</si>
  <si>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</si>
  <si>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</si>
  <si>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</si>
  <si>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</si>
  <si>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</si>
  <si>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</si>
  <si>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</si>
  <si>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</si>
  <si>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</si>
  <si>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</si>
  <si>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</si>
  <si>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</si>
  <si>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</si>
  <si>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</si>
  <si>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</si>
  <si>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</si>
  <si>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</si>
  <si>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</si>
  <si>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</si>
  <si>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</si>
  <si>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</si>
  <si>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</si>
  <si>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</si>
  <si>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</si>
  <si>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</si>
  <si>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</si>
  <si>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</si>
  <si>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</si>
  <si>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</si>
  <si>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</si>
  <si>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</si>
  <si>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</si>
  <si>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</si>
  <si>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</si>
  <si>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</si>
  <si>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</si>
  <si>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</si>
  <si>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</si>
  <si>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</si>
  <si>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</si>
  <si>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</si>
  <si>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</si>
  <si>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</si>
  <si>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</si>
  <si>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</si>
  <si>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</si>
  <si>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</si>
  <si>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</si>
  <si>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</si>
  <si>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</si>
  <si>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</si>
  <si>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</si>
  <si>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</si>
  <si>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</si>
  <si>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</si>
  <si>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</si>
  <si>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</si>
  <si>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</si>
  <si>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</si>
  <si>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</si>
  <si>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</si>
  <si>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</si>
  <si>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</si>
  <si>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</si>
  <si>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</si>
  <si>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</si>
  <si>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</si>
  <si>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</si>
  <si>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</si>
  <si>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</si>
  <si>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</si>
  <si>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</si>
  <si>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</si>
  <si>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</si>
  <si>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</si>
  <si>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</si>
  <si>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</si>
  <si>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</si>
  <si>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</si>
  <si>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</si>
  <si>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</si>
  <si>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</si>
  <si>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</si>
  <si>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</si>
  <si>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</si>
  <si>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</si>
  <si>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</si>
  <si>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</si>
  <si>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</si>
  <si>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</si>
  <si>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</si>
  <si>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</si>
  <si>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</si>
  <si>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</si>
  <si>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</si>
  <si>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</si>
  <si>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</si>
  <si>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</si>
  <si>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</si>
  <si>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</si>
  <si>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</si>
  <si>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</si>
  <si>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</si>
  <si>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</si>
  <si>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</si>
  <si>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</si>
  <si>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</si>
  <si>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</si>
  <si>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</si>
  <si>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</si>
  <si>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</si>
  <si>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</si>
  <si>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</si>
  <si>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</si>
  <si>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</si>
  <si>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</si>
  <si>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</si>
  <si>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</si>
  <si>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</si>
  <si>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</si>
  <si>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</si>
  <si>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</si>
  <si>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</si>
  <si>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</si>
  <si>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</si>
  <si>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</si>
  <si>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</si>
  <si>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</si>
  <si>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</si>
  <si>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</si>
  <si>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</si>
  <si>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</si>
  <si>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</si>
  <si>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</si>
  <si>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</si>
  <si>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</si>
  <si>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</si>
  <si>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</si>
  <si>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</si>
  <si>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</si>
  <si>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</si>
  <si>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</si>
  <si>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</si>
  <si>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</si>
  <si>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</si>
  <si>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</si>
  <si>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</si>
  <si>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</si>
  <si>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</si>
  <si>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</si>
  <si>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</si>
  <si>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</si>
  <si>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</si>
  <si>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</si>
  <si>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</si>
  <si>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</si>
  <si>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</si>
  <si>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</si>
  <si>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</si>
  <si>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</si>
  <si>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</si>
  <si>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</si>
  <si>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</si>
  <si>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</si>
  <si>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</si>
  <si>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</si>
  <si>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</si>
  <si>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</si>
  <si>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</si>
  <si>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</si>
  <si>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</si>
  <si>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</si>
  <si>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</si>
  <si>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</si>
  <si>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</si>
  <si>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</si>
  <si>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</si>
  <si>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</si>
  <si>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</si>
  <si>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</si>
  <si>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</si>
  <si>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</si>
  <si>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</si>
  <si>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</si>
  <si>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</si>
  <si>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</si>
  <si>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</si>
  <si>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</si>
  <si>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</si>
  <si>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</si>
  <si>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</si>
  <si>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</si>
  <si>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</si>
  <si>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</si>
  <si>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</si>
  <si>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</si>
  <si>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</si>
  <si>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</si>
  <si>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</si>
  <si>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</si>
  <si>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</si>
  <si>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</si>
  <si>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</si>
  <si>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</si>
  <si>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</si>
  <si>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</si>
  <si>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</si>
  <si>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</si>
  <si>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</si>
  <si>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</si>
  <si>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</si>
  <si>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</si>
  <si>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</si>
  <si>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</si>
  <si>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</si>
  <si>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</si>
  <si>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</si>
  <si>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</si>
  <si>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</si>
  <si>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</si>
  <si>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</si>
  <si>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</si>
  <si>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</si>
  <si>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</si>
  <si>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</si>
  <si>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</si>
  <si>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</si>
  <si>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</si>
  <si>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</si>
  <si>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</si>
  <si>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</si>
  <si>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</si>
  <si>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</si>
  <si>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</si>
  <si>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</si>
  <si>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</si>
  <si>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</si>
  <si>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</si>
  <si>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</si>
  <si>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</si>
  <si>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</si>
  <si>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</si>
  <si>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</si>
  <si>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</si>
  <si>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</si>
  <si>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</si>
  <si>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</si>
  <si>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</si>
  <si>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</si>
  <si>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</si>
  <si>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</si>
  <si>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</si>
  <si>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</si>
  <si>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</si>
  <si>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</si>
  <si>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</si>
  <si>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</si>
  <si>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</si>
  <si>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</si>
  <si>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</si>
  <si>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</si>
  <si>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</si>
  <si>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</si>
  <si>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</si>
  <si>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</si>
  <si>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</si>
  <si>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</si>
  <si>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</si>
  <si>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</si>
  <si>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</si>
  <si>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</si>
  <si>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</si>
  <si>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</si>
  <si>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</si>
  <si>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</si>
  <si>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</si>
  <si>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</si>
  <si>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</si>
  <si>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</si>
  <si>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</si>
  <si>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</si>
  <si>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</si>
  <si>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</si>
  <si>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</si>
  <si>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</si>
  <si>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</si>
  <si>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</si>
  <si>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</si>
  <si>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</si>
  <si>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</si>
  <si>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</si>
  <si>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</si>
  <si>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</si>
  <si>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</si>
  <si>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</si>
  <si>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</si>
  <si>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</si>
  <si>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</si>
  <si>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</si>
  <si>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</si>
  <si>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</si>
  <si>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</si>
  <si>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</si>
  <si>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</si>
  <si>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</si>
  <si>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</si>
  <si>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</si>
  <si>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</si>
  <si>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</si>
  <si>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</si>
  <si>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</si>
  <si>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</si>
  <si>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</si>
  <si>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</si>
  <si>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</si>
  <si>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</si>
  <si>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</si>
  <si>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</si>
  <si>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</si>
  <si>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</si>
  <si>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</si>
  <si>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</si>
  <si>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</si>
  <si>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</si>
  <si>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</si>
  <si>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</si>
  <si>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</si>
  <si>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</si>
  <si>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</si>
  <si>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</si>
  <si>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</si>
  <si>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</si>
  <si>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</si>
  <si>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</si>
  <si>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</si>
  <si>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</si>
  <si>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</si>
  <si>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</si>
  <si>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</si>
  <si>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</si>
  <si>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</si>
  <si>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</si>
  <si>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</si>
  <si>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</si>
  <si>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</si>
  <si>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</si>
  <si>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</si>
  <si>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</si>
  <si>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</si>
  <si>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</si>
  <si>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</si>
  <si>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</si>
  <si>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</si>
  <si>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</si>
  <si>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</si>
  <si>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</si>
  <si>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</si>
  <si>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</si>
  <si>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</si>
  <si>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</si>
  <si>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</si>
  <si>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</si>
  <si>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</si>
  <si>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</si>
  <si>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</si>
  <si>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</si>
  <si>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</si>
  <si>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</si>
  <si>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</si>
  <si>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</si>
  <si>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</si>
  <si>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</si>
  <si>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</si>
  <si>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</si>
  <si>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</si>
  <si>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</si>
  <si>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</si>
  <si>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</si>
  <si>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</si>
  <si>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</si>
  <si>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</si>
  <si>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</si>
  <si>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</si>
  <si>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</si>
  <si>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</si>
  <si>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</si>
  <si>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</si>
  <si>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</si>
  <si>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</si>
  <si>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</si>
  <si>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</si>
  <si>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</si>
  <si>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</si>
  <si>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</si>
  <si>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</si>
  <si>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</si>
  <si>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</si>
  <si>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</si>
  <si>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</si>
  <si>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</si>
  <si>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</si>
  <si>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</si>
  <si>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</si>
  <si>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</si>
  <si>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</si>
  <si>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</si>
  <si>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</si>
  <si>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</si>
  <si>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</si>
  <si>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</si>
  <si>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</si>
  <si>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</si>
  <si>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</si>
  <si>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</si>
  <si>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</si>
  <si>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</si>
  <si>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</si>
  <si>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</si>
  <si>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</si>
  <si>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</si>
  <si>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</si>
  <si>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</si>
  <si>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</si>
  <si>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</si>
  <si>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</si>
  <si>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</si>
  <si>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</si>
  <si>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</si>
  <si>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</si>
  <si>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</si>
  <si>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</si>
  <si>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</si>
  <si>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</si>
  <si>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</si>
  <si>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</si>
  <si>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</si>
  <si>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</si>
  <si>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</si>
  <si>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</si>
  <si>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</si>
  <si>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</si>
  <si>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</si>
  <si>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</si>
  <si>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</si>
  <si>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</si>
  <si>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</si>
  <si>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</si>
  <si>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</si>
  <si>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</si>
  <si>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</si>
  <si>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</si>
  <si>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</si>
  <si>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</si>
  <si>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</si>
  <si>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</si>
  <si>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</si>
  <si>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</si>
  <si>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</si>
  <si>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</si>
  <si>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</si>
  <si>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</si>
  <si>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</si>
  <si>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</si>
  <si>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</si>
  <si>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</si>
  <si>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</si>
  <si>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</si>
  <si>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</si>
  <si>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</si>
  <si>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</si>
  <si>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</si>
  <si>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</si>
  <si>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</si>
  <si>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</si>
  <si>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</si>
  <si>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</si>
  <si>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</si>
  <si>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</si>
  <si>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</si>
  <si>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</si>
  <si>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</si>
  <si>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</si>
  <si>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</si>
  <si>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</si>
  <si>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</si>
  <si>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</si>
  <si>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</si>
  <si>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</si>
  <si>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</si>
  <si>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</si>
  <si>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</si>
  <si>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</si>
  <si>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</si>
  <si>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</si>
  <si>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</si>
  <si>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</si>
  <si>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</si>
  <si>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</si>
  <si>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</si>
  <si>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</si>
  <si>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</si>
  <si>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</si>
  <si>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</si>
  <si>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</si>
  <si>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</si>
  <si>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</si>
  <si>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</si>
  <si>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</si>
  <si>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</si>
  <si>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</si>
  <si>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</si>
  <si>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</si>
  <si>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</si>
  <si>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</si>
  <si>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</si>
  <si>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</si>
  <si>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</si>
  <si>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</si>
  <si>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</si>
  <si>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</si>
  <si>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</si>
  <si>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</si>
  <si>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</si>
  <si>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</si>
  <si>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</si>
  <si>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</si>
  <si>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</si>
  <si>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</si>
  <si>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</si>
  <si>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</si>
  <si>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</si>
  <si>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</si>
  <si>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</si>
  <si>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</si>
  <si>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</si>
  <si>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</si>
  <si>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</si>
  <si>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</si>
  <si>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</si>
  <si>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</si>
  <si>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</si>
  <si>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</si>
  <si>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</si>
  <si>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</si>
  <si>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</si>
  <si>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</si>
  <si>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</si>
  <si>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</si>
  <si>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</si>
  <si>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</si>
  <si>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</si>
  <si>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</si>
  <si>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</si>
  <si>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</si>
  <si>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</si>
  <si>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</si>
  <si>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</si>
  <si>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</si>
  <si>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</si>
  <si>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</si>
  <si>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</si>
  <si>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</si>
  <si>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</si>
  <si>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</si>
  <si>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</si>
  <si>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</si>
  <si>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</si>
  <si>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</si>
  <si>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</si>
  <si>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</si>
  <si>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</si>
  <si>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</si>
  <si>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</si>
  <si>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</si>
  <si>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</si>
  <si>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</si>
  <si>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</si>
  <si>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</si>
  <si>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</si>
  <si>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</si>
  <si>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</si>
  <si>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</si>
  <si>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</si>
  <si>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</si>
  <si>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</si>
  <si>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</si>
  <si>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</si>
  <si>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</si>
  <si>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</si>
  <si>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</si>
  <si>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</si>
  <si>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</si>
  <si>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</si>
  <si>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</si>
  <si>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</si>
  <si>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</si>
  <si>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</si>
  <si>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</si>
  <si>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</si>
  <si>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</si>
  <si>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</si>
  <si>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</si>
  <si>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</si>
  <si>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</si>
  <si>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</si>
  <si>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</si>
  <si>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</si>
  <si>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</si>
  <si>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</si>
  <si>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</si>
  <si>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</si>
  <si>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</si>
  <si>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</si>
  <si>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</si>
  <si>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</si>
  <si>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</si>
  <si>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</si>
  <si>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</si>
  <si>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</si>
  <si>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</si>
  <si>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</si>
  <si>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</si>
  <si>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</si>
  <si>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</si>
  <si>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</si>
  <si>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</si>
  <si>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</si>
  <si>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</si>
  <si>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</si>
  <si>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</si>
  <si>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</si>
  <si>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</si>
  <si>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</si>
  <si>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</si>
  <si>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</si>
  <si>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</si>
  <si>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</si>
  <si>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</si>
  <si>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</si>
  <si>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</si>
  <si>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</si>
  <si>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</si>
  <si>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</si>
  <si>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</si>
  <si>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</si>
  <si>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</si>
  <si>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</si>
  <si>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</si>
  <si>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</si>
  <si>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</si>
  <si>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</si>
  <si>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</si>
  <si>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</si>
  <si>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</si>
  <si>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</si>
  <si>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</si>
  <si>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</si>
  <si>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</si>
  <si>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</si>
  <si>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</si>
  <si>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</si>
  <si>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</si>
  <si>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</si>
  <si>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</si>
  <si>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</si>
  <si>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</si>
  <si>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</si>
  <si>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</si>
  <si>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</si>
  <si>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</si>
  <si>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</si>
  <si>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</si>
  <si>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</si>
  <si>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</si>
  <si>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</si>
  <si>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</si>
  <si>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</si>
  <si>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</si>
  <si>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</si>
  <si>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</si>
  <si>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</si>
  <si>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</si>
  <si>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</si>
  <si>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</si>
  <si>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</si>
  <si>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</si>
  <si>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</si>
  <si>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</si>
  <si>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</si>
  <si>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</si>
  <si>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</si>
  <si>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</si>
  <si>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</si>
  <si>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</si>
  <si>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</si>
  <si>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</si>
  <si>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</si>
  <si>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</si>
  <si>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</si>
  <si>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</si>
  <si>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</si>
  <si>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</si>
  <si>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</si>
  <si>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</si>
  <si>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</si>
  <si>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</si>
  <si>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</si>
  <si>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</si>
  <si>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</si>
  <si>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</si>
  <si>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</si>
  <si>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</si>
  <si>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</si>
  <si>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</si>
  <si>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</si>
  <si>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</si>
  <si>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</si>
  <si>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</si>
  <si>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</si>
  <si>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</si>
  <si>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</si>
  <si>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</si>
  <si>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</si>
  <si>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</si>
  <si>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</si>
  <si>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</si>
  <si>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</si>
  <si>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</si>
  <si>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</si>
  <si>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</si>
  <si>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</si>
  <si>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</si>
  <si>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</si>
  <si>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</si>
  <si>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</si>
  <si>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</si>
  <si>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</si>
  <si>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</si>
  <si>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</si>
  <si>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</si>
  <si>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</si>
  <si>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</si>
  <si>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</si>
  <si>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</si>
  <si>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</si>
  <si>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</si>
  <si>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</si>
  <si>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</si>
  <si>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</si>
  <si>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</si>
  <si>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</si>
  <si>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</si>
  <si>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</si>
  <si>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</si>
  <si>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</si>
  <si>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</si>
  <si>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</si>
  <si>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</si>
  <si>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</si>
  <si>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</si>
  <si>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</si>
  <si>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</si>
  <si>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</si>
  <si>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</si>
  <si>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</si>
  <si>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</si>
  <si>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</si>
  <si>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</si>
  <si>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</si>
  <si>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</si>
  <si>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</si>
  <si>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</si>
  <si>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</si>
  <si>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</si>
  <si>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</si>
  <si>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</si>
  <si>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</si>
  <si>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</si>
  <si>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</si>
  <si>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</si>
  <si>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</si>
  <si>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</si>
  <si>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</si>
  <si>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</si>
  <si>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</si>
  <si>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</si>
  <si>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</si>
  <si>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</si>
  <si>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</si>
  <si>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</si>
  <si>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</si>
  <si>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</si>
  <si>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</si>
  <si>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</si>
  <si>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</si>
  <si>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</si>
  <si>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</si>
  <si>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</si>
  <si>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</si>
  <si>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</si>
  <si>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</si>
  <si>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</si>
  <si>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</si>
  <si>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</si>
  <si>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</si>
  <si>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</si>
  <si>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</si>
  <si>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</si>
  <si>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</si>
  <si>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</si>
  <si>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</si>
  <si>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</si>
  <si>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</si>
  <si>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</si>
  <si>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</si>
  <si>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</si>
  <si>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</si>
  <si>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</si>
  <si>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</si>
  <si>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</si>
  <si>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</si>
  <si>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</si>
  <si>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</si>
  <si>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</si>
  <si>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</si>
  <si>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</si>
  <si>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</si>
  <si>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</si>
  <si>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</si>
  <si>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</si>
  <si>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</si>
  <si>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</si>
  <si>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</si>
  <si>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</si>
  <si>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</si>
  <si>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</si>
  <si>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</si>
  <si>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</si>
  <si>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</si>
  <si>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</si>
  <si>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</si>
  <si>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</si>
  <si>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</si>
  <si>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</si>
  <si>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</si>
  <si>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</si>
  <si>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</si>
  <si>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</si>
  <si>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</si>
  <si>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</si>
  <si>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</si>
  <si>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</si>
  <si>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</si>
  <si>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</si>
  <si>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</si>
  <si>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</si>
  <si>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</si>
  <si>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</si>
  <si>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</si>
  <si>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</si>
  <si>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</si>
  <si>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</si>
  <si>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</si>
  <si>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</si>
  <si>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</si>
  <si>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</si>
  <si>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</si>
  <si>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</si>
  <si>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</si>
  <si>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</si>
  <si>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</si>
  <si>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</si>
  <si>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</si>
  <si>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</si>
  <si>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</si>
  <si>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</si>
  <si>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</si>
  <si>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</si>
  <si>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</si>
  <si>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</si>
  <si>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</si>
  <si>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</si>
  <si>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</si>
  <si>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</si>
  <si>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</si>
  <si>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</si>
  <si>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</si>
  <si>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</si>
  <si>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</si>
  <si>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</si>
  <si>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</si>
  <si>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</si>
  <si>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</si>
  <si>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</si>
  <si>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</si>
  <si>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</si>
  <si>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</si>
  <si>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</si>
  <si>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</si>
  <si>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</si>
  <si>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</si>
  <si>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</si>
  <si>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</si>
  <si>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</si>
  <si>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</si>
  <si>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</si>
  <si>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</si>
  <si>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</si>
  <si>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</si>
  <si>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</si>
  <si>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</si>
  <si>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</si>
  <si>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</si>
  <si>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</si>
  <si>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</si>
  <si>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</si>
  <si>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</si>
  <si>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</si>
  <si>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</si>
  <si>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</si>
  <si>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</si>
  <si>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</si>
  <si>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</si>
  <si>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</si>
  <si>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</si>
  <si>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</si>
  <si>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</si>
  <si>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</si>
  <si>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</si>
  <si>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</si>
  <si>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</si>
  <si>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</si>
  <si>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</si>
  <si>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</si>
  <si>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</si>
  <si>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</si>
  <si>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</si>
  <si>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</si>
  <si>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</si>
  <si>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</si>
  <si>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</si>
  <si>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</si>
  <si>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</si>
  <si>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</si>
  <si>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</si>
  <si>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</si>
  <si>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</si>
  <si>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</si>
  <si>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</si>
  <si>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</si>
  <si>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</si>
  <si>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</si>
  <si>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</si>
  <si>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</si>
  <si>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</si>
  <si>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</si>
  <si>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</si>
  <si>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</si>
  <si>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</si>
  <si>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</si>
  <si>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</si>
  <si>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</si>
  <si>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</si>
  <si>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</si>
  <si>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</si>
  <si>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</si>
  <si>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</si>
  <si>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</si>
  <si>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</si>
  <si>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</si>
  <si>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</si>
  <si>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</si>
  <si>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</si>
  <si>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</si>
  <si>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</si>
  <si>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</si>
  <si>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</si>
  <si>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</si>
  <si>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</si>
  <si>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</si>
  <si>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</si>
  <si>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</si>
  <si>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</si>
  <si>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</si>
  <si>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</si>
  <si>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</si>
  <si>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</si>
  <si>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</si>
  <si>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</si>
  <si>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</si>
  <si>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</si>
  <si>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</si>
  <si>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</si>
  <si>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</si>
  <si>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</si>
  <si>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</si>
  <si>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</si>
  <si>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</si>
  <si>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</si>
  <si>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</si>
  <si>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</si>
  <si>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</si>
  <si>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</si>
  <si>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</si>
  <si>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</si>
  <si>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</si>
  <si>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</si>
  <si>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</si>
  <si>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</si>
  <si>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</si>
  <si>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</si>
  <si>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</si>
  <si>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</si>
  <si>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</si>
  <si>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</si>
  <si>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</si>
  <si>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</si>
  <si>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</si>
  <si>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</si>
  <si>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</si>
  <si>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</si>
  <si>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</si>
  <si>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</si>
  <si>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</si>
  <si>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</si>
  <si>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</si>
  <si>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</si>
  <si>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</si>
  <si>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</si>
  <si>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</si>
  <si>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</si>
  <si>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</si>
  <si>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</si>
  <si>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</si>
  <si>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</si>
  <si>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</si>
  <si>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</si>
  <si>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</si>
  <si>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</si>
  <si>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</si>
  <si>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</si>
  <si>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</si>
  <si>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</si>
  <si>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</si>
  <si>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</si>
  <si>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</si>
  <si>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</si>
  <si>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</si>
  <si>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</si>
  <si>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</si>
  <si>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</si>
  <si>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</si>
  <si>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</si>
  <si>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</si>
  <si>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</si>
  <si>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</si>
  <si>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</si>
  <si>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</si>
  <si>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</si>
  <si>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</si>
  <si>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</si>
  <si>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</si>
  <si>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</si>
  <si>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</si>
  <si>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</si>
  <si>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</si>
  <si>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</si>
  <si>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</si>
  <si>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</si>
  <si>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</si>
  <si>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</si>
  <si>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</si>
  <si>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</si>
  <si>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</si>
  <si>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</si>
  <si>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</si>
  <si>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</si>
  <si>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</si>
  <si>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</si>
  <si>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</si>
  <si>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</si>
  <si>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</si>
  <si>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</si>
  <si>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</si>
  <si>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</si>
  <si>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</si>
  <si>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</si>
  <si>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</si>
  <si>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</si>
  <si>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</si>
  <si>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</si>
  <si>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</si>
  <si>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</si>
  <si>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</si>
  <si>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</si>
  <si>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</si>
  <si>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</si>
  <si>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</si>
  <si>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</si>
  <si>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</si>
  <si>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</si>
  <si>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</si>
  <si>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</si>
  <si>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</si>
  <si>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</si>
  <si>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</si>
  <si>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</si>
  <si>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</si>
  <si>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</si>
  <si>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</si>
  <si>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</si>
  <si>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</si>
  <si>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</si>
  <si>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</si>
  <si>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</si>
  <si>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</si>
  <si>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</si>
  <si>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</si>
  <si>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</si>
  <si>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</si>
  <si>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</si>
  <si>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</si>
  <si>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</si>
  <si>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</si>
  <si>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</si>
  <si>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</si>
  <si>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</si>
  <si>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</si>
  <si>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</si>
  <si>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</si>
  <si>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</si>
  <si>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</si>
  <si>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</si>
  <si>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</si>
  <si>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</si>
  <si>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</si>
  <si>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</si>
  <si>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</si>
  <si>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</si>
  <si>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</si>
  <si>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</si>
  <si>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</si>
  <si>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</si>
  <si>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</si>
  <si>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</si>
  <si>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</si>
  <si>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</si>
  <si>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</si>
  <si>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</si>
  <si>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</si>
  <si>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</si>
  <si>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</si>
  <si>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</si>
  <si>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</si>
  <si>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</si>
  <si>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</si>
  <si>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</si>
  <si>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</si>
  <si>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</si>
  <si>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</si>
  <si>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</si>
  <si>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</si>
  <si>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</si>
  <si>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</si>
  <si>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</si>
  <si>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</si>
  <si>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</si>
  <si>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</si>
  <si>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</si>
  <si>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</si>
  <si>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</si>
  <si>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</si>
  <si>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</si>
  <si>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</si>
  <si>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</si>
  <si>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</si>
  <si>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</si>
  <si>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</si>
  <si>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</si>
  <si>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</si>
  <si>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</si>
  <si>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</si>
  <si>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</si>
  <si>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</si>
  <si>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</si>
  <si>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</si>
  <si>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</si>
  <si>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</si>
  <si>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</si>
  <si>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</si>
  <si>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</si>
  <si>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</si>
  <si>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</si>
  <si>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</si>
  <si>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</si>
  <si>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</si>
  <si>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</si>
  <si>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</si>
  <si>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</si>
  <si>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</si>
  <si>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</si>
  <si>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</si>
  <si>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</si>
  <si>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</si>
  <si>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</si>
  <si>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</si>
  <si>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</si>
  <si>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</si>
  <si>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</si>
  <si>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</si>
  <si>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</si>
  <si>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</si>
  <si>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</si>
  <si>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</si>
  <si>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</si>
  <si>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</si>
  <si>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</si>
  <si>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</si>
  <si>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</si>
  <si>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</si>
  <si>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</si>
  <si>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</si>
  <si>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</si>
  <si>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</si>
  <si>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</si>
  <si>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</si>
  <si>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</si>
  <si>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</si>
  <si>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</si>
  <si>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</si>
  <si>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</si>
  <si>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</si>
  <si>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</si>
  <si>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</si>
  <si>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</si>
  <si>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</si>
  <si>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</si>
  <si>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</si>
  <si>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</si>
  <si>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</si>
  <si>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</si>
  <si>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</si>
  <si>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</si>
  <si>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</si>
  <si>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</si>
  <si>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</si>
  <si>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</si>
  <si>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</si>
  <si>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</si>
  <si>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</si>
  <si>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</si>
  <si>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</si>
  <si>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</si>
  <si>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</si>
  <si>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</si>
  <si>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</si>
  <si>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</si>
  <si>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</si>
  <si>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</si>
  <si>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</si>
  <si>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</si>
  <si>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</si>
  <si>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</si>
  <si>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</si>
  <si>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</si>
  <si>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</si>
  <si>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</si>
  <si>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</si>
  <si>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</si>
  <si>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</si>
  <si>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</si>
  <si>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</si>
  <si>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</si>
  <si>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</si>
  <si>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</si>
  <si>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</si>
  <si>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</si>
  <si>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</si>
  <si>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</si>
  <si>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</si>
  <si>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</si>
  <si>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</si>
  <si>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</si>
  <si>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</si>
  <si>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</si>
  <si>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</si>
  <si>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</si>
  <si>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</si>
  <si>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</si>
  <si>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</si>
  <si>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</si>
  <si>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</si>
  <si>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</si>
  <si>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</si>
  <si>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</si>
  <si>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</si>
  <si>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</si>
  <si>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</si>
  <si>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</si>
  <si>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</si>
  <si>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</si>
  <si>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</si>
  <si>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</si>
  <si>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</si>
  <si>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</si>
  <si>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</si>
  <si>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</si>
  <si>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</si>
  <si>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</si>
  <si>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</si>
  <si>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</si>
  <si>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</si>
  <si>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</si>
  <si>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</si>
  <si>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</si>
  <si>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</si>
  <si>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</si>
  <si>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</si>
  <si>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</si>
  <si>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</si>
  <si>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</si>
  <si>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</si>
  <si>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</si>
  <si>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</si>
  <si>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</si>
  <si>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</si>
  <si>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</si>
  <si>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</si>
  <si>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</si>
  <si>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</si>
  <si>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</si>
  <si>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</si>
  <si>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</si>
  <si>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</si>
  <si>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</si>
  <si>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</si>
  <si>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</si>
  <si>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</si>
  <si>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</si>
  <si>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</si>
  <si>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</si>
  <si>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</si>
  <si>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</si>
  <si>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</si>
  <si>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</si>
  <si>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</si>
  <si>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</si>
  <si>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</si>
  <si>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</si>
  <si>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</si>
  <si>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</si>
  <si>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</si>
  <si>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</si>
  <si>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</si>
  <si>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</si>
  <si>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</si>
  <si>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</si>
  <si>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</si>
  <si>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</si>
  <si>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</si>
  <si>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</si>
  <si>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</si>
  <si>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</si>
  <si>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</si>
  <si>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</si>
  <si>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</si>
  <si>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</si>
  <si>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</si>
  <si>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</si>
  <si>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</si>
  <si>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</si>
  <si>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</si>
  <si>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</si>
  <si>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</si>
  <si>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</si>
  <si>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</si>
  <si>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</si>
  <si>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</si>
  <si>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</si>
  <si>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</si>
  <si>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</si>
  <si>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</si>
  <si>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</si>
  <si>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</si>
  <si>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</si>
  <si>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</si>
  <si>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</si>
  <si>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</si>
  <si>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</si>
  <si>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</si>
  <si>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</si>
  <si>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</si>
  <si>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</si>
  <si>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</si>
  <si>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</si>
  <si>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</si>
  <si>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</si>
  <si>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</si>
  <si>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</si>
  <si>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</si>
  <si>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</si>
  <si>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</si>
  <si>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</si>
  <si>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</si>
  <si>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</si>
  <si>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</si>
  <si>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</si>
  <si>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</si>
  <si>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</si>
  <si>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</si>
  <si>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</si>
  <si>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</si>
  <si>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</si>
  <si>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</si>
  <si>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</si>
  <si>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</si>
  <si>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</si>
  <si>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</si>
  <si>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</si>
  <si>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</si>
  <si>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</si>
  <si>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</si>
  <si>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</si>
  <si>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</si>
  <si>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</si>
  <si>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</si>
  <si>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</si>
  <si>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</si>
  <si>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</si>
  <si>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</si>
  <si>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</si>
  <si>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</si>
  <si>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</si>
  <si>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</si>
  <si>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</si>
  <si>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</si>
  <si>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</si>
  <si>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</si>
  <si>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</si>
  <si>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</si>
  <si>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</si>
  <si>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</si>
  <si>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</si>
  <si>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</si>
  <si>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</si>
  <si>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</si>
  <si>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</si>
  <si>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</si>
  <si>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</si>
  <si>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</si>
  <si>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</si>
  <si>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</si>
  <si>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</si>
  <si>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</si>
  <si>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</si>
  <si>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</si>
  <si>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</si>
  <si>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</si>
  <si>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</si>
  <si>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</si>
  <si>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</si>
  <si>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</si>
  <si>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</si>
  <si>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</si>
  <si>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</si>
  <si>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</si>
  <si>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</si>
  <si>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</si>
  <si>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</si>
  <si>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</si>
  <si>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</si>
  <si>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</si>
  <si>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</si>
  <si>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</si>
  <si>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</si>
  <si>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</si>
  <si>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</si>
  <si>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</si>
  <si>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</si>
  <si>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</si>
  <si>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</si>
  <si>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</si>
  <si>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</si>
  <si>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</si>
  <si>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</si>
  <si>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</si>
  <si>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</si>
  <si>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</si>
  <si>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</si>
  <si>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</si>
  <si>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</si>
  <si>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</si>
  <si>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</si>
  <si>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</si>
  <si>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</si>
  <si>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</si>
  <si>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</si>
  <si>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</si>
  <si>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</si>
  <si>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</si>
  <si>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</si>
  <si>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</si>
  <si>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</si>
  <si>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</si>
  <si>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</si>
  <si>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</si>
  <si>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</si>
  <si>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</si>
  <si>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</si>
  <si>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</si>
  <si>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</si>
  <si>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</si>
  <si>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</si>
  <si>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</si>
  <si>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</si>
  <si>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</si>
  <si>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</si>
  <si>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</si>
  <si>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</si>
  <si>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</si>
  <si>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</si>
  <si>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</si>
  <si>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</si>
  <si>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</si>
  <si>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</si>
  <si>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</si>
  <si>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</si>
  <si>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</si>
  <si>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</si>
  <si>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</si>
  <si>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</si>
  <si>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</si>
  <si>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</si>
  <si>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</si>
  <si>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</si>
  <si>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</si>
  <si>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</si>
  <si>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</si>
  <si>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</si>
  <si>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</si>
  <si>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</si>
  <si>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</si>
  <si>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</si>
  <si>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</si>
  <si>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</si>
  <si>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</si>
  <si>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</si>
  <si>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</si>
  <si>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</si>
  <si>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</si>
  <si>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</si>
  <si>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</si>
  <si>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</si>
  <si>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</si>
  <si>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</si>
  <si>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</si>
  <si>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</si>
  <si>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</si>
  <si>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</si>
  <si>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</si>
  <si>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</si>
  <si>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</si>
  <si>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</si>
  <si>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</si>
  <si>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</si>
  <si>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</si>
  <si>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</si>
  <si>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</si>
  <si>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</si>
  <si>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</si>
  <si>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</si>
  <si>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</si>
  <si>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</si>
  <si>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</si>
  <si>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</si>
  <si>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</si>
  <si>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</si>
  <si>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</si>
  <si>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</si>
  <si>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</si>
  <si>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</si>
  <si>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</si>
  <si>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</si>
  <si>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</si>
  <si>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</si>
  <si>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</si>
  <si>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</si>
  <si>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</si>
  <si>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</si>
  <si>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</si>
  <si>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</si>
  <si>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</si>
  <si>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</si>
  <si>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</si>
  <si>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</si>
  <si>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</si>
  <si>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</si>
  <si>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</si>
  <si>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</si>
  <si>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</si>
  <si>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</si>
  <si>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</si>
  <si>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</si>
  <si>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</si>
  <si>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</si>
  <si>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</si>
  <si>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</si>
  <si>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</si>
  <si>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</si>
  <si>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</si>
  <si>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</si>
  <si>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</si>
  <si>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</si>
  <si>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</si>
  <si>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</si>
  <si>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</si>
  <si>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</si>
  <si>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</si>
  <si>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</si>
  <si>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</si>
  <si>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</si>
  <si>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</si>
  <si>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</si>
  <si>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</si>
  <si>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</si>
  <si>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</si>
  <si>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</si>
  <si>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</si>
  <si>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</si>
  <si>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</si>
  <si>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</si>
  <si>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</si>
  <si>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</si>
  <si>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</si>
  <si>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</si>
  <si>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</si>
  <si>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</si>
  <si>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</si>
  <si>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</si>
  <si>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</si>
  <si>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</si>
  <si>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</si>
  <si>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</si>
  <si>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</si>
  <si>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</si>
  <si>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</si>
  <si>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</si>
  <si>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</si>
  <si>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</si>
  <si>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</si>
  <si>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</si>
  <si>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</si>
  <si>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</si>
  <si>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</si>
  <si>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</si>
  <si>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</si>
  <si>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</si>
  <si>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</si>
  <si>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</si>
  <si>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</si>
  <si>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</si>
  <si>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</si>
  <si>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</si>
  <si>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</si>
  <si>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</si>
  <si>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</si>
  <si>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</si>
  <si>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</si>
  <si>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</si>
  <si>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</si>
  <si>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</si>
  <si>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</si>
  <si>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</si>
  <si>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</si>
  <si>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</si>
  <si>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</si>
  <si>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</si>
  <si>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</si>
  <si>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</si>
  <si>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</si>
  <si>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</si>
  <si>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</si>
  <si>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</si>
  <si>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</si>
  <si>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</si>
  <si>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</si>
  <si>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</si>
  <si>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</si>
  <si>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</si>
  <si>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</si>
  <si>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</si>
  <si>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</si>
  <si>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</si>
  <si>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</si>
  <si>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</si>
  <si>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</si>
  <si>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</si>
  <si>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</si>
  <si>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</si>
  <si>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</si>
  <si>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</si>
  <si>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</si>
  <si>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</si>
  <si>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</si>
  <si>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</si>
  <si>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</si>
  <si>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</si>
  <si>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</si>
  <si>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</si>
  <si>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</si>
  <si>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</si>
  <si>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</si>
  <si>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</si>
  <si>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</si>
  <si>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</si>
  <si>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</si>
  <si>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</si>
  <si>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</si>
  <si>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</si>
  <si>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</si>
  <si>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</si>
  <si>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</si>
  <si>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</si>
  <si>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</si>
  <si>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</si>
  <si>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</si>
  <si>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</si>
  <si>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</si>
  <si>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</si>
  <si>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</si>
  <si>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</si>
  <si>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</si>
  <si>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</si>
  <si>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</si>
  <si>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</si>
  <si>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</si>
  <si>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</si>
  <si>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</si>
  <si>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</si>
  <si>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</si>
  <si>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</si>
  <si>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</si>
  <si>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</si>
  <si>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</si>
  <si>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</si>
  <si>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</si>
  <si>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</si>
  <si>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</si>
  <si>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</si>
  <si>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</si>
  <si>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</si>
  <si>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</si>
  <si>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</si>
  <si>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</si>
  <si>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</si>
  <si>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</si>
  <si>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</si>
  <si>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</si>
  <si>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</si>
  <si>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</si>
  <si>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</si>
  <si>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</si>
  <si>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</si>
  <si>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</si>
  <si>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</si>
  <si>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</si>
  <si>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</si>
  <si>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</si>
  <si>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</si>
  <si>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</si>
  <si>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</si>
  <si>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</si>
  <si>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</si>
  <si>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</si>
  <si>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</si>
  <si>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</si>
  <si>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</si>
  <si>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</si>
  <si>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</si>
  <si>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</si>
  <si>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</si>
  <si>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</si>
  <si>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</si>
  <si>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</si>
  <si>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</si>
  <si>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</si>
  <si>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</si>
  <si>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</si>
  <si>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</si>
  <si>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</si>
  <si>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</si>
  <si>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</si>
  <si>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</si>
  <si>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</si>
  <si>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</si>
  <si>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</si>
  <si>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</si>
  <si>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</si>
  <si>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</si>
  <si>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</si>
  <si>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</si>
  <si>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</si>
  <si>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</si>
  <si>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</si>
  <si>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</si>
  <si>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</si>
  <si>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</si>
  <si>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</si>
  <si>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</si>
  <si>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</si>
  <si>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</si>
  <si>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</si>
  <si>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</si>
  <si>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</si>
  <si>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</si>
  <si>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</si>
  <si>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</si>
  <si>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</si>
  <si>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</si>
  <si>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</si>
  <si>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</si>
  <si>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</si>
  <si>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</si>
  <si>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</si>
  <si>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</si>
  <si>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</si>
  <si>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</si>
  <si>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</si>
  <si>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</si>
  <si>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</si>
  <si>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</si>
  <si>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</si>
  <si>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</si>
  <si>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</si>
  <si>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</si>
  <si>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</si>
  <si>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</si>
  <si>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</si>
  <si>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</si>
  <si>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</si>
  <si>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</si>
  <si>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</si>
  <si>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</si>
  <si>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</si>
  <si>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</si>
  <si>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</si>
  <si>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</si>
  <si>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</si>
  <si>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</si>
  <si>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</si>
  <si>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</si>
  <si>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</si>
  <si>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</si>
  <si>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</si>
  <si>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</si>
  <si>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</si>
  <si>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</si>
  <si>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</si>
  <si>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</si>
  <si>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</si>
  <si>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</si>
  <si>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</si>
  <si>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</si>
  <si>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</si>
  <si>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</si>
  <si>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</si>
  <si>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</si>
  <si>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</si>
  <si>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</si>
  <si>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</si>
  <si>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</si>
  <si>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</si>
  <si>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</si>
  <si>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</si>
  <si>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</si>
  <si>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</si>
  <si>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</si>
  <si>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</si>
  <si>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</si>
  <si>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</si>
  <si>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</si>
  <si>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</si>
  <si>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</si>
  <si>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</si>
  <si>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</si>
  <si>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</si>
  <si>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</si>
  <si>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</si>
  <si>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</si>
  <si>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</si>
  <si>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</si>
  <si>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</si>
  <si>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</si>
  <si>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</si>
  <si>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</si>
  <si>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</si>
  <si>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</si>
  <si>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</si>
  <si>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</si>
  <si>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</si>
  <si>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</si>
  <si>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</si>
  <si>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</si>
  <si>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</si>
  <si>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</si>
  <si>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</si>
  <si>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</si>
  <si>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</si>
  <si>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</si>
  <si>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</si>
  <si>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</si>
  <si>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</si>
  <si>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</si>
  <si>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</si>
  <si>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</si>
  <si>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</si>
  <si>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</si>
  <si>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</si>
  <si>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</si>
  <si>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</si>
  <si>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</si>
  <si>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</si>
  <si>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</si>
  <si>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</si>
  <si>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</si>
  <si>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</si>
  <si>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</si>
  <si>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</si>
  <si>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</si>
  <si>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</si>
  <si>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</si>
  <si>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</si>
  <si>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</si>
  <si>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</si>
  <si>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</si>
  <si>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</si>
  <si>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</si>
  <si>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</si>
  <si>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</si>
  <si>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</si>
  <si>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</si>
  <si>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</si>
  <si>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</si>
  <si>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</si>
  <si>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</si>
  <si>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</si>
  <si>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</si>
  <si>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</si>
  <si>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</si>
  <si>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</si>
  <si>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</si>
  <si>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</si>
  <si>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</si>
  <si>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</si>
  <si>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</si>
  <si>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</si>
  <si>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</si>
  <si>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</si>
  <si>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</si>
  <si>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</si>
  <si>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</si>
  <si>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</si>
  <si>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</si>
  <si>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</si>
  <si>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</si>
  <si>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</si>
  <si>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</si>
  <si>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</si>
  <si>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</si>
  <si>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</si>
  <si>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</si>
  <si>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</si>
  <si>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</si>
  <si>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</si>
  <si>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</si>
  <si>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</si>
  <si>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</si>
  <si>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</si>
  <si>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</si>
  <si>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</si>
  <si>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</si>
  <si>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</si>
  <si>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</si>
  <si>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</si>
  <si>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</si>
  <si>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</si>
  <si>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</si>
  <si>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</si>
  <si>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</si>
  <si>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</si>
  <si>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</si>
  <si>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</si>
  <si>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</si>
  <si>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</si>
  <si>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</si>
  <si>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</si>
  <si>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</si>
  <si>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</si>
  <si>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</si>
  <si>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</si>
  <si>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</si>
  <si>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</si>
  <si>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</si>
  <si>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</si>
  <si>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</si>
  <si>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</si>
  <si>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</si>
  <si>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</si>
  <si>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</si>
  <si>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</si>
  <si>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</si>
  <si>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</si>
  <si>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</si>
  <si>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</si>
  <si>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</si>
  <si>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</si>
  <si>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</si>
  <si>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</si>
  <si>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</si>
  <si>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</si>
  <si>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</si>
  <si>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</si>
  <si>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</si>
  <si>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</si>
  <si>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</si>
  <si>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</si>
  <si>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</si>
  <si>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</si>
  <si>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</si>
  <si>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</si>
  <si>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</si>
  <si>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</si>
  <si>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</si>
  <si>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</si>
  <si>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</si>
  <si>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</si>
  <si>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</si>
  <si>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</si>
  <si>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</si>
  <si>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</si>
  <si>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</si>
  <si>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</si>
  <si>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</si>
  <si>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</si>
  <si>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</si>
  <si>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</si>
  <si>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</si>
  <si>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</si>
  <si>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</si>
  <si>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</si>
  <si>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</si>
  <si>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</si>
  <si>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</si>
  <si>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</si>
  <si>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</si>
  <si>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</si>
  <si>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</si>
  <si>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</si>
  <si>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</si>
  <si>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</si>
  <si>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</si>
  <si>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</si>
  <si>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</si>
  <si>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</si>
  <si>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</si>
  <si>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</si>
  <si>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</si>
  <si>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</si>
  <si>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</si>
  <si>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</si>
  <si>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</si>
  <si>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</si>
  <si>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</si>
  <si>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</si>
  <si>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</si>
  <si>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</si>
  <si>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</si>
  <si>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</si>
  <si>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</si>
  <si>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</si>
  <si>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</si>
  <si>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</si>
  <si>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</si>
  <si>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</si>
  <si>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</si>
  <si>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</si>
  <si>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</si>
  <si>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</si>
  <si>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</si>
  <si>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</si>
  <si>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</si>
  <si>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</si>
  <si>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</si>
  <si>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</si>
  <si>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</si>
  <si>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</si>
  <si>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</si>
  <si>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</si>
  <si>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</si>
  <si>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</si>
  <si>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</si>
  <si>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</si>
  <si>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</si>
  <si>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</si>
  <si>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</si>
  <si>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</si>
  <si>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</si>
  <si>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</si>
  <si>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</si>
  <si>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</si>
  <si>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</si>
  <si>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</si>
  <si>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</si>
  <si>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</si>
  <si>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</si>
  <si>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</si>
  <si>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</si>
  <si>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</si>
  <si>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</si>
  <si>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</si>
  <si>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</si>
  <si>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</si>
  <si>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</si>
  <si>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</si>
  <si>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</si>
  <si>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</si>
  <si>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</si>
  <si>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</si>
  <si>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</si>
  <si>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</si>
  <si>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</si>
  <si>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</si>
  <si>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</si>
  <si>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</si>
  <si>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</si>
  <si>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</si>
  <si>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</si>
  <si>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</si>
  <si>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</si>
  <si>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</si>
  <si>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</si>
  <si>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</si>
  <si>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</si>
  <si>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</si>
  <si>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</si>
  <si>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</si>
  <si>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</si>
  <si>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</si>
  <si>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</si>
  <si>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</si>
  <si>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</si>
  <si>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</si>
  <si>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</si>
  <si>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</si>
  <si>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</si>
  <si>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</si>
  <si>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</si>
  <si>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</si>
  <si>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</si>
  <si>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</si>
  <si>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</si>
  <si>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</si>
  <si>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</si>
  <si>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</si>
  <si>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</si>
  <si>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</si>
  <si>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</si>
  <si>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</si>
  <si>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</si>
  <si>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</si>
  <si>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</si>
  <si>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</si>
  <si>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</si>
  <si>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</si>
  <si>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</si>
  <si>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</si>
  <si>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</si>
  <si>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</si>
  <si>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</si>
  <si>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</si>
  <si>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</si>
  <si>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</si>
  <si>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</si>
  <si>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</si>
  <si>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</si>
  <si>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</si>
  <si>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</si>
  <si>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</si>
  <si>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</si>
  <si>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</si>
  <si>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</si>
  <si>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</si>
  <si>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</si>
  <si>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</si>
  <si>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</si>
  <si>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</si>
  <si>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</si>
  <si>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</si>
  <si>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</si>
  <si>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</si>
  <si>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</si>
  <si>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</si>
  <si>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</si>
  <si>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</si>
  <si>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</si>
  <si>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</si>
  <si>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</si>
  <si>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</si>
  <si>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</si>
  <si>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</si>
  <si>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</si>
  <si>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</si>
  <si>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</si>
  <si>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</si>
  <si>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</si>
  <si>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</si>
  <si>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</si>
  <si>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</si>
  <si>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</si>
  <si>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</si>
  <si>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</si>
  <si>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</si>
  <si>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</si>
  <si>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</si>
  <si>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</si>
  <si>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</si>
  <si>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</si>
  <si>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</si>
  <si>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</si>
  <si>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</si>
  <si>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</si>
  <si>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</si>
  <si>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</si>
  <si>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</si>
  <si>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</si>
  <si>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</si>
  <si>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</si>
  <si>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</si>
  <si>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</si>
  <si>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</si>
  <si>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</si>
  <si>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</si>
  <si>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</si>
  <si>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</si>
  <si>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</si>
  <si>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</si>
  <si>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</si>
  <si>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</si>
  <si>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</si>
  <si>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</si>
  <si>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</si>
  <si>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</si>
  <si>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</si>
  <si>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</si>
  <si>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</si>
  <si>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</si>
  <si>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</si>
  <si>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</si>
  <si>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</si>
  <si>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</si>
  <si>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</si>
  <si>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</si>
  <si>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</si>
  <si>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</si>
  <si>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</si>
  <si>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</si>
  <si>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</si>
  <si>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</si>
  <si>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</si>
  <si>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</si>
  <si>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</si>
  <si>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</si>
  <si>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</si>
  <si>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</si>
  <si>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</si>
  <si>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</si>
  <si>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</si>
  <si>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</si>
  <si>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</si>
  <si>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</si>
  <si>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</si>
  <si>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</si>
  <si>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</si>
  <si>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</si>
  <si>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</si>
  <si>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</si>
  <si>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</si>
  <si>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</si>
  <si>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</si>
  <si>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</si>
  <si>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</si>
  <si>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</si>
  <si>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</si>
  <si>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</si>
  <si>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</si>
  <si>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</si>
  <si>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</si>
  <si>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</si>
  <si>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</si>
  <si>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</si>
  <si>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</si>
  <si>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</si>
  <si>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</si>
  <si>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</si>
  <si>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</si>
  <si>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</si>
  <si>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</si>
  <si>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</si>
  <si>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</si>
  <si>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</si>
  <si>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</si>
  <si>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</si>
  <si>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</si>
  <si>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</si>
  <si>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</si>
  <si>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</si>
  <si>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</si>
  <si>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</si>
  <si>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</si>
  <si>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</si>
  <si>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</si>
  <si>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</si>
  <si>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</si>
  <si>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</si>
  <si>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</si>
  <si>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</si>
  <si>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</si>
  <si>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</si>
  <si>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</si>
  <si>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</si>
  <si>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</si>
  <si>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</si>
  <si>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</si>
  <si>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</si>
  <si>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</si>
  <si>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</si>
  <si>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</si>
  <si>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</si>
  <si>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</si>
  <si>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</si>
  <si>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</si>
  <si>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</si>
  <si>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</si>
  <si>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</si>
  <si>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</si>
  <si>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</si>
  <si>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</si>
  <si>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</si>
  <si>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</si>
  <si>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</si>
  <si>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</si>
  <si>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</si>
  <si>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</si>
  <si>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</si>
  <si>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</si>
  <si>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</si>
  <si>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</si>
  <si>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</si>
  <si>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</si>
  <si>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</si>
  <si>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</si>
  <si>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</si>
  <si>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</si>
  <si>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</si>
  <si>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</si>
  <si>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</si>
  <si>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</si>
  <si>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</si>
  <si>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</si>
  <si>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</si>
  <si>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</si>
  <si>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</si>
  <si>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</si>
  <si>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</si>
  <si>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</si>
  <si>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</si>
  <si>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</si>
  <si>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</si>
  <si>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</si>
  <si>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</si>
  <si>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</si>
  <si>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</si>
  <si>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</si>
  <si>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</si>
  <si>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</si>
  <si>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</si>
  <si>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</si>
  <si>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</si>
  <si>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</si>
  <si>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</si>
  <si>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</si>
  <si>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</si>
  <si>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</si>
  <si>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</si>
  <si>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</si>
  <si>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</si>
  <si>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</si>
  <si>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</si>
  <si>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</si>
  <si>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</si>
  <si>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</si>
  <si>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</si>
  <si>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</si>
  <si>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</si>
  <si>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</si>
  <si>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</si>
  <si>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</si>
  <si>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</si>
  <si>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</si>
  <si>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</si>
  <si>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</si>
  <si>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</si>
  <si>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</si>
  <si>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</si>
  <si>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</si>
  <si>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</si>
  <si>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</si>
  <si>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</si>
  <si>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</si>
  <si>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</si>
  <si>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</si>
  <si>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</si>
  <si>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</si>
  <si>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</si>
  <si>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</si>
  <si>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</si>
  <si>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</si>
  <si>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</si>
  <si>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</si>
  <si>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</si>
  <si>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</si>
  <si>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</si>
  <si>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</si>
  <si>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</si>
  <si>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</si>
  <si>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</si>
  <si>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</si>
  <si>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</si>
  <si>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</si>
  <si>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</si>
  <si>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</si>
  <si>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</si>
  <si>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</si>
  <si>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</si>
  <si>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</si>
  <si>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</si>
  <si>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</si>
  <si>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</si>
  <si>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</si>
  <si>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</si>
  <si>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</si>
  <si>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</si>
  <si>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</si>
  <si>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</si>
  <si>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</si>
  <si>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</si>
  <si>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</si>
  <si>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</si>
  <si>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</si>
  <si>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</si>
  <si>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</si>
  <si>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</si>
  <si>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</si>
  <si>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</si>
  <si>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</si>
  <si>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</si>
  <si>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</si>
  <si>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</si>
  <si>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</si>
  <si>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</si>
  <si>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</si>
  <si>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</si>
  <si>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</si>
  <si>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</si>
  <si>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</si>
  <si>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</si>
  <si>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</si>
  <si>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</si>
  <si>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</si>
  <si>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</si>
  <si>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</si>
  <si>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</si>
  <si>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</si>
  <si>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</si>
  <si>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</si>
  <si>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</si>
  <si>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</si>
  <si>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</si>
  <si>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</si>
  <si>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</si>
  <si>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</si>
  <si>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</si>
  <si>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</si>
  <si>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</si>
  <si>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</si>
  <si>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</si>
  <si>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</si>
  <si>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</si>
  <si>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</si>
  <si>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</si>
  <si>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</si>
  <si>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</si>
  <si>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</si>
  <si>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</si>
  <si>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</si>
  <si>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</si>
  <si>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</si>
  <si>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</si>
  <si>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</si>
  <si>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</si>
  <si>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</si>
  <si>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</si>
  <si>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</si>
  <si>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</si>
  <si>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</si>
  <si>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</si>
  <si>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</si>
  <si>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</si>
  <si>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</si>
  <si>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</si>
  <si>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</si>
  <si>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</si>
  <si>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</si>
  <si>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</si>
  <si>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</si>
  <si>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</si>
  <si>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</si>
  <si>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</si>
  <si>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</si>
  <si>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</si>
  <si>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</si>
  <si>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</si>
  <si>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</si>
  <si>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</si>
  <si>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</si>
  <si>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</si>
  <si>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</si>
  <si>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</si>
  <si>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</si>
  <si>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</si>
  <si>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</si>
  <si>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</si>
  <si>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</si>
  <si>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</si>
  <si>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</si>
  <si>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</si>
  <si>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</si>
  <si>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</si>
  <si>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</si>
  <si>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</si>
  <si>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</si>
  <si>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</si>
  <si>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</si>
  <si>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</si>
  <si>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</si>
  <si>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</si>
  <si>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</si>
  <si>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</si>
  <si>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</si>
  <si>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</si>
  <si>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</si>
  <si>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</si>
  <si>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</si>
  <si>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</si>
  <si>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</si>
  <si>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</si>
  <si>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</si>
  <si>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</si>
  <si>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</si>
  <si>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</si>
  <si>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</si>
  <si>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</si>
  <si>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</si>
  <si>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</si>
  <si>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</si>
  <si>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</si>
  <si>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</si>
  <si>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</si>
  <si>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</si>
  <si>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</si>
  <si>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</si>
  <si>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</si>
  <si>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</si>
  <si>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</si>
  <si>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</si>
  <si>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</si>
  <si>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</si>
  <si>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</si>
  <si>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</si>
  <si>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</si>
  <si>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</si>
  <si>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</si>
  <si>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</si>
  <si>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</si>
  <si>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</si>
  <si>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</si>
  <si>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</si>
  <si>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</si>
  <si>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</si>
  <si>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</si>
  <si>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</si>
  <si>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</si>
  <si>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</si>
  <si>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</si>
  <si>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</si>
  <si>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</si>
  <si>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</si>
  <si>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</si>
  <si>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</si>
  <si>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</si>
  <si>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</si>
  <si>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</si>
  <si>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</si>
  <si>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</si>
  <si>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</si>
  <si>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</si>
  <si>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</si>
  <si>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</si>
  <si>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</si>
  <si>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</si>
  <si>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</si>
  <si>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</si>
  <si>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</si>
  <si>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</si>
  <si>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</si>
  <si>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</si>
  <si>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</si>
  <si>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</si>
  <si>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</si>
  <si>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</si>
  <si>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</si>
  <si>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</si>
  <si>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</si>
  <si>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</si>
  <si>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</si>
  <si>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</si>
  <si>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</si>
  <si>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</si>
  <si>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</si>
  <si>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</si>
  <si>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</si>
  <si>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</si>
  <si>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</si>
  <si>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</si>
  <si>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</si>
  <si>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</si>
  <si>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</si>
  <si>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</si>
  <si>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</si>
  <si>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</si>
  <si>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</si>
  <si>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</si>
  <si>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</si>
  <si>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</si>
  <si>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</si>
  <si>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</si>
  <si>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</si>
  <si>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</si>
  <si>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</si>
  <si>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</si>
  <si>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</si>
  <si>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</si>
  <si>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</si>
  <si>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</si>
  <si>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</si>
  <si>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</si>
  <si>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</si>
  <si>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</si>
  <si>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</si>
  <si>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</si>
  <si>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</si>
  <si>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</si>
  <si>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</si>
  <si>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</si>
  <si>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</si>
  <si>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</si>
  <si>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</si>
  <si>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</si>
  <si>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</si>
  <si>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</si>
  <si>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</si>
  <si>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</si>
  <si>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</si>
  <si>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</si>
  <si>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</si>
  <si>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</si>
  <si>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</si>
  <si>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</si>
  <si>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</si>
  <si>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</si>
  <si>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</si>
  <si>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</si>
  <si>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</si>
  <si>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</si>
  <si>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</si>
  <si>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</si>
  <si>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</si>
  <si>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</si>
  <si>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</si>
  <si>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</si>
  <si>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</si>
  <si>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</si>
  <si>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</si>
  <si>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</si>
  <si>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</si>
  <si>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</si>
  <si>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</si>
  <si>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</si>
  <si>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</si>
  <si>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</si>
  <si>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</si>
  <si>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</si>
  <si>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</si>
  <si>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</si>
  <si>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</si>
  <si>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</si>
  <si>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</si>
  <si>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</si>
  <si>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</si>
  <si>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</si>
  <si>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</si>
  <si>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</si>
  <si>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</si>
  <si>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</si>
  <si>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</si>
  <si>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</si>
  <si>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</si>
  <si>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</si>
  <si>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</si>
  <si>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</si>
  <si>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</si>
  <si>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</si>
  <si>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</si>
  <si>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</si>
  <si>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</si>
  <si>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</si>
  <si>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</si>
  <si>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</si>
  <si>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</si>
  <si>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</si>
  <si>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</si>
  <si>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</si>
  <si>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</si>
  <si>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</si>
  <si>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</si>
  <si>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</si>
  <si>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</si>
  <si>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</si>
  <si>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</si>
  <si>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</si>
  <si>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</si>
  <si>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</si>
  <si>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</si>
  <si>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</si>
  <si>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</si>
  <si>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</si>
  <si>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</si>
  <si>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</si>
  <si>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</si>
  <si>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</si>
  <si>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</si>
  <si>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</si>
  <si>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</si>
  <si>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</si>
  <si>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</si>
  <si>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</si>
  <si>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</si>
  <si>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</si>
  <si>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</si>
  <si>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</si>
  <si>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</si>
  <si>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</si>
  <si>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</si>
  <si>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</si>
  <si>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</si>
  <si>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</si>
  <si>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</si>
  <si>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</si>
  <si>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</si>
  <si>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</si>
  <si>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</si>
  <si>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</si>
  <si>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</si>
  <si>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</si>
  <si>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</si>
  <si>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</si>
  <si>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</si>
  <si>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</si>
  <si>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</si>
  <si>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</si>
  <si>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</si>
  <si>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</si>
  <si>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</si>
  <si>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</si>
  <si>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</si>
  <si>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</si>
  <si>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</si>
  <si>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</si>
  <si>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</si>
  <si>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</si>
  <si>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</si>
  <si>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</si>
  <si>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</si>
  <si>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</si>
  <si>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</si>
  <si>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</si>
  <si>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</si>
  <si>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</si>
  <si>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</si>
  <si>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</si>
  <si>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</si>
  <si>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</si>
  <si>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</si>
  <si>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</si>
  <si>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</si>
  <si>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</si>
  <si>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</si>
  <si>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</si>
  <si>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</si>
  <si>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</si>
  <si>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</si>
  <si>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</si>
  <si>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</si>
  <si>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</si>
  <si>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</si>
  <si>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</si>
  <si>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</si>
  <si>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</si>
  <si>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</si>
  <si>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</si>
  <si>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</si>
  <si>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</si>
  <si>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</si>
  <si>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</si>
  <si>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</si>
  <si>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</si>
  <si>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</si>
  <si>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</si>
  <si>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</si>
  <si>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</si>
  <si>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</si>
  <si>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</si>
  <si>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</si>
  <si>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</si>
  <si>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</si>
  <si>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</si>
  <si>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</si>
  <si>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</si>
  <si>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</si>
  <si>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</si>
  <si>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</si>
  <si>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</si>
  <si>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</si>
  <si>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</si>
  <si>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</si>
  <si>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</si>
  <si>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</si>
  <si>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</si>
  <si>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</si>
  <si>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</si>
  <si>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</si>
  <si>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</si>
  <si>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</si>
  <si>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</si>
  <si>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</si>
  <si>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</si>
  <si>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</si>
  <si>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</si>
  <si>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</si>
  <si>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</si>
  <si>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</si>
  <si>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</si>
  <si>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</si>
  <si>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</si>
  <si>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</si>
  <si>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</si>
  <si>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</si>
  <si>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</si>
  <si>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</si>
  <si>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</si>
  <si>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</si>
  <si>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</si>
  <si>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</si>
  <si>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</si>
  <si>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</si>
  <si>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</si>
  <si>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</si>
  <si>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</si>
  <si>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</si>
  <si>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</si>
  <si>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</si>
  <si>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</si>
  <si>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</si>
  <si>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</si>
  <si>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</si>
  <si>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</si>
  <si>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</si>
  <si>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</si>
  <si>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</si>
  <si>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</si>
  <si>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</si>
  <si>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</si>
  <si>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</si>
  <si>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</si>
  <si>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</si>
  <si>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</si>
  <si>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</si>
  <si>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</si>
  <si>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</si>
  <si>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</si>
  <si>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</si>
  <si>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</si>
  <si>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</si>
  <si>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</si>
  <si>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</si>
  <si>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</si>
  <si>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</si>
  <si>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</si>
  <si>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</si>
  <si>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</si>
  <si>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</si>
  <si>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</si>
  <si>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</si>
  <si>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</si>
  <si>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</si>
  <si>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</si>
  <si>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</si>
  <si>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</si>
  <si>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</si>
  <si>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</si>
  <si>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</si>
  <si>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</si>
  <si>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</si>
  <si>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</si>
  <si>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</si>
  <si>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</si>
  <si>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</si>
  <si>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</si>
  <si>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</si>
  <si>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</si>
  <si>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</si>
  <si>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</si>
  <si>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</si>
  <si>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</si>
  <si>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</si>
  <si>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</si>
  <si>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</si>
  <si>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</si>
  <si>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</si>
  <si>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</si>
  <si>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</si>
  <si>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</si>
  <si>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</si>
  <si>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</si>
  <si>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</si>
  <si>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</si>
  <si>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</si>
  <si>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</si>
  <si>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</si>
  <si>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</si>
  <si>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</si>
  <si>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</si>
  <si>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</si>
  <si>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</si>
  <si>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</si>
  <si>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</si>
  <si>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</si>
  <si>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</si>
  <si>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</si>
  <si>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</si>
  <si>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</si>
  <si>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</si>
  <si>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</si>
  <si>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</si>
  <si>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</si>
  <si>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</si>
  <si>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</si>
  <si>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</si>
  <si>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</si>
  <si>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</si>
  <si>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</si>
  <si>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</si>
  <si>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</si>
  <si>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</si>
  <si>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</si>
  <si>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</si>
  <si>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</si>
  <si>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</si>
  <si>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</si>
  <si>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</si>
  <si>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</si>
  <si>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</si>
  <si>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</si>
  <si>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</si>
  <si>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</si>
  <si>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</si>
  <si>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</si>
  <si>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</si>
  <si>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</si>
  <si>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</si>
  <si>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</si>
  <si>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</si>
  <si>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</si>
  <si>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</si>
  <si>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</si>
  <si>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</si>
  <si>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</si>
  <si>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</si>
  <si>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</si>
  <si>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</si>
  <si>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</si>
  <si>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</si>
  <si>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</si>
  <si>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</si>
  <si>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</si>
  <si>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</si>
  <si>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</si>
  <si>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</si>
  <si>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</si>
  <si>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</si>
  <si>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</si>
  <si>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</si>
  <si>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</si>
  <si>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</si>
  <si>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</si>
  <si>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</si>
  <si>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</si>
  <si>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</si>
  <si>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</si>
  <si>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</si>
  <si>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</si>
  <si>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</si>
  <si>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</si>
  <si>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</si>
  <si>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</si>
  <si>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</si>
  <si>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</si>
  <si>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</si>
  <si>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</si>
  <si>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</si>
  <si>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</si>
  <si>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</si>
  <si>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</si>
  <si>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</si>
  <si>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</si>
  <si>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</si>
  <si>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</si>
  <si>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</si>
  <si>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</si>
  <si>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</si>
  <si>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</si>
  <si>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</si>
  <si>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</si>
  <si>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</si>
  <si>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</si>
  <si>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</si>
  <si>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</si>
  <si>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</si>
  <si>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</si>
  <si>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</si>
  <si>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</si>
  <si>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</si>
  <si>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</si>
  <si>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</si>
  <si>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</si>
  <si>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</si>
  <si>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</si>
  <si>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</si>
  <si>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</si>
  <si>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</si>
  <si>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</si>
  <si>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</si>
  <si>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</si>
  <si>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</si>
  <si>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</si>
  <si>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</si>
  <si>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</si>
  <si>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</si>
  <si>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</si>
  <si>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</si>
  <si>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</si>
  <si>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</si>
  <si>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</si>
  <si>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</si>
  <si>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</si>
  <si>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</si>
  <si>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</si>
  <si>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</si>
  <si>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</si>
  <si>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</si>
  <si>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</si>
  <si>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</si>
  <si>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</si>
  <si>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</si>
  <si>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</si>
  <si>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</si>
  <si>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</si>
  <si>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</si>
  <si>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</si>
  <si>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</si>
  <si>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</si>
  <si>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</si>
  <si>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</si>
  <si>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</si>
  <si>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</si>
  <si>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</si>
  <si>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</si>
  <si>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</si>
  <si>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</si>
  <si>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</si>
  <si>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</si>
  <si>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</si>
  <si>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</si>
  <si>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</si>
  <si>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</si>
  <si>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</si>
  <si>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</si>
  <si>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</si>
  <si>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</si>
  <si>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</si>
  <si>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</si>
  <si>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</si>
  <si>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</si>
  <si>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</si>
  <si>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</si>
  <si>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</si>
  <si>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</si>
  <si>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</si>
  <si>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</si>
  <si>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</si>
  <si>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</si>
  <si>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</si>
  <si>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</si>
  <si>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</si>
  <si>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</si>
  <si>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</si>
  <si>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</si>
  <si>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</si>
  <si>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</si>
  <si>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</si>
  <si>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</si>
  <si>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</si>
  <si>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</si>
  <si>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</si>
  <si>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</si>
  <si>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</si>
  <si>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</si>
  <si>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</si>
  <si>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</si>
  <si>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</si>
  <si>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</si>
  <si>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</si>
  <si>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</si>
  <si>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</si>
  <si>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</si>
  <si>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</si>
  <si>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</si>
  <si>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</si>
  <si>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</si>
  <si>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</si>
  <si>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</si>
  <si>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</si>
  <si>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</si>
  <si>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</si>
  <si>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</si>
  <si>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</si>
  <si>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</si>
  <si>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</si>
  <si>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</si>
  <si>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</si>
  <si>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</si>
  <si>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</si>
  <si>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</si>
  <si>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</si>
  <si>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</si>
  <si>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</si>
  <si>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</si>
  <si>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</si>
  <si>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</si>
  <si>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</si>
  <si>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</si>
  <si>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</si>
  <si>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</si>
  <si>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</si>
  <si>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</si>
  <si>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</si>
  <si>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</si>
  <si>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</si>
  <si>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</si>
  <si>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</si>
  <si>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</si>
  <si>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</si>
  <si>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</si>
  <si>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</si>
  <si>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</si>
  <si>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</si>
  <si>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</si>
  <si>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</si>
  <si>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</si>
  <si>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</si>
  <si>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</si>
  <si>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</si>
  <si>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</si>
  <si>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</si>
  <si>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</si>
  <si>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</si>
  <si>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</si>
  <si>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</si>
  <si>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</si>
  <si>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</si>
  <si>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</si>
  <si>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</si>
  <si>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</si>
  <si>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</si>
  <si>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</si>
  <si>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</si>
  <si>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</si>
  <si>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</si>
  <si>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</si>
  <si>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</si>
  <si>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</si>
  <si>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</si>
  <si>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</si>
  <si>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</si>
  <si>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</si>
  <si>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</si>
  <si>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</si>
  <si>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</si>
  <si>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</si>
  <si>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</si>
  <si>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</si>
  <si>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</si>
  <si>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</si>
  <si>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</si>
  <si>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</si>
  <si>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</si>
  <si>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</si>
  <si>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</si>
  <si>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</si>
  <si>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</si>
  <si>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</si>
  <si>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</si>
  <si>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</si>
  <si>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</si>
  <si>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</si>
  <si>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</si>
  <si>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</si>
  <si>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</si>
  <si>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</si>
  <si>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</si>
  <si>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</si>
  <si>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</si>
  <si>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</si>
  <si>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</si>
  <si>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</si>
  <si>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</si>
  <si>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</si>
  <si>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</si>
  <si>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</si>
  <si>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</si>
  <si>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</si>
  <si>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</si>
  <si>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</si>
  <si>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</si>
  <si>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</si>
  <si>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</si>
  <si>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</si>
  <si>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</si>
  <si>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</si>
  <si>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</si>
  <si>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</si>
  <si>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</si>
  <si>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</si>
  <si>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</si>
  <si>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</si>
  <si>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</si>
  <si>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</si>
  <si>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</si>
  <si>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</si>
  <si>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</si>
  <si>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</si>
  <si>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</si>
  <si>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</si>
  <si>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</si>
  <si>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</si>
  <si>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</si>
  <si>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</si>
  <si>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</si>
  <si>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</si>
  <si>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</si>
  <si>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</si>
  <si>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</si>
  <si>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</si>
  <si>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</si>
  <si>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</si>
  <si>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</si>
  <si>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</si>
  <si>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</si>
  <si>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</si>
  <si>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</si>
  <si>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</si>
  <si>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</si>
  <si>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</si>
  <si>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</si>
  <si>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</si>
  <si>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</si>
  <si>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</si>
  <si>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</si>
  <si>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</si>
  <si>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</si>
  <si>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</si>
  <si>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</si>
  <si>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</si>
  <si>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</si>
  <si>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</si>
  <si>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</si>
  <si>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</si>
  <si>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</si>
  <si>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</si>
  <si>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</si>
  <si>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</si>
  <si>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</si>
  <si>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</si>
  <si>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</si>
  <si>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</si>
  <si>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</si>
  <si>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</si>
  <si>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</si>
  <si>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</si>
  <si>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</si>
  <si>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</si>
  <si>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</si>
  <si>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</si>
  <si>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</si>
  <si>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</si>
  <si>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</si>
  <si>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</si>
  <si>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</si>
  <si>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</si>
  <si>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</si>
  <si>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</si>
  <si>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</si>
  <si>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</si>
  <si>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</si>
  <si>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</si>
  <si>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</si>
  <si>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</si>
  <si>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</si>
  <si>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</si>
  <si>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</si>
  <si>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</si>
  <si>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</si>
  <si>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</si>
  <si>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</si>
  <si>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</si>
  <si>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</si>
  <si>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</si>
  <si>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</si>
  <si>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</si>
  <si>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</si>
  <si>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</si>
  <si>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</si>
  <si>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</si>
  <si>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</si>
  <si>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</si>
  <si>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</si>
  <si>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</si>
  <si>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</si>
  <si>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</si>
  <si>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</si>
  <si>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</si>
  <si>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</si>
  <si>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</si>
  <si>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</si>
  <si>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</si>
  <si>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</si>
  <si>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</si>
  <si>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</si>
  <si>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</si>
  <si>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</si>
  <si>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</si>
  <si>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</si>
  <si>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</si>
  <si>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</si>
  <si>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</si>
  <si>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</si>
  <si>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</si>
  <si>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</si>
  <si>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</si>
  <si>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</si>
  <si>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</si>
  <si>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</si>
  <si>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</si>
  <si>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</si>
  <si>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</si>
  <si>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</si>
  <si>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</si>
  <si>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</si>
  <si>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</si>
  <si>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</si>
  <si>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</si>
  <si>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</si>
  <si>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</si>
  <si>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</si>
  <si>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</si>
  <si>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</si>
  <si>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</si>
  <si>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</si>
  <si>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</si>
  <si>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</si>
  <si>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</si>
  <si>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</si>
  <si>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</si>
  <si>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</si>
  <si>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</si>
  <si>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</si>
  <si>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</si>
  <si>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</si>
  <si>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</si>
  <si>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</si>
  <si>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</si>
  <si>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</si>
  <si>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</si>
  <si>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</si>
  <si>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</si>
  <si>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</si>
  <si>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</si>
  <si>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</si>
  <si>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</si>
  <si>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</si>
  <si>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</si>
  <si>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</si>
  <si>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</si>
  <si>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</si>
  <si>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</si>
  <si>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</si>
  <si>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</si>
  <si>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</si>
  <si>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</si>
  <si>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</si>
  <si>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</si>
  <si>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</si>
  <si>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</si>
  <si>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</si>
  <si>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</si>
  <si>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</si>
  <si>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</si>
  <si>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</si>
  <si>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</si>
  <si>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</si>
  <si>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</si>
  <si>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</si>
  <si>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</si>
  <si>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</si>
  <si>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</si>
  <si>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</si>
  <si>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</si>
  <si>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</si>
  <si>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</si>
  <si>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</si>
  <si>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</si>
  <si>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</si>
  <si>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</si>
  <si>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</si>
  <si>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</si>
  <si>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</si>
  <si>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</si>
  <si>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</si>
  <si>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</si>
  <si>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</si>
  <si>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</si>
  <si>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</si>
  <si>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</si>
  <si>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</si>
  <si>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</si>
  <si>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</si>
  <si>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</si>
  <si>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</si>
  <si>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</si>
  <si>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</si>
  <si>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</si>
  <si>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</si>
  <si>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</si>
  <si>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</si>
  <si>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</si>
  <si>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</si>
  <si>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</si>
  <si>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</si>
  <si>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</si>
  <si>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</si>
  <si>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</si>
  <si>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</si>
  <si>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</si>
  <si>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</si>
  <si>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</si>
  <si>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</si>
  <si>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</si>
  <si>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</si>
  <si>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</si>
  <si>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</si>
  <si>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</si>
  <si>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</si>
  <si>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</si>
  <si>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</si>
  <si>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</si>
  <si>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</si>
  <si>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</si>
  <si>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</si>
  <si>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</si>
  <si>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</si>
  <si>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</si>
  <si>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</si>
  <si>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</si>
  <si>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</si>
  <si>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</si>
  <si>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</si>
  <si>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</si>
  <si>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</si>
  <si>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</si>
  <si>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</si>
  <si>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</si>
  <si>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</si>
  <si>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</si>
  <si>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</si>
  <si>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</si>
  <si>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</si>
  <si>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</si>
  <si>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</si>
  <si>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</si>
  <si>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</si>
  <si>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</si>
  <si>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</si>
  <si>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</si>
  <si>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</si>
  <si>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</si>
  <si>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</si>
  <si>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</si>
  <si>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</si>
  <si>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</si>
  <si>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</si>
  <si>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</si>
  <si>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</si>
  <si>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</si>
  <si>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</si>
  <si>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</si>
  <si>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</si>
  <si>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</si>
  <si>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</si>
  <si>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</si>
  <si>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</si>
  <si>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</si>
  <si>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</si>
  <si>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</si>
  <si>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</si>
  <si>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</si>
  <si>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</si>
  <si>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</si>
  <si>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</si>
  <si>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</si>
  <si>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</si>
  <si>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</si>
  <si>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</si>
  <si>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</si>
  <si>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</si>
  <si>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</si>
  <si>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</si>
  <si>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</si>
  <si>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</si>
  <si>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</si>
  <si>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</si>
  <si>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</si>
  <si>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</si>
  <si>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</si>
  <si>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</si>
  <si>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</si>
  <si>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</si>
  <si>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</si>
  <si>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</si>
  <si>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</si>
  <si>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</si>
  <si>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</si>
  <si>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</si>
  <si>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</si>
  <si>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</si>
  <si>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</si>
  <si>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</si>
  <si>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</si>
  <si>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</si>
  <si>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</si>
  <si>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</si>
  <si>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</si>
  <si>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</si>
  <si>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</si>
  <si>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</si>
  <si>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</si>
  <si>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</si>
  <si>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</si>
  <si>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</si>
  <si>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</si>
  <si>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</si>
  <si>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</si>
  <si>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</si>
  <si>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</si>
  <si>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</si>
  <si>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</si>
  <si>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</si>
  <si>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</si>
  <si>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</si>
  <si>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</si>
  <si>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</si>
  <si>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</si>
  <si>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</si>
  <si>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</si>
  <si>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</si>
  <si>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</si>
  <si>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</si>
  <si>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</si>
  <si>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</si>
  <si>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</si>
  <si>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</si>
  <si>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</si>
  <si>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</si>
  <si>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</si>
  <si>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</si>
  <si>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</si>
  <si>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</si>
  <si>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</si>
  <si>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</si>
  <si>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</si>
  <si>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</si>
  <si>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</si>
  <si>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</si>
  <si>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</si>
  <si>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</si>
  <si>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</si>
  <si>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</si>
  <si>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</si>
  <si>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</si>
  <si>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</si>
  <si>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</si>
  <si>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</si>
  <si>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</si>
  <si>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</si>
  <si>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</si>
  <si>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</si>
  <si>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</si>
  <si>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</si>
  <si>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</si>
  <si>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</si>
  <si>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</si>
  <si>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</si>
  <si>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</si>
  <si>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</si>
  <si>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</si>
  <si>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</si>
  <si>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</si>
  <si>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</si>
  <si>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</si>
  <si>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</si>
  <si>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</si>
  <si>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</si>
  <si>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</si>
  <si>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</si>
  <si>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</si>
  <si>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</si>
  <si>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</si>
  <si>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</si>
  <si>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</si>
  <si>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</si>
  <si>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</si>
  <si>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</si>
  <si>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</si>
  <si>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</si>
  <si>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</si>
  <si>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</si>
  <si>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</si>
  <si>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</si>
  <si>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</si>
  <si>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</si>
  <si>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</si>
  <si>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</si>
  <si>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</si>
  <si>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</si>
  <si>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</si>
  <si>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</si>
  <si>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</si>
  <si>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</si>
  <si>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</si>
  <si>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</si>
  <si>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</si>
  <si>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</si>
  <si>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</si>
  <si>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</si>
  <si>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</si>
  <si>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</si>
  <si>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</si>
  <si>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</si>
  <si>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</si>
  <si>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</si>
  <si>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</si>
  <si>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</si>
  <si>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</si>
  <si>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</si>
  <si>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</si>
  <si>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</si>
  <si>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</si>
  <si>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</si>
  <si>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</si>
  <si>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</si>
  <si>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</si>
  <si>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</si>
  <si>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</si>
  <si>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</si>
  <si>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</si>
  <si>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</si>
  <si>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</si>
  <si>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</si>
  <si>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</si>
  <si>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</si>
  <si>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</si>
  <si>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</si>
  <si>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</si>
  <si>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</si>
  <si>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</si>
  <si>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</si>
  <si>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</si>
  <si>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</si>
  <si>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</si>
  <si>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</si>
  <si>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</si>
  <si>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</si>
  <si>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</si>
  <si>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</si>
  <si>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</si>
  <si>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</si>
  <si>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</si>
  <si>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</si>
  <si>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</si>
  <si>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</si>
  <si>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</si>
  <si>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</si>
  <si>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</si>
  <si>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</si>
  <si>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</si>
  <si>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</si>
  <si>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</si>
  <si>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</si>
  <si>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</si>
  <si>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</si>
  <si>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</si>
  <si>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</si>
  <si>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</si>
  <si>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</si>
  <si>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</si>
  <si>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</si>
  <si>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</si>
  <si>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</si>
  <si>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</si>
  <si>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</si>
  <si>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</si>
  <si>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</si>
  <si>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</si>
  <si>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</si>
  <si>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</si>
  <si>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</si>
  <si>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</si>
  <si>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</si>
  <si>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</si>
  <si>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</si>
  <si>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</si>
  <si>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</si>
  <si>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</si>
  <si>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</si>
  <si>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</si>
  <si>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</si>
  <si>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</si>
  <si>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</si>
  <si>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</si>
  <si>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</si>
  <si>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</si>
  <si>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</si>
  <si>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</si>
  <si>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</si>
  <si>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</si>
  <si>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</si>
  <si>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</si>
  <si>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</si>
  <si>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</si>
  <si>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</si>
  <si>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</si>
  <si>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</si>
  <si>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</si>
  <si>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</si>
  <si>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</si>
  <si>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</si>
  <si>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</si>
  <si>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</si>
  <si>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</si>
  <si>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</si>
  <si>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</si>
  <si>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</si>
  <si>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</si>
  <si>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</si>
  <si>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</si>
  <si>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</si>
  <si>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</si>
  <si>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</si>
  <si>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</si>
  <si>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</si>
  <si>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</si>
  <si>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</si>
  <si>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</si>
  <si>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</si>
  <si>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</si>
  <si>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</si>
  <si>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</si>
  <si>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</si>
  <si>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</si>
  <si>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</si>
  <si>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</si>
  <si>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</si>
  <si>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</si>
  <si>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</si>
  <si>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</si>
  <si>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</si>
  <si>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</si>
  <si>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</si>
  <si>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</si>
  <si>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</si>
  <si>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</si>
  <si>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</si>
  <si>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</si>
  <si>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</si>
  <si>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</si>
  <si>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</si>
  <si>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</si>
  <si>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</si>
  <si>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</si>
  <si>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</si>
  <si>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</si>
  <si>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</si>
  <si>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</si>
  <si>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</si>
  <si>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</si>
  <si>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</si>
  <si>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</si>
  <si>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</si>
  <si>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</si>
  <si>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</si>
  <si>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</si>
  <si>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</si>
  <si>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</si>
  <si>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</si>
  <si>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</si>
  <si>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</si>
  <si>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</si>
  <si>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</si>
  <si>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</si>
  <si>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</si>
  <si>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</si>
  <si>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</si>
  <si>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</si>
  <si>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</si>
  <si>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</si>
  <si>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</si>
  <si>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</si>
  <si>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</si>
  <si>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</si>
  <si>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</si>
  <si>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</si>
  <si>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</si>
  <si>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</si>
  <si>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</si>
  <si>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</si>
  <si>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</si>
  <si>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</si>
  <si>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</si>
  <si>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</si>
  <si>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</si>
  <si>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</si>
  <si>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</si>
  <si>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</si>
  <si>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</si>
  <si>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</si>
  <si>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</si>
  <si>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</si>
  <si>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</si>
  <si>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</si>
  <si>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</si>
  <si>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</si>
  <si>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</si>
  <si>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</si>
  <si>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</si>
  <si>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</si>
  <si>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</si>
  <si>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</si>
  <si>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</si>
  <si>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</si>
  <si>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</si>
  <si>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</si>
  <si>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</si>
  <si>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</si>
  <si>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</si>
  <si>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</si>
  <si>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</si>
  <si>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</si>
  <si>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</si>
  <si>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</si>
  <si>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</si>
  <si>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</si>
  <si>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</si>
  <si>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</si>
  <si>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</si>
  <si>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</si>
  <si>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</si>
  <si>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</si>
  <si>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</si>
  <si>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</si>
  <si>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</si>
  <si>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</si>
  <si>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</si>
  <si>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</si>
  <si>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</si>
  <si>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</si>
  <si>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</si>
  <si>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</si>
  <si>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</si>
  <si>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</si>
  <si>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</si>
  <si>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</si>
  <si>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</si>
  <si>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</si>
  <si>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</si>
  <si>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</si>
  <si>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</si>
  <si>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</si>
  <si>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</si>
  <si>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</si>
  <si>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</si>
  <si>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</si>
  <si>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</si>
  <si>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</si>
  <si>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</si>
  <si>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</si>
  <si>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</si>
  <si>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</si>
  <si>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</si>
  <si>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</si>
  <si>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</si>
  <si>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</si>
  <si>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</si>
  <si>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</si>
  <si>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</si>
  <si>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</si>
  <si>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</si>
  <si>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</si>
  <si>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</si>
  <si>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</si>
  <si>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</si>
  <si>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</si>
  <si>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</si>
  <si>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</si>
  <si>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</si>
  <si>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</si>
  <si>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</si>
  <si>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</si>
  <si>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</si>
  <si>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</si>
  <si>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</si>
  <si>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</si>
  <si>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</si>
  <si>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</si>
  <si>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</si>
  <si>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</si>
  <si>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</si>
  <si>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</si>
  <si>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</si>
  <si>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</si>
  <si>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</si>
  <si>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</si>
  <si>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</si>
  <si>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</si>
  <si>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</si>
  <si>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</si>
  <si>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</si>
  <si>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</si>
  <si>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</si>
  <si>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</si>
  <si>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</si>
  <si>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</si>
  <si>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</si>
  <si>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</si>
  <si>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</si>
  <si>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</si>
  <si>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</si>
  <si>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</si>
  <si>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</si>
  <si>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</si>
  <si>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</si>
  <si>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</si>
  <si>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</si>
  <si>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</si>
  <si>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</si>
  <si>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</si>
  <si>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</si>
  <si>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</si>
  <si>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</si>
  <si>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</si>
  <si>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</si>
  <si>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</si>
  <si>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</si>
  <si>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</si>
  <si>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</si>
  <si>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</si>
  <si>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</si>
  <si>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</si>
  <si>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</si>
  <si>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</si>
  <si>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</si>
  <si>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</si>
  <si>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</si>
  <si>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</si>
  <si>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</si>
  <si>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</si>
  <si>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</si>
  <si>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</si>
  <si>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</si>
  <si>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</si>
  <si>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</si>
  <si>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</si>
  <si>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</si>
  <si>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</si>
  <si>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</si>
  <si>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</si>
  <si>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</si>
  <si>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</si>
  <si>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</si>
  <si>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</si>
  <si>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</si>
  <si>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</si>
  <si>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</si>
  <si>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</si>
  <si>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</si>
  <si>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</si>
  <si>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</si>
  <si>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</si>
  <si>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</si>
  <si>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</si>
  <si>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</si>
  <si>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</si>
  <si>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</si>
  <si>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</si>
  <si>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</si>
  <si>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</si>
  <si>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</si>
  <si>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</si>
  <si>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</si>
  <si>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</si>
  <si>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</si>
  <si>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</si>
  <si>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</si>
  <si>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</si>
  <si>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</si>
  <si>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</si>
  <si>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</si>
  <si>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</si>
  <si>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</si>
  <si>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</si>
  <si>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</si>
  <si>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</si>
  <si>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</si>
  <si>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</si>
  <si>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</si>
  <si>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</si>
  <si>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</si>
  <si>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</si>
  <si>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</si>
  <si>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</si>
  <si>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</si>
  <si>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</si>
  <si>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</si>
  <si>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</si>
  <si>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</si>
  <si>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</si>
  <si>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</si>
  <si>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</si>
  <si>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</si>
  <si>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</si>
  <si>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</si>
  <si>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</si>
  <si>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</si>
  <si>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</si>
  <si>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</si>
  <si>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</si>
  <si>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</si>
  <si>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</si>
  <si>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</si>
  <si>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</si>
  <si>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</si>
  <si>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</si>
  <si>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</si>
  <si>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</si>
  <si>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</si>
  <si>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</si>
  <si>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</si>
  <si>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</si>
  <si>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</si>
  <si>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</si>
  <si>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</si>
  <si>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</si>
  <si>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</si>
  <si>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</si>
  <si>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</si>
  <si>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</si>
  <si>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</si>
  <si>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</si>
  <si>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</si>
  <si>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</si>
  <si>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</si>
  <si>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</si>
  <si>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</si>
  <si>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</si>
  <si>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</si>
  <si>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</si>
  <si>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</si>
  <si>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</si>
  <si>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</si>
  <si>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</si>
  <si>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</si>
  <si>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</si>
  <si>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</si>
  <si>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</si>
  <si>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</si>
  <si>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</si>
  <si>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</si>
  <si>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</si>
  <si>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</si>
  <si>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</si>
  <si>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</si>
  <si>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</si>
  <si>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</si>
  <si>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</si>
  <si>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</si>
  <si>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</si>
  <si>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</si>
  <si>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</si>
  <si>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</si>
  <si>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</si>
  <si>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</si>
  <si>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</si>
  <si>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</si>
  <si>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</si>
  <si>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</si>
  <si>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</si>
  <si>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</si>
  <si>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</si>
  <si>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</si>
  <si>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</si>
  <si>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</si>
  <si>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</si>
  <si>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</si>
  <si>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</si>
  <si>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</si>
  <si>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</si>
  <si>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</si>
  <si>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</si>
  <si>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</si>
  <si>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</si>
  <si>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</si>
  <si>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</si>
  <si>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</si>
  <si>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</si>
  <si>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</si>
  <si>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JOSE</t>
  </si>
  <si>
    <t>NIVALDO</t>
  </si>
  <si>
    <t>SUELY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</si>
  <si>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</si>
  <si>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</si>
  <si>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</si>
  <si>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</si>
  <si>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</si>
  <si>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</si>
  <si>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</si>
  <si>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</si>
  <si>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NASSIM</t>
  </si>
  <si>
    <t>LUCIA</t>
  </si>
  <si>
    <t>CRISTIANO</t>
  </si>
  <si>
    <t>PRISCILLA</t>
  </si>
  <si>
    <t>005611045</t>
  </si>
  <si>
    <t>LEVI</t>
  </si>
  <si>
    <t>MSD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</si>
  <si>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</si>
  <si>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</si>
  <si>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</si>
  <si>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</si>
  <si>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</si>
  <si>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</si>
  <si>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</si>
  <si>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</si>
  <si>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</si>
  <si>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</si>
  <si>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</si>
  <si>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</si>
  <si>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</si>
  <si>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</si>
  <si>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</si>
  <si>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</si>
  <si>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</si>
  <si>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</si>
  <si>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</si>
  <si>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</si>
  <si>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</si>
  <si>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</si>
  <si>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ELSI</t>
  </si>
  <si>
    <t>LARISSA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</si>
  <si>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</si>
  <si>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</si>
  <si>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</si>
  <si>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</si>
  <si>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</si>
  <si>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</si>
  <si>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</si>
  <si>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</si>
  <si>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</si>
  <si>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</si>
  <si>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</si>
  <si>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</si>
  <si>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</si>
  <si>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</si>
  <si>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</si>
  <si>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</si>
  <si>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</si>
  <si>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</si>
  <si>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</si>
  <si>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ALESSANDRA</t>
  </si>
  <si>
    <t>HEMAT</t>
  </si>
  <si>
    <t>PEDRO</t>
  </si>
  <si>
    <t>EDUARDO</t>
  </si>
  <si>
    <t>BLOCO</t>
  </si>
  <si>
    <t>EMILIA</t>
  </si>
  <si>
    <t>MINEIA</t>
  </si>
  <si>
    <t>HELENA</t>
  </si>
  <si>
    <t>005591536</t>
  </si>
  <si>
    <t>GUSTAVO</t>
  </si>
  <si>
    <t>SILVIA</t>
  </si>
  <si>
    <t>005608744</t>
  </si>
  <si>
    <t>MARCEL</t>
  </si>
  <si>
    <t>ROSANGELA</t>
  </si>
  <si>
    <t>HELOISA</t>
  </si>
  <si>
    <t>NATHALIA</t>
  </si>
  <si>
    <t>ALBERTO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</si>
  <si>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</si>
  <si>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</si>
  <si>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</si>
  <si>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</si>
  <si>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</si>
  <si>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</si>
  <si>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</si>
  <si>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</si>
  <si>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</si>
  <si>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</si>
  <si>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</si>
  <si>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</si>
  <si>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NABOR</t>
  </si>
  <si>
    <t>IVONE</t>
  </si>
  <si>
    <t>CAIO</t>
  </si>
  <si>
    <t>005411104</t>
  </si>
  <si>
    <t>JORDANNA</t>
  </si>
  <si>
    <t>ANILSON</t>
  </si>
  <si>
    <t>HEITOR</t>
  </si>
  <si>
    <t>RACHEL</t>
  </si>
  <si>
    <t>WALTER</t>
  </si>
  <si>
    <t>THAIS</t>
  </si>
  <si>
    <t>NINA</t>
  </si>
  <si>
    <t>LUDMILA</t>
  </si>
  <si>
    <t>BENTO</t>
  </si>
  <si>
    <t>TATYANA</t>
  </si>
  <si>
    <t>LUIS</t>
  </si>
  <si>
    <t>MAIRA</t>
  </si>
  <si>
    <t>THIAGO</t>
  </si>
  <si>
    <t>CLOVIS</t>
  </si>
  <si>
    <t>JOAO</t>
  </si>
  <si>
    <t>FLAVIA</t>
  </si>
  <si>
    <t>MAFALDA</t>
  </si>
  <si>
    <t>LUCYENE</t>
  </si>
  <si>
    <t>JO</t>
  </si>
  <si>
    <t>MAGALI</t>
  </si>
  <si>
    <t>ADELE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</si>
  <si>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</si>
  <si>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</si>
  <si>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</si>
  <si>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</si>
  <si>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</si>
  <si>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</si>
  <si>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</si>
  <si>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</si>
  <si>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DAURA</t>
  </si>
  <si>
    <t>CASSIO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</si>
  <si>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</si>
  <si>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</si>
  <si>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</si>
  <si>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</si>
  <si>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</si>
  <si>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</si>
  <si>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</si>
  <si>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</si>
  <si>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</si>
  <si>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</si>
  <si>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</si>
  <si>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</si>
  <si>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</si>
  <si>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</si>
  <si>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</si>
  <si>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</si>
  <si>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</si>
  <si>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</si>
  <si>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</si>
  <si>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</si>
  <si>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</si>
  <si>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</si>
  <si>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</si>
  <si>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</si>
  <si>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</si>
  <si>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</si>
  <si>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</si>
  <si>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ISABEL</t>
  </si>
  <si>
    <t>ISABELE</t>
  </si>
  <si>
    <t>CLISIA</t>
  </si>
  <si>
    <t>NILBORN</t>
  </si>
  <si>
    <t>VERA</t>
  </si>
  <si>
    <t>005064906</t>
  </si>
  <si>
    <t>BERTILLA</t>
  </si>
  <si>
    <t>RAPHAELA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</si>
  <si>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</si>
  <si>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</si>
  <si>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</si>
  <si>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</si>
  <si>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</si>
  <si>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</si>
  <si>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</si>
  <si>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</si>
  <si>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</si>
  <si>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</si>
  <si>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DIMITRI</t>
  </si>
  <si>
    <t>DANILO</t>
  </si>
  <si>
    <t>ERIKA</t>
  </si>
  <si>
    <t>WASHINGTON</t>
  </si>
  <si>
    <t>EMMANUELLE</t>
  </si>
  <si>
    <t>STELLA</t>
  </si>
  <si>
    <t>REJANE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</si>
  <si>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</si>
  <si>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</si>
  <si>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</si>
  <si>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</si>
  <si>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</si>
  <si>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</si>
  <si>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</si>
  <si>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</si>
  <si>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</si>
  <si>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</si>
  <si>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</si>
  <si>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</si>
  <si>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</si>
  <si>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</si>
  <si>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</si>
  <si>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</si>
  <si>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</si>
  <si>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ROSANA</t>
  </si>
  <si>
    <t>FABRICIO</t>
  </si>
  <si>
    <t>WILLIAM</t>
  </si>
  <si>
    <t>CESAR</t>
  </si>
  <si>
    <t>KRYSCIA</t>
  </si>
  <si>
    <t>ELAINE</t>
  </si>
  <si>
    <t>JUSCELINO</t>
  </si>
  <si>
    <t>EVALDO</t>
  </si>
  <si>
    <t>ZENILDA</t>
  </si>
  <si>
    <t>MARILIA</t>
  </si>
  <si>
    <t>LEONE</t>
  </si>
  <si>
    <t>SOFIA</t>
  </si>
  <si>
    <t>JULIA</t>
  </si>
  <si>
    <t>CELIA</t>
  </si>
  <si>
    <t>RAFAELA</t>
  </si>
  <si>
    <t>SUZY</t>
  </si>
  <si>
    <t>GEISA</t>
  </si>
  <si>
    <t>SERGIO</t>
  </si>
  <si>
    <t>LEILA</t>
  </si>
  <si>
    <t>FABIANA</t>
  </si>
  <si>
    <t>ALEXANDRE</t>
  </si>
  <si>
    <t>FABIOLA</t>
  </si>
  <si>
    <t>004224405</t>
  </si>
  <si>
    <t>MILA</t>
  </si>
  <si>
    <t>MARA</t>
  </si>
  <si>
    <t>THAISSA</t>
  </si>
  <si>
    <t>LUCA</t>
  </si>
  <si>
    <t>ADRIANA</t>
  </si>
  <si>
    <t>OTAVIO</t>
  </si>
  <si>
    <t>CAROLLINA</t>
  </si>
  <si>
    <t>AURELIO</t>
  </si>
  <si>
    <t>CHRISTIAN</t>
  </si>
  <si>
    <t>POLYANNA</t>
  </si>
  <si>
    <t>LEDA</t>
  </si>
  <si>
    <t>CARLA</t>
  </si>
  <si>
    <t>SUELI</t>
  </si>
  <si>
    <t>JONAS</t>
  </si>
  <si>
    <t>RENAN</t>
  </si>
  <si>
    <t>ZILDA</t>
  </si>
  <si>
    <t>EVA</t>
  </si>
  <si>
    <t>GABRIELA</t>
  </si>
  <si>
    <t>FLASH</t>
  </si>
  <si>
    <t>CARNEIRO</t>
  </si>
  <si>
    <t>ALAN</t>
  </si>
  <si>
    <t>MAURO</t>
  </si>
  <si>
    <t>ALOISIO</t>
  </si>
  <si>
    <t>SANDRA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</si>
  <si>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</si>
  <si>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</si>
  <si>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</si>
  <si>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</si>
  <si>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</si>
  <si>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</si>
  <si>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</si>
  <si>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</si>
  <si>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DEBORA</t>
  </si>
  <si>
    <t>VIVIANE</t>
  </si>
  <si>
    <t>ALINNE</t>
  </si>
  <si>
    <t>ZULEIKA</t>
  </si>
  <si>
    <t>ISABELLA</t>
  </si>
  <si>
    <t>DANIELE</t>
  </si>
  <si>
    <t>KELMA</t>
  </si>
  <si>
    <t>MURYLO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</si>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</sst>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 shrinkToFit="0" vertical="center" wrapText="1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D565B03F-273F-46A7-A002-137BA6CE0BD4}" filter="1" showAutoFilter="1">
      <autoFilter ref="$B$1:$N$1"/>
    </customSheetView>
    <customSheetView guid="{C1731618-47CA-4CA3-BE7E-31A467D4F1B9}" filter="1" showAutoFilter="1">
      <autoFilter ref="$B$1:$N$1"/>
    </customSheetView>
    <customSheetView guid="{5B039525-5012-4B84-80FB-0CF1F83619FC}" filter="1" showAutoFilter="1">
      <autoFilter ref="$B$1:$J$1"/>
    </customSheetView>
    <customSheetView guid="{3DA7B760-F8BE-4B92-938D-E7340B8BC55B}" filter="1" showAutoFilter="1">
      <autoFilter ref="$D$1"/>
    </customSheetView>
    <customSheetView guid="{21CE8D9D-1915-460E-A2BC-F6B3ADFE9EC5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/>
      <c r="E3" s="5"/>
      <c r="F3" s="9"/>
      <c r="G3" s="5" t="s">
        <v>29</v>
      </c>
      <c r="H3" s="10" t="s">
        <v>47</v>
      </c>
      <c r="I3" s="11" t="s">
        <v>52</v>
      </c>
      <c r="J3" s="12">
        <v>0.012</v>
      </c>
      <c r="K3" s="13" t="s">
        <v>53</v>
      </c>
      <c r="L3" s="14">
        <v>0.1</v>
      </c>
      <c r="M3" s="23" t="s">
        <v>54</v>
      </c>
      <c r="N3" s="23" t="s">
        <v>19</v>
      </c>
      <c r="O3" s="24"/>
      <c r="P3" s="25"/>
    </row>
    <row r="4">
      <c r="A4" s="20" t="s">
        <v>55</v>
      </c>
      <c r="B4" s="21" t="s">
        <v>56</v>
      </c>
      <c r="C4" s="22" t="s">
        <v>45</v>
      </c>
      <c r="D4" s="5" t="s">
        <v>57</v>
      </c>
      <c r="E4" s="5" t="s">
        <v>58</v>
      </c>
      <c r="F4" s="9" t="s">
        <v>59</v>
      </c>
      <c r="G4" s="5" t="s">
        <v>29</v>
      </c>
      <c r="H4" s="10" t="s">
        <v>60</v>
      </c>
      <c r="I4" s="11" t="s">
        <v>61</v>
      </c>
      <c r="J4" s="12">
        <v>0.015</v>
      </c>
      <c r="K4" s="13" t="s">
        <v>53</v>
      </c>
      <c r="L4" s="14">
        <v>0.1</v>
      </c>
      <c r="M4" s="23" t="s">
        <v>62</v>
      </c>
      <c r="N4" s="23" t="s">
        <v>38</v>
      </c>
      <c r="O4" s="24" t="s">
        <v>63</v>
      </c>
      <c r="P4" s="25"/>
    </row>
    <row r="5">
      <c r="A5" s="20" t="s">
        <v>55</v>
      </c>
      <c r="B5" s="21" t="s">
        <v>64</v>
      </c>
      <c r="C5" s="22" t="s">
        <v>45</v>
      </c>
      <c r="D5" s="5" t="s">
        <v>57</v>
      </c>
      <c r="E5" s="5" t="s">
        <v>58</v>
      </c>
      <c r="F5" s="9" t="s">
        <v>59</v>
      </c>
      <c r="G5" s="5" t="s">
        <v>29</v>
      </c>
      <c r="H5" s="10" t="s">
        <v>60</v>
      </c>
      <c r="I5" s="11" t="s">
        <v>61</v>
      </c>
      <c r="J5" s="12">
        <v>0.015</v>
      </c>
      <c r="K5" s="13" t="s">
        <v>53</v>
      </c>
      <c r="L5" s="14">
        <v>0.1</v>
      </c>
      <c r="M5" s="23" t="s">
        <v>62</v>
      </c>
      <c r="N5" s="23" t="s">
        <v>38</v>
      </c>
      <c r="O5" s="24" t="s">
        <v>63</v>
      </c>
      <c r="P5" s="25"/>
    </row>
    <row r="6">
      <c r="A6" s="20" t="s">
        <v>65</v>
      </c>
      <c r="B6" s="21" t="s">
        <v>44</v>
      </c>
      <c r="C6" s="22" t="s">
        <v>45</v>
      </c>
      <c r="D6" s="5" t="s">
        <v>18</v>
      </c>
      <c r="E6" s="5" t="s">
        <v>27</v>
      </c>
      <c r="F6" s="9" t="s">
        <v>66</v>
      </c>
      <c r="G6" s="5" t="s">
        <v>29</v>
      </c>
      <c r="H6" s="10" t="s">
        <v>67</v>
      </c>
      <c r="I6" s="11" t="s">
        <v>48</v>
      </c>
      <c r="J6" s="12">
        <v>0.012</v>
      </c>
      <c r="K6" s="13" t="s">
        <v>23</v>
      </c>
      <c r="L6" s="14">
        <v>0.0</v>
      </c>
      <c r="M6" s="23" t="s">
        <v>68</v>
      </c>
      <c r="N6" s="23" t="s">
        <v>27</v>
      </c>
      <c r="O6" s="24" t="s">
        <v>69</v>
      </c>
      <c r="P6" s="25"/>
    </row>
    <row r="7">
      <c r="A7" s="20" t="s">
        <v>70</v>
      </c>
      <c r="B7" s="21" t="s">
        <v>71</v>
      </c>
      <c r="C7" s="22" t="s">
        <v>45</v>
      </c>
      <c r="D7" s="5" t="s">
        <v>18</v>
      </c>
      <c r="E7" s="5" t="s">
        <v>58</v>
      </c>
      <c r="F7" s="9" t="s">
        <v>72</v>
      </c>
      <c r="G7" s="5" t="s">
        <v>29</v>
      </c>
      <c r="H7" s="10" t="s">
        <v>73</v>
      </c>
      <c r="I7" s="11" t="s">
        <v>74</v>
      </c>
      <c r="J7" s="12">
        <v>0.012</v>
      </c>
      <c r="K7" s="13" t="s">
        <v>53</v>
      </c>
      <c r="L7" s="14">
        <v>0.1</v>
      </c>
      <c r="M7" s="23" t="s">
        <v>75</v>
      </c>
      <c r="N7" s="23" t="s">
        <v>76</v>
      </c>
      <c r="O7" s="24" t="s">
        <v>69</v>
      </c>
      <c r="P7" s="26" t="s">
        <v>77</v>
      </c>
    </row>
  </sheetData>
  <customSheetViews>
    <customSheetView guid="{3DA7B760-F8BE-4B92-938D-E7340B8BC55B}" filter="1" showAutoFilter="1">
      <autoFilter ref="$C$1"/>
    </customSheetView>
    <customSheetView guid="{21CE8D9D-1915-460E-A2BC-F6B3ADFE9EC5}" filter="1" showAutoFilter="1">
      <autoFilter ref="$A$1:$P$1">
        <filterColumn colId="5">
          <filters/>
        </filterColumn>
      </autoFilter>
    </customSheetView>
    <customSheetView guid="{C1731618-47CA-4CA3-BE7E-31A467D4F1B9}" filter="1" showAutoFilter="1">
      <autoFilter ref="$A$1:$P$1"/>
    </customSheetView>
    <customSheetView guid="{5B039525-5012-4B84-80FB-0CF1F83619FC}" filter="1" showAutoFilter="1">
      <autoFilter ref="$A$1:$I$1"/>
    </customSheetView>
    <customSheetView guid="{D565B03F-273F-46A7-A002-137BA6CE0BD4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78</v>
      </c>
      <c r="G1" s="28" t="s">
        <v>79</v>
      </c>
      <c r="H1" s="29" t="s">
        <v>80</v>
      </c>
      <c r="J1" s="27" t="s">
        <v>78</v>
      </c>
      <c r="Q1" s="28" t="s">
        <v>79</v>
      </c>
      <c r="R1" s="30" t="s">
        <v>78</v>
      </c>
      <c r="S1" s="31" t="s">
        <v>81</v>
      </c>
      <c r="Z1" s="32" t="s">
        <v>82</v>
      </c>
      <c r="AK1" s="32"/>
      <c r="AL1" s="33" t="s">
        <v>82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2" t="s">
        <v>85</v>
      </c>
      <c r="I2" s="2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4" t="s">
        <v>40</v>
      </c>
      <c r="U2" s="35" t="s">
        <v>41</v>
      </c>
      <c r="V2" s="18" t="s">
        <v>95</v>
      </c>
      <c r="W2" s="3" t="s">
        <v>42</v>
      </c>
      <c r="X2" s="3" t="s">
        <v>96</v>
      </c>
      <c r="Y2" s="1" t="s">
        <v>97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98</v>
      </c>
    </row>
    <row r="3" ht="15.75" customHeight="1">
      <c r="A3" s="42" t="s">
        <v>45</v>
      </c>
      <c r="B3" s="43" t="s">
        <v>99</v>
      </c>
      <c r="C3" s="44" t="s">
        <v>100</v>
      </c>
      <c r="D3" s="45" t="s">
        <v>101</v>
      </c>
      <c r="E3" s="46" t="s">
        <v>19</v>
      </c>
      <c r="F3" s="45" t="s">
        <v>102</v>
      </c>
      <c r="G3" s="45" t="str">
        <f t="shared" ref="G3:G774" si="1">IFS($AV$3:$AV$774&lt;=5000000,"Breno",$AV$3:$AV$774&lt;=20000000,"Bruno")</f>
        <v>Breno</v>
      </c>
      <c r="H3" s="47" t="s">
        <v>103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74</v>
      </c>
      <c r="N3" s="49">
        <v>0.012</v>
      </c>
      <c r="O3" s="45" t="s">
        <v>53</v>
      </c>
      <c r="P3" s="50">
        <v>0.1</v>
      </c>
      <c r="Q3" s="51"/>
      <c r="R3" s="51"/>
      <c r="S3" s="46" t="s">
        <v>104</v>
      </c>
      <c r="T3" s="24" t="s">
        <v>105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394555.3</v>
      </c>
    </row>
    <row r="4" ht="15.75" customHeight="1">
      <c r="A4" s="42" t="s">
        <v>45</v>
      </c>
      <c r="B4" s="56" t="s">
        <v>107</v>
      </c>
      <c r="C4" s="57" t="s">
        <v>108</v>
      </c>
      <c r="D4" s="9" t="s">
        <v>109</v>
      </c>
      <c r="E4" s="24" t="s">
        <v>19</v>
      </c>
      <c r="F4" s="9" t="s">
        <v>110</v>
      </c>
      <c r="G4" s="45" t="str">
        <f t="shared" si="1"/>
        <v>Breno</v>
      </c>
      <c r="H4" s="52" t="s">
        <v>103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74</v>
      </c>
      <c r="N4" s="59">
        <v>0.012</v>
      </c>
      <c r="O4" s="9" t="s">
        <v>53</v>
      </c>
      <c r="P4" s="60">
        <v>0.1</v>
      </c>
      <c r="Q4" s="61" t="s">
        <v>111</v>
      </c>
      <c r="R4" s="51"/>
      <c r="S4" s="24" t="s">
        <v>104</v>
      </c>
      <c r="T4" s="24" t="s">
        <v>112</v>
      </c>
      <c r="U4" s="9" t="s">
        <v>19</v>
      </c>
      <c r="V4" s="52" t="str">
        <f t="shared" si="3"/>
        <v>Ativo</v>
      </c>
      <c r="W4" s="24" t="s">
        <v>69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122843.1</v>
      </c>
    </row>
    <row r="5" ht="15.75" customHeight="1">
      <c r="A5" s="42" t="s">
        <v>45</v>
      </c>
      <c r="B5" s="43" t="s">
        <v>113</v>
      </c>
      <c r="C5" s="44" t="s">
        <v>114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103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104</v>
      </c>
      <c r="T5" s="24" t="s">
        <v>115</v>
      </c>
      <c r="U5" s="9" t="s">
        <v>27</v>
      </c>
      <c r="V5" s="52" t="str">
        <f t="shared" si="3"/>
        <v>Ativo</v>
      </c>
      <c r="W5" s="46"/>
      <c r="X5" s="53" t="s">
        <v>116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117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118</v>
      </c>
      <c r="C6" s="57" t="s">
        <v>119</v>
      </c>
      <c r="D6" s="9" t="s">
        <v>18</v>
      </c>
      <c r="E6" s="24" t="s">
        <v>27</v>
      </c>
      <c r="F6" s="9" t="s">
        <v>120</v>
      </c>
      <c r="G6" s="45" t="str">
        <f t="shared" si="1"/>
        <v>#N/A</v>
      </c>
      <c r="H6" s="52" t="s">
        <v>121</v>
      </c>
      <c r="I6" s="52" t="s">
        <v>122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123</v>
      </c>
      <c r="R6" s="51"/>
      <c r="S6" s="24" t="s">
        <v>104</v>
      </c>
      <c r="T6" s="24" t="s">
        <v>124</v>
      </c>
      <c r="U6" s="9" t="s">
        <v>27</v>
      </c>
      <c r="V6" s="52" t="str">
        <f t="shared" si="3"/>
        <v>Ativo</v>
      </c>
      <c r="W6" s="24" t="s">
        <v>63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117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125</v>
      </c>
      <c r="C7" s="57" t="s">
        <v>126</v>
      </c>
      <c r="D7" s="9" t="s">
        <v>18</v>
      </c>
      <c r="E7" s="24" t="s">
        <v>19</v>
      </c>
      <c r="F7" s="9" t="s">
        <v>127</v>
      </c>
      <c r="G7" s="45" t="str">
        <f t="shared" si="1"/>
        <v>Breno</v>
      </c>
      <c r="H7" s="52" t="s">
        <v>103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128</v>
      </c>
      <c r="N7" s="59">
        <v>0.0</v>
      </c>
      <c r="O7" s="9" t="s">
        <v>23</v>
      </c>
      <c r="P7" s="60">
        <v>0.0</v>
      </c>
      <c r="Q7" s="51"/>
      <c r="R7" s="51"/>
      <c r="S7" s="24" t="s">
        <v>104</v>
      </c>
      <c r="T7" s="24" t="s">
        <v>129</v>
      </c>
      <c r="U7" s="9" t="s">
        <v>19</v>
      </c>
      <c r="V7" s="52" t="str">
        <f t="shared" si="3"/>
        <v>Ativo</v>
      </c>
      <c r="W7" s="46"/>
      <c r="X7" s="53" t="s">
        <v>116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3705.8</v>
      </c>
    </row>
    <row r="8" ht="15.75" customHeight="1">
      <c r="A8" s="42" t="s">
        <v>45</v>
      </c>
      <c r="B8" s="56" t="s">
        <v>130</v>
      </c>
      <c r="C8" s="44" t="s">
        <v>131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103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104</v>
      </c>
      <c r="T8" s="24" t="s">
        <v>132</v>
      </c>
      <c r="U8" s="9" t="s">
        <v>27</v>
      </c>
      <c r="V8" s="52" t="str">
        <f t="shared" si="3"/>
        <v>Ativo</v>
      </c>
      <c r="W8" s="24"/>
      <c r="X8" s="53" t="s">
        <v>116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922453.4</v>
      </c>
    </row>
    <row r="9" ht="15.75" customHeight="1">
      <c r="A9" s="42" t="s">
        <v>45</v>
      </c>
      <c r="B9" s="56" t="s">
        <v>133</v>
      </c>
      <c r="C9" s="57" t="s">
        <v>134</v>
      </c>
      <c r="D9" s="9" t="s">
        <v>135</v>
      </c>
      <c r="E9" s="24" t="s">
        <v>27</v>
      </c>
      <c r="F9" s="9" t="s">
        <v>136</v>
      </c>
      <c r="G9" s="45" t="str">
        <f t="shared" si="1"/>
        <v>Breno</v>
      </c>
      <c r="H9" s="52" t="s">
        <v>103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104</v>
      </c>
      <c r="T9" s="24" t="s">
        <v>137</v>
      </c>
      <c r="U9" s="9" t="s">
        <v>27</v>
      </c>
      <c r="V9" s="52" t="str">
        <f t="shared" si="3"/>
        <v>Ativo</v>
      </c>
      <c r="W9" s="24" t="s">
        <v>63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1000981</v>
      </c>
    </row>
    <row r="10" ht="15.75" customHeight="1">
      <c r="A10" s="42" t="s">
        <v>45</v>
      </c>
      <c r="B10" s="6" t="s">
        <v>138</v>
      </c>
      <c r="C10" s="7" t="s">
        <v>139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103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140</v>
      </c>
      <c r="N10" s="59">
        <v>0.012</v>
      </c>
      <c r="O10" s="9" t="s">
        <v>53</v>
      </c>
      <c r="P10" s="60">
        <v>0.1</v>
      </c>
      <c r="Q10" s="61"/>
      <c r="R10" s="51"/>
      <c r="S10" s="24" t="s">
        <v>104</v>
      </c>
      <c r="T10" s="5" t="s">
        <v>141</v>
      </c>
      <c r="U10" s="9" t="s">
        <v>27</v>
      </c>
      <c r="V10" s="52" t="str">
        <f t="shared" si="3"/>
        <v>Ativo</v>
      </c>
      <c r="W10" s="24"/>
      <c r="X10" s="53" t="s">
        <v>116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100509</v>
      </c>
    </row>
    <row r="11" ht="15.75" customHeight="1">
      <c r="A11" s="42" t="s">
        <v>45</v>
      </c>
      <c r="B11" s="43" t="s">
        <v>142</v>
      </c>
      <c r="C11" s="44" t="s">
        <v>143</v>
      </c>
      <c r="D11" s="45" t="s">
        <v>18</v>
      </c>
      <c r="E11" s="46" t="s">
        <v>19</v>
      </c>
      <c r="F11" s="45" t="s">
        <v>144</v>
      </c>
      <c r="G11" s="45" t="str">
        <f t="shared" si="1"/>
        <v>Breno</v>
      </c>
      <c r="H11" s="47" t="s">
        <v>103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104</v>
      </c>
      <c r="T11" s="24" t="s">
        <v>145</v>
      </c>
      <c r="U11" s="9" t="s">
        <v>19</v>
      </c>
      <c r="V11" s="52" t="str">
        <f t="shared" si="3"/>
        <v>Ativo</v>
      </c>
      <c r="W11" s="46"/>
      <c r="X11" s="53" t="s">
        <v>116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583042.8</v>
      </c>
    </row>
    <row r="12" ht="15.75" customHeight="1">
      <c r="A12" s="6" t="s">
        <v>45</v>
      </c>
      <c r="B12" s="43" t="s">
        <v>146</v>
      </c>
      <c r="C12" s="44" t="s">
        <v>147</v>
      </c>
      <c r="D12" s="9" t="s">
        <v>101</v>
      </c>
      <c r="E12" s="24" t="s">
        <v>19</v>
      </c>
      <c r="F12" s="46" t="s">
        <v>148</v>
      </c>
      <c r="G12" s="45" t="str">
        <f t="shared" si="1"/>
        <v>Breno</v>
      </c>
      <c r="H12" s="52" t="s">
        <v>149</v>
      </c>
      <c r="I12" s="52" t="s">
        <v>150</v>
      </c>
      <c r="J12" s="45" t="str">
        <f t="shared" si="2"/>
        <v>Sim</v>
      </c>
      <c r="K12" s="58">
        <v>45279.0</v>
      </c>
      <c r="L12" s="46"/>
      <c r="M12" s="24" t="s">
        <v>151</v>
      </c>
      <c r="N12" s="59">
        <v>0.003</v>
      </c>
      <c r="O12" s="9" t="s">
        <v>23</v>
      </c>
      <c r="P12" s="60">
        <v>0.0</v>
      </c>
      <c r="Q12" s="15" t="s">
        <v>152</v>
      </c>
      <c r="R12" s="15"/>
      <c r="S12" s="24" t="s">
        <v>104</v>
      </c>
      <c r="T12" s="24" t="s">
        <v>153</v>
      </c>
      <c r="U12" s="9" t="s">
        <v>154</v>
      </c>
      <c r="V12" s="52" t="str">
        <f t="shared" si="3"/>
        <v>Ativo</v>
      </c>
      <c r="W12" s="46"/>
      <c r="X12" s="53" t="s">
        <v>116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376343.1</v>
      </c>
    </row>
    <row r="13" ht="15.75" customHeight="1">
      <c r="A13" s="42" t="s">
        <v>45</v>
      </c>
      <c r="B13" s="43" t="s">
        <v>155</v>
      </c>
      <c r="C13" s="44" t="s">
        <v>156</v>
      </c>
      <c r="D13" s="45" t="s">
        <v>18</v>
      </c>
      <c r="E13" s="46" t="s">
        <v>19</v>
      </c>
      <c r="F13" s="45" t="s">
        <v>46</v>
      </c>
      <c r="G13" s="45" t="str">
        <f t="shared" si="1"/>
        <v>Breno</v>
      </c>
      <c r="H13" s="47" t="s">
        <v>103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104</v>
      </c>
      <c r="T13" s="24" t="s">
        <v>157</v>
      </c>
      <c r="U13" s="9" t="s">
        <v>19</v>
      </c>
      <c r="V13" s="52" t="str">
        <f t="shared" si="3"/>
        <v>Ativo</v>
      </c>
      <c r="W13" s="46"/>
      <c r="X13" s="53" t="s">
        <v>116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10088.9</v>
      </c>
    </row>
    <row r="14" ht="15.75" customHeight="1">
      <c r="A14" s="42" t="s">
        <v>45</v>
      </c>
      <c r="B14" s="43" t="s">
        <v>158</v>
      </c>
      <c r="C14" s="44" t="s">
        <v>159</v>
      </c>
      <c r="D14" s="45" t="s">
        <v>18</v>
      </c>
      <c r="E14" s="46" t="s">
        <v>19</v>
      </c>
      <c r="F14" s="45" t="s">
        <v>46</v>
      </c>
      <c r="G14" s="45" t="str">
        <f t="shared" si="1"/>
        <v>Breno</v>
      </c>
      <c r="H14" s="47" t="s">
        <v>103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104</v>
      </c>
      <c r="T14" s="24" t="s">
        <v>160</v>
      </c>
      <c r="U14" s="9" t="s">
        <v>19</v>
      </c>
      <c r="V14" s="52" t="str">
        <f t="shared" si="3"/>
        <v>Ativo</v>
      </c>
      <c r="W14" s="46"/>
      <c r="X14" s="53" t="s">
        <v>116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209441.2</v>
      </c>
    </row>
    <row r="15" ht="15.75" customHeight="1">
      <c r="A15" s="6" t="s">
        <v>45</v>
      </c>
      <c r="B15" s="6" t="s">
        <v>161</v>
      </c>
      <c r="C15" s="57" t="s">
        <v>162</v>
      </c>
      <c r="D15" s="9" t="s">
        <v>18</v>
      </c>
      <c r="E15" s="24" t="s">
        <v>19</v>
      </c>
      <c r="F15" s="45" t="s">
        <v>46</v>
      </c>
      <c r="G15" s="45" t="str">
        <f t="shared" si="1"/>
        <v>#N/A</v>
      </c>
      <c r="H15" s="52" t="s">
        <v>149</v>
      </c>
      <c r="I15" s="52" t="s">
        <v>163</v>
      </c>
      <c r="J15" s="45" t="str">
        <f t="shared" si="2"/>
        <v>Não</v>
      </c>
      <c r="K15" s="58">
        <v>45356.0</v>
      </c>
      <c r="L15" s="46"/>
      <c r="M15" s="24" t="s">
        <v>74</v>
      </c>
      <c r="N15" s="59">
        <v>0.01</v>
      </c>
      <c r="O15" s="9" t="s">
        <v>53</v>
      </c>
      <c r="P15" s="60">
        <v>0.1</v>
      </c>
      <c r="Q15" s="61"/>
      <c r="R15" s="51"/>
      <c r="S15" s="24" t="s">
        <v>104</v>
      </c>
      <c r="T15" s="24" t="s">
        <v>160</v>
      </c>
      <c r="U15" s="9" t="s">
        <v>19</v>
      </c>
      <c r="V15" s="52" t="str">
        <f t="shared" si="3"/>
        <v>Ativo</v>
      </c>
      <c r="W15" s="46"/>
      <c r="X15" s="53" t="s">
        <v>116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117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164</v>
      </c>
      <c r="C16" s="44" t="s">
        <v>165</v>
      </c>
      <c r="D16" s="45" t="s">
        <v>101</v>
      </c>
      <c r="E16" s="46" t="s">
        <v>19</v>
      </c>
      <c r="F16" s="45" t="s">
        <v>102</v>
      </c>
      <c r="G16" s="45" t="str">
        <f t="shared" si="1"/>
        <v>#N/A</v>
      </c>
      <c r="H16" s="47" t="s">
        <v>103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166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104</v>
      </c>
      <c r="T16" s="24" t="s">
        <v>167</v>
      </c>
      <c r="U16" s="9" t="s">
        <v>19</v>
      </c>
      <c r="V16" s="52" t="str">
        <f t="shared" si="3"/>
        <v>Ativo</v>
      </c>
      <c r="W16" s="46"/>
      <c r="X16" s="53" t="s">
        <v>106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117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168</v>
      </c>
      <c r="C17" s="57" t="s">
        <v>169</v>
      </c>
      <c r="D17" s="9" t="s">
        <v>18</v>
      </c>
      <c r="E17" s="24" t="s">
        <v>19</v>
      </c>
      <c r="F17" s="9" t="s">
        <v>144</v>
      </c>
      <c r="G17" s="45" t="str">
        <f t="shared" si="1"/>
        <v>Breno</v>
      </c>
      <c r="H17" s="52" t="s">
        <v>103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104</v>
      </c>
      <c r="T17" s="24" t="s">
        <v>170</v>
      </c>
      <c r="U17" s="9" t="s">
        <v>19</v>
      </c>
      <c r="V17" s="52" t="str">
        <f t="shared" si="3"/>
        <v>Ativo</v>
      </c>
      <c r="W17" s="24" t="s">
        <v>171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80280.42</v>
      </c>
    </row>
    <row r="18" ht="15.75" customHeight="1">
      <c r="A18" s="42" t="s">
        <v>45</v>
      </c>
      <c r="B18" s="62" t="s">
        <v>172</v>
      </c>
      <c r="C18" s="44" t="s">
        <v>173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103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174</v>
      </c>
      <c r="R18" s="51"/>
      <c r="S18" s="46" t="s">
        <v>104</v>
      </c>
      <c r="T18" s="24" t="s">
        <v>175</v>
      </c>
      <c r="U18" s="9" t="s">
        <v>19</v>
      </c>
      <c r="V18" s="52" t="str">
        <f t="shared" si="3"/>
        <v>Ativo</v>
      </c>
      <c r="W18" s="46"/>
      <c r="X18" s="53" t="s">
        <v>116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653888</v>
      </c>
    </row>
    <row r="19" ht="15.75" customHeight="1">
      <c r="A19" s="42" t="s">
        <v>45</v>
      </c>
      <c r="B19" s="43" t="s">
        <v>176</v>
      </c>
      <c r="C19" s="44" t="s">
        <v>177</v>
      </c>
      <c r="D19" s="9" t="s">
        <v>18</v>
      </c>
      <c r="E19" s="46" t="s">
        <v>19</v>
      </c>
      <c r="F19" s="9" t="s">
        <v>144</v>
      </c>
      <c r="G19" s="45" t="str">
        <f t="shared" si="1"/>
        <v>Breno</v>
      </c>
      <c r="H19" s="47" t="s">
        <v>103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104</v>
      </c>
      <c r="T19" s="24" t="s">
        <v>178</v>
      </c>
      <c r="U19" s="9" t="s">
        <v>19</v>
      </c>
      <c r="V19" s="52" t="str">
        <f t="shared" si="3"/>
        <v>Ativo</v>
      </c>
      <c r="W19" s="46"/>
      <c r="X19" s="53" t="s">
        <v>116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244936.6</v>
      </c>
    </row>
    <row r="20" ht="15.75" customHeight="1">
      <c r="A20" s="42" t="s">
        <v>45</v>
      </c>
      <c r="B20" s="43" t="s">
        <v>179</v>
      </c>
      <c r="C20" s="44" t="s">
        <v>180</v>
      </c>
      <c r="D20" s="45" t="s">
        <v>18</v>
      </c>
      <c r="E20" s="46" t="s">
        <v>181</v>
      </c>
      <c r="F20" s="45" t="s">
        <v>72</v>
      </c>
      <c r="G20" s="45" t="str">
        <f t="shared" si="1"/>
        <v>Breno</v>
      </c>
      <c r="H20" s="47" t="s">
        <v>103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61</v>
      </c>
      <c r="N20" s="49">
        <v>0.015</v>
      </c>
      <c r="O20" s="45" t="s">
        <v>53</v>
      </c>
      <c r="P20" s="50">
        <v>0.1</v>
      </c>
      <c r="Q20" s="64"/>
      <c r="R20" s="61" t="s">
        <v>182</v>
      </c>
      <c r="S20" s="46" t="s">
        <v>104</v>
      </c>
      <c r="T20" s="24" t="s">
        <v>183</v>
      </c>
      <c r="U20" s="9" t="s">
        <v>76</v>
      </c>
      <c r="V20" s="52" t="str">
        <f t="shared" si="3"/>
        <v>Ativo</v>
      </c>
      <c r="W20" s="46"/>
      <c r="X20" s="53" t="s">
        <v>106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23180.82</v>
      </c>
    </row>
    <row r="21" ht="15.75" customHeight="1">
      <c r="A21" s="42" t="s">
        <v>45</v>
      </c>
      <c r="B21" s="65" t="s">
        <v>184</v>
      </c>
      <c r="C21" s="66" t="s">
        <v>185</v>
      </c>
      <c r="D21" s="9" t="s">
        <v>109</v>
      </c>
      <c r="E21" s="24" t="s">
        <v>181</v>
      </c>
      <c r="F21" s="9" t="s">
        <v>186</v>
      </c>
      <c r="G21" s="45" t="str">
        <f t="shared" si="1"/>
        <v>Breno</v>
      </c>
      <c r="H21" s="52" t="s">
        <v>103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104</v>
      </c>
      <c r="T21" s="23" t="s">
        <v>187</v>
      </c>
      <c r="U21" s="9" t="s">
        <v>19</v>
      </c>
      <c r="V21" s="52" t="str">
        <f t="shared" si="3"/>
        <v>Ativo</v>
      </c>
      <c r="W21" s="24" t="s">
        <v>171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102242.3</v>
      </c>
    </row>
    <row r="22" ht="15.75" customHeight="1">
      <c r="A22" s="42" t="s">
        <v>45</v>
      </c>
      <c r="B22" s="67" t="s">
        <v>188</v>
      </c>
      <c r="C22" s="68" t="s">
        <v>189</v>
      </c>
      <c r="D22" s="45" t="s">
        <v>18</v>
      </c>
      <c r="E22" s="46" t="s">
        <v>19</v>
      </c>
      <c r="F22" s="9" t="s">
        <v>46</v>
      </c>
      <c r="G22" s="45" t="str">
        <f t="shared" si="1"/>
        <v>Breno</v>
      </c>
      <c r="H22" s="52" t="s">
        <v>190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191</v>
      </c>
      <c r="S22" s="46" t="s">
        <v>104</v>
      </c>
      <c r="T22" s="24" t="s">
        <v>192</v>
      </c>
      <c r="U22" s="9" t="s">
        <v>19</v>
      </c>
      <c r="V22" s="52" t="str">
        <f t="shared" si="3"/>
        <v>Encerrado</v>
      </c>
      <c r="W22" s="46"/>
      <c r="X22" s="53" t="s">
        <v>116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188</v>
      </c>
      <c r="C23" s="68" t="s">
        <v>193</v>
      </c>
      <c r="D23" s="45" t="s">
        <v>18</v>
      </c>
      <c r="E23" s="46" t="s">
        <v>19</v>
      </c>
      <c r="F23" s="9" t="s">
        <v>46</v>
      </c>
      <c r="G23" s="45" t="str">
        <f t="shared" si="1"/>
        <v>#N/A</v>
      </c>
      <c r="H23" s="52" t="s">
        <v>190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194</v>
      </c>
      <c r="N23" s="49">
        <v>0.02</v>
      </c>
      <c r="O23" s="45" t="s">
        <v>195</v>
      </c>
      <c r="P23" s="50">
        <v>0.2</v>
      </c>
      <c r="Q23" s="51"/>
      <c r="R23" s="6" t="s">
        <v>196</v>
      </c>
      <c r="S23" s="46" t="s">
        <v>104</v>
      </c>
      <c r="T23" s="24" t="s">
        <v>192</v>
      </c>
      <c r="U23" s="9" t="s">
        <v>19</v>
      </c>
      <c r="V23" s="52" t="str">
        <f t="shared" si="3"/>
        <v>Encerrado</v>
      </c>
      <c r="W23" s="46"/>
      <c r="X23" s="53" t="s">
        <v>116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117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188</v>
      </c>
      <c r="C24" s="70" t="s">
        <v>197</v>
      </c>
      <c r="D24" s="45" t="s">
        <v>18</v>
      </c>
      <c r="E24" s="46" t="s">
        <v>19</v>
      </c>
      <c r="F24" s="9" t="s">
        <v>46</v>
      </c>
      <c r="G24" s="45" t="str">
        <f t="shared" si="1"/>
        <v>#N/A</v>
      </c>
      <c r="H24" s="52" t="s">
        <v>190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198</v>
      </c>
      <c r="N24" s="49">
        <v>0.008</v>
      </c>
      <c r="O24" s="45" t="s">
        <v>199</v>
      </c>
      <c r="P24" s="50">
        <v>0.1</v>
      </c>
      <c r="Q24" s="51"/>
      <c r="R24" s="71" t="s">
        <v>200</v>
      </c>
      <c r="S24" s="46" t="s">
        <v>104</v>
      </c>
      <c r="T24" s="24" t="s">
        <v>192</v>
      </c>
      <c r="U24" s="9" t="s">
        <v>19</v>
      </c>
      <c r="V24" s="52" t="str">
        <f t="shared" si="3"/>
        <v>Encerrado</v>
      </c>
      <c r="W24" s="46"/>
      <c r="X24" s="53" t="s">
        <v>116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117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201</v>
      </c>
      <c r="C25" s="72" t="s">
        <v>202</v>
      </c>
      <c r="D25" s="45" t="s">
        <v>18</v>
      </c>
      <c r="E25" s="46" t="s">
        <v>181</v>
      </c>
      <c r="F25" s="45" t="s">
        <v>203</v>
      </c>
      <c r="G25" s="45" t="str">
        <f t="shared" si="1"/>
        <v>Breno</v>
      </c>
      <c r="H25" s="52" t="s">
        <v>103</v>
      </c>
      <c r="I25" s="52" t="s">
        <v>23</v>
      </c>
      <c r="J25" s="45" t="str">
        <f t="shared" si="2"/>
        <v>Não</v>
      </c>
      <c r="K25" s="48">
        <v>45198.0</v>
      </c>
      <c r="L25" s="73"/>
      <c r="M25" s="24" t="s">
        <v>61</v>
      </c>
      <c r="N25" s="59">
        <v>0.015</v>
      </c>
      <c r="O25" s="9" t="s">
        <v>53</v>
      </c>
      <c r="P25" s="60">
        <v>0.1</v>
      </c>
      <c r="Q25" s="64"/>
      <c r="R25" s="74" t="s">
        <v>204</v>
      </c>
      <c r="S25" s="46" t="s">
        <v>104</v>
      </c>
      <c r="T25" s="24" t="s">
        <v>205</v>
      </c>
      <c r="U25" s="9" t="s">
        <v>76</v>
      </c>
      <c r="V25" s="52" t="str">
        <f t="shared" si="3"/>
        <v>Ativo</v>
      </c>
      <c r="W25" s="46"/>
      <c r="X25" s="53" t="s">
        <v>106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131508.1</v>
      </c>
    </row>
    <row r="26">
      <c r="A26" s="42" t="s">
        <v>45</v>
      </c>
      <c r="B26" s="43" t="s">
        <v>206</v>
      </c>
      <c r="C26" s="44" t="s">
        <v>207</v>
      </c>
      <c r="D26" s="45" t="s">
        <v>18</v>
      </c>
      <c r="E26" s="46" t="s">
        <v>181</v>
      </c>
      <c r="F26" s="45" t="s">
        <v>203</v>
      </c>
      <c r="G26" s="45" t="str">
        <f t="shared" si="1"/>
        <v>#N/A</v>
      </c>
      <c r="H26" s="47" t="s">
        <v>190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104</v>
      </c>
      <c r="T26" s="24" t="s">
        <v>205</v>
      </c>
      <c r="U26" s="9" t="s">
        <v>76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117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208</v>
      </c>
      <c r="C27" s="66" t="s">
        <v>209</v>
      </c>
      <c r="D27" s="9" t="s">
        <v>18</v>
      </c>
      <c r="E27" s="24" t="s">
        <v>19</v>
      </c>
      <c r="F27" s="9" t="s">
        <v>210</v>
      </c>
      <c r="G27" s="45" t="str">
        <f t="shared" si="1"/>
        <v>#N/A</v>
      </c>
      <c r="H27" s="52" t="s">
        <v>121</v>
      </c>
      <c r="I27" s="52" t="s">
        <v>163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104</v>
      </c>
      <c r="T27" s="23" t="s">
        <v>211</v>
      </c>
      <c r="U27" s="9" t="s">
        <v>38</v>
      </c>
      <c r="V27" s="52" t="str">
        <f t="shared" si="3"/>
        <v>Ativo</v>
      </c>
      <c r="W27" s="24" t="s">
        <v>69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117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212</v>
      </c>
      <c r="C28" s="76" t="s">
        <v>213</v>
      </c>
      <c r="D28" s="45" t="s">
        <v>101</v>
      </c>
      <c r="E28" s="46" t="s">
        <v>19</v>
      </c>
      <c r="F28" s="45" t="s">
        <v>214</v>
      </c>
      <c r="G28" s="45" t="str">
        <f t="shared" si="1"/>
        <v>Breno</v>
      </c>
      <c r="H28" s="47" t="s">
        <v>103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194</v>
      </c>
      <c r="N28" s="49">
        <v>0.025</v>
      </c>
      <c r="O28" s="45" t="s">
        <v>195</v>
      </c>
      <c r="P28" s="50">
        <v>0.2</v>
      </c>
      <c r="Q28" s="75"/>
      <c r="R28" s="51"/>
      <c r="S28" s="46" t="s">
        <v>104</v>
      </c>
      <c r="T28" s="24" t="s">
        <v>215</v>
      </c>
      <c r="U28" s="9" t="s">
        <v>19</v>
      </c>
      <c r="V28" s="52" t="str">
        <f t="shared" si="3"/>
        <v>Ativo</v>
      </c>
      <c r="W28" s="46"/>
      <c r="X28" s="53" t="s">
        <v>116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350783.1</v>
      </c>
    </row>
    <row r="29" ht="15.75" customHeight="1">
      <c r="A29" s="42" t="s">
        <v>45</v>
      </c>
      <c r="B29" s="43" t="s">
        <v>216</v>
      </c>
      <c r="C29" s="44" t="s">
        <v>217</v>
      </c>
      <c r="D29" s="45" t="s">
        <v>18</v>
      </c>
      <c r="E29" s="46" t="s">
        <v>27</v>
      </c>
      <c r="F29" s="45" t="s">
        <v>66</v>
      </c>
      <c r="G29" s="45" t="str">
        <f t="shared" si="1"/>
        <v>Breno</v>
      </c>
      <c r="H29" s="47" t="s">
        <v>103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218</v>
      </c>
      <c r="R29" s="51"/>
      <c r="S29" s="46" t="s">
        <v>104</v>
      </c>
      <c r="T29" s="24" t="s">
        <v>219</v>
      </c>
      <c r="U29" s="9" t="s">
        <v>19</v>
      </c>
      <c r="V29" s="52" t="str">
        <f t="shared" si="3"/>
        <v>Ativo</v>
      </c>
      <c r="W29" s="46"/>
      <c r="X29" s="53" t="s">
        <v>116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70405.34</v>
      </c>
    </row>
    <row r="30" ht="15.75" customHeight="1">
      <c r="A30" s="42" t="s">
        <v>45</v>
      </c>
      <c r="B30" s="56" t="s">
        <v>220</v>
      </c>
      <c r="C30" s="57" t="s">
        <v>221</v>
      </c>
      <c r="D30" s="9" t="s">
        <v>18</v>
      </c>
      <c r="E30" s="24" t="s">
        <v>19</v>
      </c>
      <c r="F30" s="9" t="s">
        <v>46</v>
      </c>
      <c r="G30" s="45" t="str">
        <f t="shared" si="1"/>
        <v>Breno</v>
      </c>
      <c r="H30" s="52" t="s">
        <v>103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104</v>
      </c>
      <c r="T30" s="24" t="s">
        <v>222</v>
      </c>
      <c r="U30" s="9" t="s">
        <v>19</v>
      </c>
      <c r="V30" s="52" t="str">
        <f t="shared" si="3"/>
        <v>Ativo</v>
      </c>
      <c r="W30" s="24" t="s">
        <v>171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100250.2</v>
      </c>
    </row>
    <row r="31" ht="15.75" customHeight="1">
      <c r="A31" s="42" t="s">
        <v>45</v>
      </c>
      <c r="B31" s="43" t="s">
        <v>223</v>
      </c>
      <c r="C31" s="44" t="s">
        <v>224</v>
      </c>
      <c r="D31" s="45" t="s">
        <v>101</v>
      </c>
      <c r="E31" s="46" t="s">
        <v>19</v>
      </c>
      <c r="F31" s="45" t="s">
        <v>225</v>
      </c>
      <c r="G31" s="45" t="str">
        <f t="shared" si="1"/>
        <v>Breno</v>
      </c>
      <c r="H31" s="47" t="s">
        <v>149</v>
      </c>
      <c r="I31" s="47" t="s">
        <v>122</v>
      </c>
      <c r="J31" s="45" t="str">
        <f t="shared" si="2"/>
        <v>Não</v>
      </c>
      <c r="K31" s="48">
        <v>44973.0</v>
      </c>
      <c r="L31" s="46"/>
      <c r="M31" s="46" t="s">
        <v>61</v>
      </c>
      <c r="N31" s="49">
        <v>0.02</v>
      </c>
      <c r="O31" s="45" t="s">
        <v>53</v>
      </c>
      <c r="P31" s="50">
        <v>0.2</v>
      </c>
      <c r="Q31" s="78"/>
      <c r="R31" s="78"/>
      <c r="S31" s="46" t="s">
        <v>104</v>
      </c>
      <c r="T31" s="24" t="s">
        <v>226</v>
      </c>
      <c r="U31" s="9" t="s">
        <v>19</v>
      </c>
      <c r="V31" s="52" t="str">
        <f t="shared" si="3"/>
        <v>Ativo</v>
      </c>
      <c r="W31" s="46"/>
      <c r="X31" s="53" t="s">
        <v>106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227</v>
      </c>
      <c r="C32" s="57" t="s">
        <v>228</v>
      </c>
      <c r="D32" s="9" t="s">
        <v>18</v>
      </c>
      <c r="E32" s="24" t="s">
        <v>19</v>
      </c>
      <c r="F32" s="9" t="s">
        <v>144</v>
      </c>
      <c r="G32" s="45" t="str">
        <f t="shared" si="1"/>
        <v>Breno</v>
      </c>
      <c r="H32" s="52" t="s">
        <v>103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61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104</v>
      </c>
      <c r="T32" s="24" t="s">
        <v>229</v>
      </c>
      <c r="U32" s="9" t="s">
        <v>230</v>
      </c>
      <c r="V32" s="52" t="str">
        <f t="shared" si="3"/>
        <v>Ativo</v>
      </c>
      <c r="W32" s="46"/>
      <c r="X32" s="53" t="s">
        <v>116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868909.2</v>
      </c>
    </row>
    <row r="33" ht="16.5" customHeight="1">
      <c r="A33" s="42" t="s">
        <v>45</v>
      </c>
      <c r="B33" s="43" t="s">
        <v>231</v>
      </c>
      <c r="C33" s="44" t="s">
        <v>232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103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104</v>
      </c>
      <c r="T33" s="24" t="s">
        <v>233</v>
      </c>
      <c r="U33" s="9" t="s">
        <v>27</v>
      </c>
      <c r="V33" s="52" t="str">
        <f t="shared" si="3"/>
        <v>Ativo</v>
      </c>
      <c r="W33" s="46"/>
      <c r="X33" s="53" t="s">
        <v>116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163506.3</v>
      </c>
    </row>
    <row r="34" ht="16.5" customHeight="1">
      <c r="A34" s="42" t="s">
        <v>45</v>
      </c>
      <c r="B34" s="43" t="s">
        <v>234</v>
      </c>
      <c r="C34" s="44" t="s">
        <v>235</v>
      </c>
      <c r="D34" s="45" t="s">
        <v>18</v>
      </c>
      <c r="E34" s="46" t="s">
        <v>27</v>
      </c>
      <c r="F34" s="45" t="s">
        <v>120</v>
      </c>
      <c r="G34" s="45" t="str">
        <f t="shared" si="1"/>
        <v>#N/A</v>
      </c>
      <c r="H34" s="52" t="s">
        <v>149</v>
      </c>
      <c r="I34" s="52" t="s">
        <v>163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104</v>
      </c>
      <c r="T34" s="24" t="s">
        <v>236</v>
      </c>
      <c r="U34" s="9" t="s">
        <v>27</v>
      </c>
      <c r="V34" s="52" t="str">
        <f t="shared" si="3"/>
        <v>Ativo</v>
      </c>
      <c r="W34" s="46"/>
      <c r="X34" s="53" t="s">
        <v>116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117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237</v>
      </c>
      <c r="C35" s="66" t="s">
        <v>238</v>
      </c>
      <c r="D35" s="9" t="s">
        <v>101</v>
      </c>
      <c r="E35" s="24" t="s">
        <v>19</v>
      </c>
      <c r="F35" s="9" t="s">
        <v>102</v>
      </c>
      <c r="G35" s="45" t="str">
        <f t="shared" si="1"/>
        <v>#N/A</v>
      </c>
      <c r="H35" s="52" t="s">
        <v>149</v>
      </c>
      <c r="I35" s="52" t="s">
        <v>122</v>
      </c>
      <c r="J35" s="45" t="str">
        <f t="shared" si="2"/>
        <v>Não</v>
      </c>
      <c r="K35" s="58">
        <v>45383.0</v>
      </c>
      <c r="L35" s="46"/>
      <c r="M35" s="24" t="s">
        <v>151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104</v>
      </c>
      <c r="T35" s="5" t="s">
        <v>239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117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240</v>
      </c>
      <c r="C36" s="68" t="s">
        <v>241</v>
      </c>
      <c r="D36" s="45" t="s">
        <v>18</v>
      </c>
      <c r="E36" s="46" t="s">
        <v>181</v>
      </c>
      <c r="F36" s="45" t="s">
        <v>203</v>
      </c>
      <c r="G36" s="45" t="str">
        <f t="shared" si="1"/>
        <v>Breno</v>
      </c>
      <c r="H36" s="47" t="s">
        <v>103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104</v>
      </c>
      <c r="T36" s="24" t="s">
        <v>242</v>
      </c>
      <c r="U36" s="9" t="s">
        <v>76</v>
      </c>
      <c r="V36" s="52" t="str">
        <f t="shared" si="3"/>
        <v>Ativo</v>
      </c>
      <c r="W36" s="46"/>
      <c r="X36" s="53" t="s">
        <v>106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21244.12</v>
      </c>
    </row>
    <row r="37" ht="15.75" customHeight="1">
      <c r="A37" s="42" t="s">
        <v>45</v>
      </c>
      <c r="B37" s="43" t="s">
        <v>243</v>
      </c>
      <c r="C37" s="82" t="s">
        <v>244</v>
      </c>
      <c r="D37" s="45" t="s">
        <v>18</v>
      </c>
      <c r="E37" s="46" t="s">
        <v>19</v>
      </c>
      <c r="F37" s="45" t="s">
        <v>46</v>
      </c>
      <c r="G37" s="45" t="str">
        <f t="shared" si="1"/>
        <v>#N/A</v>
      </c>
      <c r="H37" s="52" t="s">
        <v>190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245</v>
      </c>
      <c r="S37" s="46" t="s">
        <v>104</v>
      </c>
      <c r="T37" s="24" t="s">
        <v>246</v>
      </c>
      <c r="U37" s="9" t="s">
        <v>19</v>
      </c>
      <c r="V37" s="52" t="str">
        <f t="shared" si="3"/>
        <v>Encerrado</v>
      </c>
      <c r="W37" s="46"/>
      <c r="X37" s="53" t="s">
        <v>106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117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247</v>
      </c>
      <c r="C38" s="86" t="s">
        <v>248</v>
      </c>
      <c r="D38" s="9" t="s">
        <v>18</v>
      </c>
      <c r="E38" s="24" t="s">
        <v>181</v>
      </c>
      <c r="F38" s="45" t="s">
        <v>72</v>
      </c>
      <c r="G38" s="45" t="str">
        <f t="shared" si="1"/>
        <v>Breno</v>
      </c>
      <c r="H38" s="52" t="s">
        <v>103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53</v>
      </c>
      <c r="P38" s="89">
        <v>0.1</v>
      </c>
      <c r="Q38" s="64"/>
      <c r="R38" s="74" t="s">
        <v>249</v>
      </c>
      <c r="S38" s="24" t="s">
        <v>104</v>
      </c>
      <c r="T38" s="24" t="s">
        <v>250</v>
      </c>
      <c r="U38" s="9" t="s">
        <v>76</v>
      </c>
      <c r="V38" s="52" t="str">
        <f t="shared" si="3"/>
        <v>Ativo</v>
      </c>
      <c r="W38" s="46"/>
      <c r="X38" s="53" t="s">
        <v>106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163332.2</v>
      </c>
    </row>
    <row r="39" ht="15.75" customHeight="1">
      <c r="A39" s="42" t="s">
        <v>45</v>
      </c>
      <c r="B39" s="62" t="s">
        <v>251</v>
      </c>
      <c r="C39" s="44" t="s">
        <v>252</v>
      </c>
      <c r="D39" s="45" t="s">
        <v>18</v>
      </c>
      <c r="E39" s="46" t="s">
        <v>181</v>
      </c>
      <c r="F39" s="45" t="s">
        <v>72</v>
      </c>
      <c r="G39" s="45" t="str">
        <f t="shared" si="1"/>
        <v>Breno</v>
      </c>
      <c r="H39" s="47" t="s">
        <v>103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61</v>
      </c>
      <c r="N39" s="49">
        <v>0.015</v>
      </c>
      <c r="O39" s="45" t="s">
        <v>53</v>
      </c>
      <c r="P39" s="50">
        <v>0.1</v>
      </c>
      <c r="Q39" s="61" t="s">
        <v>253</v>
      </c>
      <c r="R39" s="51"/>
      <c r="S39" s="46" t="s">
        <v>104</v>
      </c>
      <c r="T39" s="24" t="s">
        <v>254</v>
      </c>
      <c r="U39" s="9" t="s">
        <v>76</v>
      </c>
      <c r="V39" s="52" t="str">
        <f t="shared" si="3"/>
        <v>Ativo</v>
      </c>
      <c r="W39" s="46"/>
      <c r="X39" s="53" t="s">
        <v>106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715180.8</v>
      </c>
    </row>
    <row r="40" ht="15.75" customHeight="1">
      <c r="A40" s="42" t="s">
        <v>45</v>
      </c>
      <c r="B40" s="43" t="s">
        <v>251</v>
      </c>
      <c r="C40" s="44" t="s">
        <v>255</v>
      </c>
      <c r="D40" s="45" t="s">
        <v>18</v>
      </c>
      <c r="E40" s="46" t="s">
        <v>181</v>
      </c>
      <c r="F40" s="45" t="s">
        <v>72</v>
      </c>
      <c r="G40" s="45" t="str">
        <f t="shared" si="1"/>
        <v>Breno</v>
      </c>
      <c r="H40" s="52" t="s">
        <v>149</v>
      </c>
      <c r="I40" s="52" t="s">
        <v>122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104</v>
      </c>
      <c r="T40" s="24" t="s">
        <v>254</v>
      </c>
      <c r="U40" s="9" t="s">
        <v>76</v>
      </c>
      <c r="V40" s="52" t="str">
        <f t="shared" si="3"/>
        <v>Ativo</v>
      </c>
      <c r="W40" s="46"/>
      <c r="X40" s="53" t="s">
        <v>106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256</v>
      </c>
      <c r="C41" s="44" t="s">
        <v>257</v>
      </c>
      <c r="D41" s="45" t="s">
        <v>18</v>
      </c>
      <c r="E41" s="46" t="s">
        <v>181</v>
      </c>
      <c r="F41" s="45" t="s">
        <v>72</v>
      </c>
      <c r="G41" s="45" t="str">
        <f t="shared" si="1"/>
        <v>Breno</v>
      </c>
      <c r="H41" s="52" t="s">
        <v>103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74</v>
      </c>
      <c r="N41" s="49">
        <v>0.012</v>
      </c>
      <c r="O41" s="9" t="s">
        <v>53</v>
      </c>
      <c r="P41" s="60">
        <v>0.1</v>
      </c>
      <c r="Q41" s="61"/>
      <c r="R41" s="61" t="s">
        <v>258</v>
      </c>
      <c r="S41" s="46" t="s">
        <v>104</v>
      </c>
      <c r="T41" s="24" t="s">
        <v>259</v>
      </c>
      <c r="U41" s="9" t="s">
        <v>76</v>
      </c>
      <c r="V41" s="52" t="str">
        <f t="shared" si="3"/>
        <v>Ativo</v>
      </c>
      <c r="W41" s="46"/>
      <c r="X41" s="53" t="s">
        <v>106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164382.1</v>
      </c>
    </row>
    <row r="42" ht="15.75" customHeight="1">
      <c r="A42" s="42" t="s">
        <v>45</v>
      </c>
      <c r="B42" s="56" t="s">
        <v>260</v>
      </c>
      <c r="C42" s="44" t="s">
        <v>261</v>
      </c>
      <c r="D42" s="45" t="s">
        <v>18</v>
      </c>
      <c r="E42" s="46" t="s">
        <v>27</v>
      </c>
      <c r="F42" s="45" t="s">
        <v>262</v>
      </c>
      <c r="G42" s="45" t="str">
        <f t="shared" si="1"/>
        <v>#N/A</v>
      </c>
      <c r="H42" s="52" t="s">
        <v>149</v>
      </c>
      <c r="I42" s="47" t="s">
        <v>122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263</v>
      </c>
      <c r="S42" s="46" t="s">
        <v>104</v>
      </c>
      <c r="T42" s="24" t="s">
        <v>264</v>
      </c>
      <c r="U42" s="9" t="s">
        <v>27</v>
      </c>
      <c r="V42" s="52" t="str">
        <f t="shared" si="3"/>
        <v>Inativo</v>
      </c>
      <c r="W42" s="46"/>
      <c r="X42" s="53" t="s">
        <v>116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117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265</v>
      </c>
      <c r="C43" s="90" t="s">
        <v>266</v>
      </c>
      <c r="D43" s="45" t="s">
        <v>18</v>
      </c>
      <c r="E43" s="46" t="s">
        <v>181</v>
      </c>
      <c r="F43" s="45" t="s">
        <v>203</v>
      </c>
      <c r="G43" s="45" t="str">
        <f t="shared" si="1"/>
        <v>Breno</v>
      </c>
      <c r="H43" s="47" t="s">
        <v>103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267</v>
      </c>
      <c r="S43" s="46" t="s">
        <v>104</v>
      </c>
      <c r="T43" s="24" t="s">
        <v>268</v>
      </c>
      <c r="U43" s="9" t="s">
        <v>76</v>
      </c>
      <c r="V43" s="52" t="str">
        <f t="shared" si="3"/>
        <v>Ativo</v>
      </c>
      <c r="W43" s="46"/>
      <c r="X43" s="53" t="s">
        <v>106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78070.98</v>
      </c>
    </row>
    <row r="44" ht="15.75" customHeight="1">
      <c r="A44" s="42" t="s">
        <v>45</v>
      </c>
      <c r="B44" s="62" t="s">
        <v>269</v>
      </c>
      <c r="C44" s="44" t="s">
        <v>270</v>
      </c>
      <c r="D44" s="45" t="s">
        <v>18</v>
      </c>
      <c r="E44" s="46" t="s">
        <v>181</v>
      </c>
      <c r="F44" s="45" t="s">
        <v>72</v>
      </c>
      <c r="G44" s="45" t="str">
        <f t="shared" si="1"/>
        <v>Breno</v>
      </c>
      <c r="H44" s="47" t="s">
        <v>103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271</v>
      </c>
      <c r="R44" s="51"/>
      <c r="S44" s="46" t="s">
        <v>104</v>
      </c>
      <c r="T44" s="24" t="s">
        <v>272</v>
      </c>
      <c r="U44" s="9" t="s">
        <v>76</v>
      </c>
      <c r="V44" s="52" t="str">
        <f t="shared" si="3"/>
        <v>Ativo</v>
      </c>
      <c r="W44" s="46"/>
      <c r="X44" s="53" t="s">
        <v>106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1472518</v>
      </c>
    </row>
    <row r="45" ht="15.75" customHeight="1">
      <c r="A45" s="42" t="s">
        <v>45</v>
      </c>
      <c r="B45" s="43" t="s">
        <v>273</v>
      </c>
      <c r="C45" s="44" t="s">
        <v>274</v>
      </c>
      <c r="D45" s="45" t="s">
        <v>101</v>
      </c>
      <c r="E45" s="46" t="s">
        <v>19</v>
      </c>
      <c r="F45" s="45" t="s">
        <v>102</v>
      </c>
      <c r="G45" s="45" t="str">
        <f t="shared" si="1"/>
        <v>#N/A</v>
      </c>
      <c r="H45" s="52" t="s">
        <v>149</v>
      </c>
      <c r="I45" s="52" t="s">
        <v>122</v>
      </c>
      <c r="J45" s="45" t="str">
        <f t="shared" si="4"/>
        <v>Não</v>
      </c>
      <c r="K45" s="48">
        <v>45098.0</v>
      </c>
      <c r="L45" s="46"/>
      <c r="M45" s="46" t="s">
        <v>275</v>
      </c>
      <c r="N45" s="49">
        <v>0.006</v>
      </c>
      <c r="O45" s="45" t="s">
        <v>23</v>
      </c>
      <c r="P45" s="50">
        <v>0.0</v>
      </c>
      <c r="Q45" s="92"/>
      <c r="R45" s="61" t="s">
        <v>276</v>
      </c>
      <c r="S45" s="46" t="s">
        <v>104</v>
      </c>
      <c r="T45" s="24" t="s">
        <v>277</v>
      </c>
      <c r="U45" s="9" t="s">
        <v>38</v>
      </c>
      <c r="V45" s="52" t="str">
        <f t="shared" si="3"/>
        <v>Ativo</v>
      </c>
      <c r="W45" s="46"/>
      <c r="X45" s="53" t="s">
        <v>106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117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278</v>
      </c>
      <c r="C46" s="66" t="s">
        <v>279</v>
      </c>
      <c r="D46" s="9" t="s">
        <v>109</v>
      </c>
      <c r="E46" s="24" t="s">
        <v>19</v>
      </c>
      <c r="F46" s="9" t="s">
        <v>186</v>
      </c>
      <c r="G46" s="45" t="str">
        <f t="shared" si="1"/>
        <v>Breno</v>
      </c>
      <c r="H46" s="52" t="s">
        <v>103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280</v>
      </c>
      <c r="R46" s="61"/>
      <c r="S46" s="24" t="s">
        <v>104</v>
      </c>
      <c r="T46" s="24" t="s">
        <v>281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858185</v>
      </c>
    </row>
    <row r="47" ht="15.75" customHeight="1">
      <c r="A47" s="6" t="s">
        <v>45</v>
      </c>
      <c r="B47" s="43" t="s">
        <v>282</v>
      </c>
      <c r="C47" s="57" t="s">
        <v>283</v>
      </c>
      <c r="D47" s="9" t="s">
        <v>18</v>
      </c>
      <c r="E47" s="24" t="s">
        <v>19</v>
      </c>
      <c r="F47" s="9" t="s">
        <v>46</v>
      </c>
      <c r="G47" s="45" t="str">
        <f t="shared" si="1"/>
        <v>#N/A</v>
      </c>
      <c r="H47" s="52" t="s">
        <v>149</v>
      </c>
      <c r="I47" s="52" t="s">
        <v>122</v>
      </c>
      <c r="J47" s="45" t="str">
        <f t="shared" si="4"/>
        <v>Não</v>
      </c>
      <c r="K47" s="58">
        <v>45296.0</v>
      </c>
      <c r="L47" s="46"/>
      <c r="M47" s="94" t="s">
        <v>284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104</v>
      </c>
      <c r="T47" s="24" t="s">
        <v>285</v>
      </c>
      <c r="U47" s="9" t="s">
        <v>19</v>
      </c>
      <c r="V47" s="52" t="str">
        <f t="shared" si="3"/>
        <v>Ativo</v>
      </c>
      <c r="W47" s="46"/>
      <c r="X47" s="53" t="s">
        <v>116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117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286</v>
      </c>
      <c r="C48" s="99" t="s">
        <v>287</v>
      </c>
      <c r="D48" s="45" t="s">
        <v>18</v>
      </c>
      <c r="E48" s="46" t="s">
        <v>27</v>
      </c>
      <c r="F48" s="45" t="s">
        <v>120</v>
      </c>
      <c r="G48" s="45" t="str">
        <f t="shared" si="1"/>
        <v>Breno</v>
      </c>
      <c r="H48" s="47" t="s">
        <v>103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288</v>
      </c>
      <c r="R48" s="51"/>
      <c r="S48" s="46" t="s">
        <v>104</v>
      </c>
      <c r="T48" s="24" t="s">
        <v>289</v>
      </c>
      <c r="U48" s="9" t="s">
        <v>290</v>
      </c>
      <c r="V48" s="52" t="str">
        <f t="shared" si="3"/>
        <v>Ativo</v>
      </c>
      <c r="W48" s="46"/>
      <c r="X48" s="53" t="s">
        <v>116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52283.66</v>
      </c>
    </row>
    <row r="49" ht="15.75" customHeight="1">
      <c r="A49" s="42" t="s">
        <v>45</v>
      </c>
      <c r="B49" s="56" t="s">
        <v>291</v>
      </c>
      <c r="C49" s="101" t="s">
        <v>292</v>
      </c>
      <c r="D49" s="45" t="s">
        <v>18</v>
      </c>
      <c r="E49" s="46" t="s">
        <v>181</v>
      </c>
      <c r="F49" s="45" t="s">
        <v>72</v>
      </c>
      <c r="G49" s="45" t="str">
        <f t="shared" si="1"/>
        <v>Breno</v>
      </c>
      <c r="H49" s="52" t="s">
        <v>103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61</v>
      </c>
      <c r="N49" s="59">
        <v>0.009</v>
      </c>
      <c r="O49" s="45" t="s">
        <v>23</v>
      </c>
      <c r="P49" s="50">
        <v>0.0</v>
      </c>
      <c r="Q49" s="51"/>
      <c r="R49" s="51" t="s">
        <v>293</v>
      </c>
      <c r="S49" s="46" t="s">
        <v>104</v>
      </c>
      <c r="T49" s="24" t="s">
        <v>294</v>
      </c>
      <c r="U49" s="9" t="s">
        <v>76</v>
      </c>
      <c r="V49" s="52" t="str">
        <f t="shared" si="3"/>
        <v>Ativo</v>
      </c>
      <c r="W49" s="46"/>
      <c r="X49" s="53" t="s">
        <v>106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1628820</v>
      </c>
    </row>
    <row r="50" ht="15.75" customHeight="1">
      <c r="A50" s="42" t="s">
        <v>45</v>
      </c>
      <c r="B50" s="43" t="s">
        <v>291</v>
      </c>
      <c r="C50" s="44" t="s">
        <v>295</v>
      </c>
      <c r="D50" s="45" t="s">
        <v>18</v>
      </c>
      <c r="E50" s="46" t="s">
        <v>181</v>
      </c>
      <c r="F50" s="45" t="s">
        <v>72</v>
      </c>
      <c r="G50" s="45" t="str">
        <f t="shared" si="1"/>
        <v>#N/A</v>
      </c>
      <c r="H50" s="47" t="s">
        <v>190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198</v>
      </c>
      <c r="N50" s="49">
        <v>0.008</v>
      </c>
      <c r="O50" s="45" t="s">
        <v>199</v>
      </c>
      <c r="P50" s="50">
        <v>0.1</v>
      </c>
      <c r="Q50" s="51"/>
      <c r="R50" s="51"/>
      <c r="S50" s="46" t="s">
        <v>104</v>
      </c>
      <c r="T50" s="24" t="s">
        <v>294</v>
      </c>
      <c r="U50" s="9" t="s">
        <v>76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117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296</v>
      </c>
      <c r="C51" s="101" t="s">
        <v>297</v>
      </c>
      <c r="D51" s="45" t="s">
        <v>18</v>
      </c>
      <c r="E51" s="46" t="s">
        <v>181</v>
      </c>
      <c r="F51" s="45" t="s">
        <v>72</v>
      </c>
      <c r="G51" s="45" t="str">
        <f t="shared" si="1"/>
        <v>Breno</v>
      </c>
      <c r="H51" s="52" t="s">
        <v>149</v>
      </c>
      <c r="I51" s="52" t="s">
        <v>122</v>
      </c>
      <c r="J51" s="45" t="str">
        <f t="shared" si="4"/>
        <v>Não</v>
      </c>
      <c r="K51" s="48">
        <v>45020.0</v>
      </c>
      <c r="L51" s="46"/>
      <c r="M51" s="46" t="s">
        <v>194</v>
      </c>
      <c r="N51" s="49">
        <v>0.025</v>
      </c>
      <c r="O51" s="45" t="s">
        <v>195</v>
      </c>
      <c r="P51" s="50">
        <v>0.2</v>
      </c>
      <c r="Q51" s="51"/>
      <c r="R51" s="51" t="s">
        <v>293</v>
      </c>
      <c r="S51" s="46" t="s">
        <v>104</v>
      </c>
      <c r="T51" s="24" t="s">
        <v>294</v>
      </c>
      <c r="U51" s="9" t="s">
        <v>76</v>
      </c>
      <c r="V51" s="52" t="str">
        <f t="shared" si="3"/>
        <v>Ativo</v>
      </c>
      <c r="W51" s="46"/>
      <c r="X51" s="53" t="s">
        <v>106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298</v>
      </c>
      <c r="C52" s="102" t="s">
        <v>299</v>
      </c>
      <c r="D52" s="9" t="s">
        <v>18</v>
      </c>
      <c r="E52" s="24" t="s">
        <v>19</v>
      </c>
      <c r="F52" s="9" t="s">
        <v>300</v>
      </c>
      <c r="G52" s="45" t="str">
        <f t="shared" si="1"/>
        <v>Breno</v>
      </c>
      <c r="H52" s="52" t="s">
        <v>103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301</v>
      </c>
      <c r="R52" s="51"/>
      <c r="S52" s="24" t="s">
        <v>104</v>
      </c>
      <c r="T52" s="24" t="s">
        <v>302</v>
      </c>
      <c r="U52" s="9" t="s">
        <v>19</v>
      </c>
      <c r="V52" s="52" t="str">
        <f t="shared" si="3"/>
        <v>Ativo</v>
      </c>
      <c r="W52" s="24" t="s">
        <v>69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337787.4</v>
      </c>
    </row>
    <row r="53" ht="15.75" customHeight="1">
      <c r="A53" s="42" t="s">
        <v>45</v>
      </c>
      <c r="B53" s="43" t="s">
        <v>303</v>
      </c>
      <c r="C53" s="44" t="s">
        <v>304</v>
      </c>
      <c r="D53" s="45" t="s">
        <v>18</v>
      </c>
      <c r="E53" s="46" t="s">
        <v>181</v>
      </c>
      <c r="F53" s="45" t="s">
        <v>203</v>
      </c>
      <c r="G53" s="45" t="str">
        <f t="shared" si="1"/>
        <v>Breno</v>
      </c>
      <c r="H53" s="47" t="s">
        <v>103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61</v>
      </c>
      <c r="N53" s="49">
        <v>0.015</v>
      </c>
      <c r="O53" s="45" t="s">
        <v>53</v>
      </c>
      <c r="P53" s="50">
        <v>0.1</v>
      </c>
      <c r="Q53" s="64"/>
      <c r="R53" s="61" t="s">
        <v>305</v>
      </c>
      <c r="S53" s="46" t="s">
        <v>104</v>
      </c>
      <c r="T53" s="24" t="s">
        <v>306</v>
      </c>
      <c r="U53" s="9" t="s">
        <v>76</v>
      </c>
      <c r="V53" s="52" t="str">
        <f t="shared" si="3"/>
        <v>Ativo</v>
      </c>
      <c r="W53" s="46"/>
      <c r="X53" s="53" t="s">
        <v>106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108681.6</v>
      </c>
    </row>
    <row r="54" ht="15.75" customHeight="1">
      <c r="A54" s="42" t="s">
        <v>45</v>
      </c>
      <c r="B54" s="98" t="s">
        <v>307</v>
      </c>
      <c r="C54" s="72" t="s">
        <v>308</v>
      </c>
      <c r="D54" s="45" t="s">
        <v>18</v>
      </c>
      <c r="E54" s="46" t="s">
        <v>19</v>
      </c>
      <c r="F54" s="94" t="s">
        <v>127</v>
      </c>
      <c r="G54" s="45" t="str">
        <f t="shared" si="1"/>
        <v>Breno</v>
      </c>
      <c r="H54" s="47" t="s">
        <v>103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309</v>
      </c>
      <c r="S54" s="46" t="s">
        <v>104</v>
      </c>
      <c r="T54" s="24" t="s">
        <v>310</v>
      </c>
      <c r="U54" s="9" t="s">
        <v>19</v>
      </c>
      <c r="V54" s="52" t="str">
        <f t="shared" si="3"/>
        <v>Ativo</v>
      </c>
      <c r="W54" s="46"/>
      <c r="X54" s="53" t="s">
        <v>106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4195.53</v>
      </c>
    </row>
    <row r="55" ht="15.75" customHeight="1">
      <c r="A55" s="6" t="s">
        <v>45</v>
      </c>
      <c r="B55" s="56" t="s">
        <v>307</v>
      </c>
      <c r="C55" s="57" t="s">
        <v>311</v>
      </c>
      <c r="D55" s="9" t="s">
        <v>18</v>
      </c>
      <c r="E55" s="24" t="s">
        <v>19</v>
      </c>
      <c r="F55" s="94" t="s">
        <v>127</v>
      </c>
      <c r="G55" s="45" t="str">
        <f t="shared" si="1"/>
        <v>Breno</v>
      </c>
      <c r="H55" s="52" t="s">
        <v>149</v>
      </c>
      <c r="I55" s="52" t="s">
        <v>150</v>
      </c>
      <c r="J55" s="45" t="str">
        <f t="shared" si="4"/>
        <v>Não</v>
      </c>
      <c r="K55" s="58">
        <v>45293.0</v>
      </c>
      <c r="L55" s="46"/>
      <c r="M55" s="24" t="s">
        <v>151</v>
      </c>
      <c r="N55" s="59">
        <v>0.0</v>
      </c>
      <c r="O55" s="9" t="s">
        <v>23</v>
      </c>
      <c r="P55" s="60">
        <v>0.0</v>
      </c>
      <c r="Q55" s="64"/>
      <c r="R55" s="100" t="s">
        <v>312</v>
      </c>
      <c r="S55" s="24" t="s">
        <v>104</v>
      </c>
      <c r="T55" s="24" t="s">
        <v>310</v>
      </c>
      <c r="U55" s="9" t="s">
        <v>19</v>
      </c>
      <c r="V55" s="52" t="str">
        <f t="shared" si="3"/>
        <v>Ativo</v>
      </c>
      <c r="W55" s="46"/>
      <c r="X55" s="53" t="s">
        <v>106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27937.11</v>
      </c>
    </row>
    <row r="56" ht="15.75" customHeight="1">
      <c r="A56" s="6" t="s">
        <v>45</v>
      </c>
      <c r="B56" s="56" t="s">
        <v>313</v>
      </c>
      <c r="C56" s="104" t="s">
        <v>314</v>
      </c>
      <c r="D56" s="9" t="s">
        <v>109</v>
      </c>
      <c r="E56" s="24" t="s">
        <v>19</v>
      </c>
      <c r="F56" s="11" t="s">
        <v>315</v>
      </c>
      <c r="G56" s="45" t="str">
        <f t="shared" si="1"/>
        <v>#N/A</v>
      </c>
      <c r="H56" s="52" t="s">
        <v>121</v>
      </c>
      <c r="I56" s="52" t="s">
        <v>163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316</v>
      </c>
      <c r="R56" s="100"/>
      <c r="S56" s="24" t="s">
        <v>104</v>
      </c>
      <c r="T56" s="24" t="s">
        <v>317</v>
      </c>
      <c r="U56" s="9" t="s">
        <v>19</v>
      </c>
      <c r="V56" s="52" t="str">
        <f t="shared" si="3"/>
        <v>Ativo</v>
      </c>
      <c r="W56" s="24" t="s">
        <v>171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117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318</v>
      </c>
      <c r="C57" s="105" t="s">
        <v>319</v>
      </c>
      <c r="D57" s="45" t="s">
        <v>18</v>
      </c>
      <c r="E57" s="46" t="s">
        <v>19</v>
      </c>
      <c r="F57" s="45" t="s">
        <v>144</v>
      </c>
      <c r="G57" s="45" t="str">
        <f t="shared" si="1"/>
        <v>Breno</v>
      </c>
      <c r="H57" s="47" t="s">
        <v>103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104</v>
      </c>
      <c r="T57" s="24" t="s">
        <v>320</v>
      </c>
      <c r="U57" s="9" t="s">
        <v>19</v>
      </c>
      <c r="V57" s="52" t="str">
        <f t="shared" si="3"/>
        <v>Ativo</v>
      </c>
      <c r="W57" s="46"/>
      <c r="X57" s="53" t="s">
        <v>116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695420.7</v>
      </c>
    </row>
    <row r="58" ht="15.75" customHeight="1">
      <c r="A58" s="42" t="s">
        <v>45</v>
      </c>
      <c r="B58" s="43" t="s">
        <v>321</v>
      </c>
      <c r="C58" s="44" t="s">
        <v>322</v>
      </c>
      <c r="D58" s="45" t="s">
        <v>18</v>
      </c>
      <c r="E58" s="46" t="s">
        <v>19</v>
      </c>
      <c r="F58" s="45" t="s">
        <v>300</v>
      </c>
      <c r="G58" s="45" t="str">
        <f t="shared" si="1"/>
        <v>Breno</v>
      </c>
      <c r="H58" s="52" t="s">
        <v>149</v>
      </c>
      <c r="I58" s="52" t="s">
        <v>122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104</v>
      </c>
      <c r="T58" s="24" t="s">
        <v>323</v>
      </c>
      <c r="U58" s="9" t="s">
        <v>19</v>
      </c>
      <c r="V58" s="52" t="str">
        <f t="shared" si="3"/>
        <v>Ativo</v>
      </c>
      <c r="W58" s="46"/>
      <c r="X58" s="53" t="s">
        <v>116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324</v>
      </c>
      <c r="C59" s="44" t="s">
        <v>325</v>
      </c>
      <c r="D59" s="45" t="s">
        <v>18</v>
      </c>
      <c r="E59" s="46" t="s">
        <v>27</v>
      </c>
      <c r="F59" s="45" t="s">
        <v>66</v>
      </c>
      <c r="G59" s="45" t="str">
        <f t="shared" si="1"/>
        <v>#N/A</v>
      </c>
      <c r="H59" s="52" t="s">
        <v>149</v>
      </c>
      <c r="I59" s="52" t="s">
        <v>122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104</v>
      </c>
      <c r="T59" s="24" t="s">
        <v>326</v>
      </c>
      <c r="U59" s="9" t="s">
        <v>27</v>
      </c>
      <c r="V59" s="52" t="str">
        <f t="shared" si="3"/>
        <v>Ativo</v>
      </c>
      <c r="W59" s="46"/>
      <c r="X59" s="53" t="s">
        <v>116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117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327</v>
      </c>
      <c r="C60" s="44" t="s">
        <v>328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190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329</v>
      </c>
      <c r="S60" s="46" t="s">
        <v>104</v>
      </c>
      <c r="T60" s="24" t="s">
        <v>330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117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331</v>
      </c>
      <c r="C61" s="44" t="s">
        <v>332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103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61</v>
      </c>
      <c r="N61" s="49">
        <v>0.015</v>
      </c>
      <c r="O61" s="45" t="s">
        <v>53</v>
      </c>
      <c r="P61" s="50">
        <v>0.1</v>
      </c>
      <c r="Q61" s="61"/>
      <c r="R61" s="51"/>
      <c r="S61" s="46" t="s">
        <v>104</v>
      </c>
      <c r="T61" s="24" t="s">
        <v>333</v>
      </c>
      <c r="U61" s="9" t="s">
        <v>27</v>
      </c>
      <c r="V61" s="52" t="str">
        <f t="shared" si="3"/>
        <v>Ativo</v>
      </c>
      <c r="W61" s="46"/>
      <c r="X61" s="53" t="s">
        <v>116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490112.3</v>
      </c>
    </row>
    <row r="62" ht="15.75" customHeight="1">
      <c r="A62" s="42" t="s">
        <v>45</v>
      </c>
      <c r="B62" s="43" t="s">
        <v>334</v>
      </c>
      <c r="C62" s="44" t="s">
        <v>335</v>
      </c>
      <c r="D62" s="45" t="s">
        <v>18</v>
      </c>
      <c r="E62" s="46" t="s">
        <v>27</v>
      </c>
      <c r="F62" s="45" t="s">
        <v>120</v>
      </c>
      <c r="G62" s="45" t="str">
        <f t="shared" si="1"/>
        <v>Breno</v>
      </c>
      <c r="H62" s="47" t="s">
        <v>103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104</v>
      </c>
      <c r="T62" s="24" t="s">
        <v>336</v>
      </c>
      <c r="U62" s="9" t="s">
        <v>19</v>
      </c>
      <c r="V62" s="52" t="str">
        <f t="shared" si="3"/>
        <v>Ativo</v>
      </c>
      <c r="W62" s="46"/>
      <c r="X62" s="53" t="s">
        <v>116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36840.27</v>
      </c>
    </row>
    <row r="63" ht="15.75" customHeight="1">
      <c r="A63" s="42" t="s">
        <v>45</v>
      </c>
      <c r="B63" s="56" t="s">
        <v>337</v>
      </c>
      <c r="C63" s="57" t="s">
        <v>338</v>
      </c>
      <c r="D63" s="9" t="s">
        <v>18</v>
      </c>
      <c r="E63" s="24" t="s">
        <v>19</v>
      </c>
      <c r="F63" s="9" t="s">
        <v>339</v>
      </c>
      <c r="G63" s="45" t="str">
        <f t="shared" si="1"/>
        <v>#N/A</v>
      </c>
      <c r="H63" s="52" t="s">
        <v>121</v>
      </c>
      <c r="I63" s="52" t="s">
        <v>122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104</v>
      </c>
      <c r="T63" s="24" t="s">
        <v>340</v>
      </c>
      <c r="U63" s="9" t="s">
        <v>19</v>
      </c>
      <c r="V63" s="52" t="str">
        <f t="shared" si="3"/>
        <v>Ativo</v>
      </c>
      <c r="W63" s="24" t="s">
        <v>69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117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341</v>
      </c>
      <c r="C64" s="44" t="s">
        <v>342</v>
      </c>
      <c r="D64" s="45" t="s">
        <v>18</v>
      </c>
      <c r="E64" s="46" t="s">
        <v>27</v>
      </c>
      <c r="F64" s="45" t="s">
        <v>120</v>
      </c>
      <c r="G64" s="45" t="str">
        <f t="shared" si="1"/>
        <v>#N/A</v>
      </c>
      <c r="H64" s="52" t="s">
        <v>149</v>
      </c>
      <c r="I64" s="47" t="s">
        <v>122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104</v>
      </c>
      <c r="T64" s="24" t="s">
        <v>343</v>
      </c>
      <c r="U64" s="9" t="s">
        <v>27</v>
      </c>
      <c r="V64" s="52" t="str">
        <f t="shared" si="3"/>
        <v>Ativo</v>
      </c>
      <c r="W64" s="46"/>
      <c r="X64" s="53" t="s">
        <v>116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117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344</v>
      </c>
      <c r="C65" s="57" t="s">
        <v>345</v>
      </c>
      <c r="D65" s="9" t="s">
        <v>109</v>
      </c>
      <c r="E65" s="24" t="s">
        <v>19</v>
      </c>
      <c r="F65" s="9" t="s">
        <v>315</v>
      </c>
      <c r="G65" s="45" t="str">
        <f t="shared" si="1"/>
        <v>Breno</v>
      </c>
      <c r="H65" s="52" t="s">
        <v>103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346</v>
      </c>
      <c r="R65" s="51"/>
      <c r="S65" s="24" t="s">
        <v>104</v>
      </c>
      <c r="T65" s="24" t="s">
        <v>347</v>
      </c>
      <c r="U65" s="9" t="s">
        <v>19</v>
      </c>
      <c r="V65" s="52" t="str">
        <f t="shared" si="3"/>
        <v>Ativo</v>
      </c>
      <c r="W65" s="46"/>
      <c r="X65" s="53" t="s">
        <v>106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625437</v>
      </c>
    </row>
    <row r="66" ht="15.75" customHeight="1">
      <c r="A66" s="42" t="s">
        <v>45</v>
      </c>
      <c r="B66" s="62" t="s">
        <v>348</v>
      </c>
      <c r="C66" s="44" t="s">
        <v>349</v>
      </c>
      <c r="D66" s="45" t="s">
        <v>18</v>
      </c>
      <c r="E66" s="46" t="s">
        <v>181</v>
      </c>
      <c r="F66" s="45" t="s">
        <v>72</v>
      </c>
      <c r="G66" s="45" t="str">
        <f t="shared" si="1"/>
        <v>Bruno</v>
      </c>
      <c r="H66" s="47" t="s">
        <v>103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74</v>
      </c>
      <c r="N66" s="49">
        <v>0.012</v>
      </c>
      <c r="O66" s="45" t="s">
        <v>23</v>
      </c>
      <c r="P66" s="50">
        <v>0.0</v>
      </c>
      <c r="Q66" s="51"/>
      <c r="R66" s="61" t="s">
        <v>350</v>
      </c>
      <c r="S66" s="46" t="s">
        <v>104</v>
      </c>
      <c r="T66" s="24" t="s">
        <v>351</v>
      </c>
      <c r="U66" s="9" t="s">
        <v>154</v>
      </c>
      <c r="V66" s="52" t="str">
        <f t="shared" si="3"/>
        <v>Ativo</v>
      </c>
      <c r="W66" s="46"/>
      <c r="X66" s="53" t="s">
        <v>116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6355656</v>
      </c>
    </row>
    <row r="67" ht="15.75" customHeight="1">
      <c r="A67" s="42" t="s">
        <v>45</v>
      </c>
      <c r="B67" s="43" t="s">
        <v>352</v>
      </c>
      <c r="C67" s="44" t="s">
        <v>353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103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354</v>
      </c>
      <c r="R67" s="51"/>
      <c r="S67" s="46" t="s">
        <v>104</v>
      </c>
      <c r="T67" s="24" t="s">
        <v>355</v>
      </c>
      <c r="U67" s="9" t="s">
        <v>19</v>
      </c>
      <c r="V67" s="52" t="str">
        <f t="shared" si="3"/>
        <v>Ativo</v>
      </c>
      <c r="W67" s="46"/>
      <c r="X67" s="53" t="s">
        <v>116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583227</v>
      </c>
    </row>
    <row r="68" ht="15.75" customHeight="1">
      <c r="A68" s="42" t="s">
        <v>45</v>
      </c>
      <c r="B68" s="43" t="s">
        <v>356</v>
      </c>
      <c r="C68" s="44" t="s">
        <v>357</v>
      </c>
      <c r="D68" s="45" t="s">
        <v>18</v>
      </c>
      <c r="E68" s="46" t="s">
        <v>181</v>
      </c>
      <c r="F68" s="45" t="s">
        <v>203</v>
      </c>
      <c r="G68" s="45" t="str">
        <f t="shared" si="1"/>
        <v>Breno</v>
      </c>
      <c r="H68" s="47" t="s">
        <v>103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61</v>
      </c>
      <c r="N68" s="49">
        <v>0.015</v>
      </c>
      <c r="O68" s="45" t="s">
        <v>53</v>
      </c>
      <c r="P68" s="50">
        <v>0.1</v>
      </c>
      <c r="Q68" s="51"/>
      <c r="R68" s="51"/>
      <c r="S68" s="46" t="s">
        <v>104</v>
      </c>
      <c r="T68" s="24" t="s">
        <v>358</v>
      </c>
      <c r="U68" s="9" t="s">
        <v>76</v>
      </c>
      <c r="V68" s="52" t="str">
        <f t="shared" si="3"/>
        <v>Ativo</v>
      </c>
      <c r="W68" s="46"/>
      <c r="X68" s="53" t="s">
        <v>106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1984933</v>
      </c>
    </row>
    <row r="69" ht="15.75" customHeight="1">
      <c r="A69" s="42" t="s">
        <v>45</v>
      </c>
      <c r="B69" s="107" t="s">
        <v>359</v>
      </c>
      <c r="C69" s="108" t="s">
        <v>360</v>
      </c>
      <c r="D69" s="9" t="s">
        <v>101</v>
      </c>
      <c r="E69" s="24" t="s">
        <v>19</v>
      </c>
      <c r="F69" s="9" t="s">
        <v>361</v>
      </c>
      <c r="G69" s="45" t="str">
        <f t="shared" si="1"/>
        <v>Breno</v>
      </c>
      <c r="H69" s="52" t="s">
        <v>103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74</v>
      </c>
      <c r="N69" s="59">
        <v>0.014</v>
      </c>
      <c r="O69" s="9" t="s">
        <v>53</v>
      </c>
      <c r="P69" s="60">
        <v>0.1</v>
      </c>
      <c r="Q69" s="25" t="s">
        <v>362</v>
      </c>
      <c r="R69" s="51"/>
      <c r="S69" s="24" t="s">
        <v>104</v>
      </c>
      <c r="T69" s="23" t="s">
        <v>363</v>
      </c>
      <c r="U69" s="9" t="s">
        <v>19</v>
      </c>
      <c r="V69" s="52" t="str">
        <f t="shared" si="3"/>
        <v>Ativo</v>
      </c>
      <c r="W69" s="24" t="s">
        <v>63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304222.8</v>
      </c>
    </row>
    <row r="70" ht="15.75" customHeight="1">
      <c r="A70" s="42" t="s">
        <v>45</v>
      </c>
      <c r="B70" s="43" t="s">
        <v>364</v>
      </c>
      <c r="C70" s="44" t="s">
        <v>365</v>
      </c>
      <c r="D70" s="45" t="s">
        <v>18</v>
      </c>
      <c r="E70" s="46" t="s">
        <v>181</v>
      </c>
      <c r="F70" s="45" t="s">
        <v>72</v>
      </c>
      <c r="G70" s="45" t="str">
        <f t="shared" si="1"/>
        <v>Breno</v>
      </c>
      <c r="H70" s="47" t="s">
        <v>103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194</v>
      </c>
      <c r="N70" s="49">
        <v>0.0065</v>
      </c>
      <c r="O70" s="45" t="s">
        <v>195</v>
      </c>
      <c r="P70" s="50">
        <v>0.2</v>
      </c>
      <c r="Q70" s="51"/>
      <c r="R70" s="51"/>
      <c r="S70" s="46" t="s">
        <v>104</v>
      </c>
      <c r="T70" s="24" t="s">
        <v>366</v>
      </c>
      <c r="U70" s="9" t="s">
        <v>76</v>
      </c>
      <c r="V70" s="52" t="str">
        <f t="shared" si="3"/>
        <v>Ativo</v>
      </c>
      <c r="W70" s="46"/>
      <c r="X70" s="53" t="s">
        <v>106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758067.1</v>
      </c>
    </row>
    <row r="71" ht="15.75" customHeight="1">
      <c r="A71" s="42" t="s">
        <v>45</v>
      </c>
      <c r="B71" s="62" t="s">
        <v>364</v>
      </c>
      <c r="C71" s="44" t="s">
        <v>367</v>
      </c>
      <c r="D71" s="45" t="s">
        <v>18</v>
      </c>
      <c r="E71" s="46" t="s">
        <v>181</v>
      </c>
      <c r="F71" s="45" t="s">
        <v>72</v>
      </c>
      <c r="G71" s="45" t="str">
        <f t="shared" si="1"/>
        <v>Bruno</v>
      </c>
      <c r="H71" s="47" t="s">
        <v>103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368</v>
      </c>
      <c r="S71" s="46" t="s">
        <v>104</v>
      </c>
      <c r="T71" s="24" t="s">
        <v>366</v>
      </c>
      <c r="U71" s="9" t="s">
        <v>76</v>
      </c>
      <c r="V71" s="52" t="str">
        <f t="shared" si="3"/>
        <v>Ativo</v>
      </c>
      <c r="W71" s="46"/>
      <c r="X71" s="53" t="s">
        <v>106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8346033</v>
      </c>
    </row>
    <row r="72" ht="15.75" customHeight="1">
      <c r="A72" s="42" t="s">
        <v>45</v>
      </c>
      <c r="B72" s="43" t="s">
        <v>364</v>
      </c>
      <c r="C72" s="44" t="s">
        <v>369</v>
      </c>
      <c r="D72" s="45" t="s">
        <v>18</v>
      </c>
      <c r="E72" s="46" t="s">
        <v>181</v>
      </c>
      <c r="F72" s="45" t="s">
        <v>72</v>
      </c>
      <c r="G72" s="45" t="str">
        <f t="shared" si="1"/>
        <v>Breno</v>
      </c>
      <c r="H72" s="47" t="s">
        <v>149</v>
      </c>
      <c r="I72" s="52" t="s">
        <v>150</v>
      </c>
      <c r="J72" s="45" t="str">
        <f t="shared" si="4"/>
        <v>Sim</v>
      </c>
      <c r="K72" s="48">
        <v>45163.0</v>
      </c>
      <c r="L72" s="46"/>
      <c r="M72" s="46" t="s">
        <v>194</v>
      </c>
      <c r="N72" s="49">
        <v>0.0</v>
      </c>
      <c r="O72" s="45" t="s">
        <v>23</v>
      </c>
      <c r="P72" s="50">
        <v>0.0</v>
      </c>
      <c r="Q72" s="109" t="s">
        <v>370</v>
      </c>
      <c r="R72" s="61" t="s">
        <v>371</v>
      </c>
      <c r="S72" s="46" t="s">
        <v>104</v>
      </c>
      <c r="T72" s="24" t="s">
        <v>366</v>
      </c>
      <c r="U72" s="9" t="s">
        <v>76</v>
      </c>
      <c r="V72" s="52" t="str">
        <f t="shared" si="3"/>
        <v>Ativo</v>
      </c>
      <c r="W72" s="46"/>
      <c r="X72" s="53" t="s">
        <v>106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22248.77</v>
      </c>
    </row>
    <row r="73" ht="15.75" customHeight="1">
      <c r="A73" s="42" t="s">
        <v>45</v>
      </c>
      <c r="B73" s="43" t="s">
        <v>372</v>
      </c>
      <c r="C73" s="44" t="s">
        <v>373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103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374</v>
      </c>
      <c r="T73" s="24" t="s">
        <v>375</v>
      </c>
      <c r="U73" s="9" t="s">
        <v>27</v>
      </c>
      <c r="V73" s="52" t="str">
        <f t="shared" si="3"/>
        <v>Ativo</v>
      </c>
      <c r="W73" s="46"/>
      <c r="X73" s="53" t="s">
        <v>116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276592.5</v>
      </c>
    </row>
    <row r="74" ht="15.75" customHeight="1">
      <c r="A74" s="42" t="s">
        <v>45</v>
      </c>
      <c r="B74" s="43" t="s">
        <v>376</v>
      </c>
      <c r="C74" s="44" t="s">
        <v>377</v>
      </c>
      <c r="D74" s="45" t="s">
        <v>18</v>
      </c>
      <c r="E74" s="46" t="s">
        <v>19</v>
      </c>
      <c r="F74" s="45" t="s">
        <v>378</v>
      </c>
      <c r="G74" s="45" t="str">
        <f t="shared" si="1"/>
        <v>#N/A</v>
      </c>
      <c r="H74" s="47" t="s">
        <v>149</v>
      </c>
      <c r="I74" s="52" t="s">
        <v>150</v>
      </c>
      <c r="J74" s="45" t="str">
        <f t="shared" si="4"/>
        <v>Sim</v>
      </c>
      <c r="K74" s="48">
        <v>44988.0</v>
      </c>
      <c r="L74" s="46"/>
      <c r="M74" s="46" t="s">
        <v>151</v>
      </c>
      <c r="N74" s="49">
        <v>0.0</v>
      </c>
      <c r="O74" s="45" t="s">
        <v>23</v>
      </c>
      <c r="P74" s="50">
        <v>0.0</v>
      </c>
      <c r="Q74" s="61" t="s">
        <v>379</v>
      </c>
      <c r="R74" s="51"/>
      <c r="S74" s="46" t="s">
        <v>374</v>
      </c>
      <c r="T74" s="24" t="s">
        <v>380</v>
      </c>
      <c r="U74" s="9" t="s">
        <v>38</v>
      </c>
      <c r="V74" s="52" t="str">
        <f t="shared" si="3"/>
        <v>Ativo</v>
      </c>
      <c r="W74" s="46"/>
      <c r="X74" s="53" t="s">
        <v>116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117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381</v>
      </c>
      <c r="C75" s="44" t="s">
        <v>382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103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61</v>
      </c>
      <c r="N75" s="49">
        <v>0.015</v>
      </c>
      <c r="O75" s="45" t="s">
        <v>53</v>
      </c>
      <c r="P75" s="50">
        <v>0.1</v>
      </c>
      <c r="Q75" s="51"/>
      <c r="R75" s="51"/>
      <c r="S75" s="46" t="s">
        <v>104</v>
      </c>
      <c r="T75" s="24" t="s">
        <v>383</v>
      </c>
      <c r="U75" s="9" t="s">
        <v>27</v>
      </c>
      <c r="V75" s="52" t="str">
        <f t="shared" si="3"/>
        <v>Ativo</v>
      </c>
      <c r="W75" s="46"/>
      <c r="X75" s="53" t="s">
        <v>116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120334.3</v>
      </c>
    </row>
    <row r="76" ht="15.75" customHeight="1">
      <c r="A76" s="42" t="s">
        <v>45</v>
      </c>
      <c r="B76" s="43" t="s">
        <v>384</v>
      </c>
      <c r="C76" s="44" t="s">
        <v>385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103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104</v>
      </c>
      <c r="T76" s="24" t="s">
        <v>386</v>
      </c>
      <c r="U76" s="9" t="s">
        <v>27</v>
      </c>
      <c r="V76" s="52" t="str">
        <f t="shared" si="3"/>
        <v>Ativo</v>
      </c>
      <c r="W76" s="46"/>
      <c r="X76" s="53" t="s">
        <v>116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300904.3</v>
      </c>
    </row>
    <row r="77" ht="15.75" customHeight="1">
      <c r="A77" s="42" t="s">
        <v>45</v>
      </c>
      <c r="B77" s="43" t="s">
        <v>387</v>
      </c>
      <c r="C77" s="68" t="s">
        <v>388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103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389</v>
      </c>
      <c r="R77" s="51"/>
      <c r="S77" s="46" t="s">
        <v>104</v>
      </c>
      <c r="T77" s="24" t="s">
        <v>390</v>
      </c>
      <c r="U77" s="9" t="s">
        <v>27</v>
      </c>
      <c r="V77" s="52" t="str">
        <f t="shared" si="3"/>
        <v>Ativo</v>
      </c>
      <c r="W77" s="46"/>
      <c r="X77" s="53" t="s">
        <v>116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77086.79</v>
      </c>
    </row>
    <row r="78" ht="15.75" customHeight="1">
      <c r="A78" s="42" t="s">
        <v>45</v>
      </c>
      <c r="B78" s="67" t="s">
        <v>391</v>
      </c>
      <c r="C78" s="68" t="s">
        <v>392</v>
      </c>
      <c r="D78" s="45" t="s">
        <v>18</v>
      </c>
      <c r="E78" s="46" t="s">
        <v>27</v>
      </c>
      <c r="F78" s="111" t="s">
        <v>393</v>
      </c>
      <c r="G78" s="45" t="str">
        <f t="shared" si="1"/>
        <v>Breno</v>
      </c>
      <c r="H78" s="52" t="s">
        <v>149</v>
      </c>
      <c r="I78" s="52" t="s">
        <v>122</v>
      </c>
      <c r="J78" s="45" t="str">
        <f t="shared" si="4"/>
        <v>Não</v>
      </c>
      <c r="K78" s="48">
        <v>45191.0</v>
      </c>
      <c r="L78" s="46"/>
      <c r="M78" s="46" t="s">
        <v>394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374</v>
      </c>
      <c r="T78" s="24" t="s">
        <v>395</v>
      </c>
      <c r="U78" s="9" t="s">
        <v>27</v>
      </c>
      <c r="V78" s="52" t="str">
        <f t="shared" si="3"/>
        <v>Ativo</v>
      </c>
      <c r="W78" s="46"/>
      <c r="X78" s="53" t="s">
        <v>116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302.75</v>
      </c>
    </row>
    <row r="79" ht="15.75" customHeight="1">
      <c r="A79" s="42" t="s">
        <v>45</v>
      </c>
      <c r="B79" s="43" t="s">
        <v>396</v>
      </c>
      <c r="C79" s="44" t="s">
        <v>397</v>
      </c>
      <c r="D79" s="45" t="s">
        <v>18</v>
      </c>
      <c r="E79" s="46" t="s">
        <v>181</v>
      </c>
      <c r="F79" s="45" t="s">
        <v>72</v>
      </c>
      <c r="G79" s="45" t="str">
        <f t="shared" si="1"/>
        <v>#N/A</v>
      </c>
      <c r="H79" s="52" t="s">
        <v>190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194</v>
      </c>
      <c r="N79" s="49">
        <v>0.025</v>
      </c>
      <c r="O79" s="45" t="s">
        <v>195</v>
      </c>
      <c r="P79" s="50">
        <v>0.2</v>
      </c>
      <c r="Q79" s="64"/>
      <c r="R79" s="61" t="s">
        <v>398</v>
      </c>
      <c r="S79" s="46" t="s">
        <v>104</v>
      </c>
      <c r="T79" s="24" t="s">
        <v>399</v>
      </c>
      <c r="U79" s="9" t="s">
        <v>76</v>
      </c>
      <c r="V79" s="52" t="str">
        <f t="shared" si="3"/>
        <v>Encerrado</v>
      </c>
      <c r="W79" s="46"/>
      <c r="X79" s="53" t="s">
        <v>106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117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396</v>
      </c>
      <c r="C80" s="44" t="s">
        <v>400</v>
      </c>
      <c r="D80" s="45" t="s">
        <v>18</v>
      </c>
      <c r="E80" s="46" t="s">
        <v>181</v>
      </c>
      <c r="F80" s="45" t="s">
        <v>72</v>
      </c>
      <c r="G80" s="45" t="str">
        <f t="shared" si="1"/>
        <v>#N/A</v>
      </c>
      <c r="H80" s="52" t="s">
        <v>190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398</v>
      </c>
      <c r="S80" s="46" t="s">
        <v>104</v>
      </c>
      <c r="T80" s="24" t="s">
        <v>399</v>
      </c>
      <c r="U80" s="9" t="s">
        <v>76</v>
      </c>
      <c r="V80" s="52" t="str">
        <f t="shared" si="3"/>
        <v>Encerrado</v>
      </c>
      <c r="W80" s="46"/>
      <c r="X80" s="53" t="s">
        <v>106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117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396</v>
      </c>
      <c r="C81" s="68" t="s">
        <v>401</v>
      </c>
      <c r="D81" s="45" t="s">
        <v>18</v>
      </c>
      <c r="E81" s="46" t="s">
        <v>181</v>
      </c>
      <c r="F81" s="45" t="s">
        <v>72</v>
      </c>
      <c r="G81" s="45" t="str">
        <f t="shared" si="1"/>
        <v>#N/A</v>
      </c>
      <c r="H81" s="52" t="s">
        <v>190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151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104</v>
      </c>
      <c r="T81" s="24" t="s">
        <v>399</v>
      </c>
      <c r="U81" s="9" t="s">
        <v>76</v>
      </c>
      <c r="V81" s="52" t="str">
        <f t="shared" si="3"/>
        <v>Encerrado</v>
      </c>
      <c r="W81" s="46"/>
      <c r="X81" s="53" t="s">
        <v>106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117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402</v>
      </c>
      <c r="C82" s="114" t="s">
        <v>403</v>
      </c>
      <c r="D82" s="9" t="s">
        <v>18</v>
      </c>
      <c r="E82" s="24" t="s">
        <v>19</v>
      </c>
      <c r="F82" s="9" t="s">
        <v>144</v>
      </c>
      <c r="G82" s="45" t="str">
        <f t="shared" si="1"/>
        <v>Breno</v>
      </c>
      <c r="H82" s="52" t="s">
        <v>103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128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104</v>
      </c>
      <c r="T82" s="5" t="s">
        <v>404</v>
      </c>
      <c r="U82" s="9" t="s">
        <v>19</v>
      </c>
      <c r="V82" s="52" t="str">
        <f t="shared" si="3"/>
        <v>Ativo</v>
      </c>
      <c r="W82" s="46"/>
      <c r="X82" s="53" t="s">
        <v>116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12359.18</v>
      </c>
    </row>
    <row r="83" ht="15.75" customHeight="1">
      <c r="A83" s="6" t="s">
        <v>45</v>
      </c>
      <c r="B83" s="115" t="s">
        <v>405</v>
      </c>
      <c r="C83" s="66" t="s">
        <v>406</v>
      </c>
      <c r="D83" s="9" t="s">
        <v>101</v>
      </c>
      <c r="E83" s="24" t="s">
        <v>19</v>
      </c>
      <c r="F83" s="9" t="s">
        <v>148</v>
      </c>
      <c r="G83" s="45" t="str">
        <f t="shared" si="1"/>
        <v>#N/A</v>
      </c>
      <c r="H83" s="52" t="s">
        <v>149</v>
      </c>
      <c r="I83" s="52" t="s">
        <v>150</v>
      </c>
      <c r="J83" s="45" t="str">
        <f t="shared" si="4"/>
        <v>Não</v>
      </c>
      <c r="K83" s="58">
        <v>45414.0</v>
      </c>
      <c r="L83" s="46"/>
      <c r="M83" s="24" t="s">
        <v>151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104</v>
      </c>
      <c r="T83" s="23" t="s">
        <v>407</v>
      </c>
      <c r="U83" s="9" t="s">
        <v>38</v>
      </c>
      <c r="V83" s="52" t="str">
        <f t="shared" si="3"/>
        <v>Ativo</v>
      </c>
      <c r="W83" s="24" t="s">
        <v>69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117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408</v>
      </c>
      <c r="C84" s="57" t="s">
        <v>409</v>
      </c>
      <c r="D84" s="9" t="s">
        <v>18</v>
      </c>
      <c r="E84" s="24" t="s">
        <v>181</v>
      </c>
      <c r="F84" s="45" t="s">
        <v>72</v>
      </c>
      <c r="G84" s="45" t="str">
        <f t="shared" si="1"/>
        <v>Breno</v>
      </c>
      <c r="H84" s="52" t="s">
        <v>103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128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104</v>
      </c>
      <c r="T84" s="24" t="s">
        <v>410</v>
      </c>
      <c r="U84" s="9" t="s">
        <v>76</v>
      </c>
      <c r="V84" s="52" t="str">
        <f t="shared" si="3"/>
        <v>Ativo</v>
      </c>
      <c r="W84" s="46"/>
      <c r="X84" s="53" t="s">
        <v>106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7405.11</v>
      </c>
    </row>
    <row r="85" ht="15.75" customHeight="1">
      <c r="A85" s="42" t="s">
        <v>45</v>
      </c>
      <c r="B85" s="81" t="s">
        <v>411</v>
      </c>
      <c r="C85" s="99" t="s">
        <v>412</v>
      </c>
      <c r="D85" s="45" t="s">
        <v>18</v>
      </c>
      <c r="E85" s="46" t="s">
        <v>181</v>
      </c>
      <c r="F85" s="45" t="s">
        <v>203</v>
      </c>
      <c r="G85" s="45" t="str">
        <f t="shared" si="1"/>
        <v>Breno</v>
      </c>
      <c r="H85" s="47" t="s">
        <v>103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74</v>
      </c>
      <c r="N85" s="49">
        <v>0.012</v>
      </c>
      <c r="O85" s="45" t="s">
        <v>53</v>
      </c>
      <c r="P85" s="50">
        <v>0.1</v>
      </c>
      <c r="Q85" s="64"/>
      <c r="R85" s="61" t="s">
        <v>413</v>
      </c>
      <c r="S85" s="46" t="s">
        <v>104</v>
      </c>
      <c r="T85" s="24" t="s">
        <v>414</v>
      </c>
      <c r="U85" s="9" t="s">
        <v>76</v>
      </c>
      <c r="V85" s="52" t="str">
        <f t="shared" si="3"/>
        <v>Ativo</v>
      </c>
      <c r="W85" s="46"/>
      <c r="X85" s="53" t="s">
        <v>106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241563.7</v>
      </c>
    </row>
    <row r="86" ht="15.75" customHeight="1">
      <c r="A86" s="42" t="s">
        <v>45</v>
      </c>
      <c r="B86" s="43" t="s">
        <v>415</v>
      </c>
      <c r="C86" s="44" t="s">
        <v>416</v>
      </c>
      <c r="D86" s="45" t="s">
        <v>101</v>
      </c>
      <c r="E86" s="46" t="s">
        <v>19</v>
      </c>
      <c r="F86" s="45" t="s">
        <v>417</v>
      </c>
      <c r="G86" s="45" t="str">
        <f t="shared" si="1"/>
        <v>#N/A</v>
      </c>
      <c r="H86" s="47" t="s">
        <v>103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418</v>
      </c>
      <c r="R86" s="51"/>
      <c r="S86" s="46" t="s">
        <v>104</v>
      </c>
      <c r="T86" s="24" t="s">
        <v>419</v>
      </c>
      <c r="U86" s="9" t="s">
        <v>19</v>
      </c>
      <c r="V86" s="52" t="str">
        <f t="shared" si="3"/>
        <v>Ativo</v>
      </c>
      <c r="W86" s="46"/>
      <c r="X86" s="53" t="s">
        <v>106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420</v>
      </c>
      <c r="C87" s="44" t="s">
        <v>421</v>
      </c>
      <c r="D87" s="45" t="s">
        <v>18</v>
      </c>
      <c r="E87" s="46" t="s">
        <v>19</v>
      </c>
      <c r="F87" s="45" t="s">
        <v>300</v>
      </c>
      <c r="G87" s="45" t="str">
        <f t="shared" si="1"/>
        <v>Breno</v>
      </c>
      <c r="H87" s="47" t="s">
        <v>103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194</v>
      </c>
      <c r="N87" s="49">
        <v>0.025</v>
      </c>
      <c r="O87" s="45" t="s">
        <v>195</v>
      </c>
      <c r="P87" s="50">
        <v>0.2</v>
      </c>
      <c r="Q87" s="51"/>
      <c r="R87" s="51"/>
      <c r="S87" s="46" t="s">
        <v>104</v>
      </c>
      <c r="T87" s="24" t="s">
        <v>422</v>
      </c>
      <c r="U87" s="9" t="s">
        <v>19</v>
      </c>
      <c r="V87" s="52" t="str">
        <f t="shared" si="3"/>
        <v>Ativo</v>
      </c>
      <c r="W87" s="46"/>
      <c r="X87" s="53" t="s">
        <v>116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439985.3</v>
      </c>
    </row>
    <row r="88" ht="15.75" customHeight="1">
      <c r="A88" s="42" t="s">
        <v>45</v>
      </c>
      <c r="B88" s="43" t="s">
        <v>420</v>
      </c>
      <c r="C88" s="44" t="s">
        <v>423</v>
      </c>
      <c r="D88" s="45" t="s">
        <v>18</v>
      </c>
      <c r="E88" s="46" t="s">
        <v>19</v>
      </c>
      <c r="F88" s="45" t="s">
        <v>300</v>
      </c>
      <c r="G88" s="45" t="str">
        <f t="shared" si="1"/>
        <v>Breno</v>
      </c>
      <c r="H88" s="47" t="s">
        <v>103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424</v>
      </c>
      <c r="N88" s="49">
        <v>0.02</v>
      </c>
      <c r="O88" s="45" t="s">
        <v>195</v>
      </c>
      <c r="P88" s="50">
        <v>0.2</v>
      </c>
      <c r="Q88" s="51"/>
      <c r="R88" s="51"/>
      <c r="S88" s="46" t="s">
        <v>104</v>
      </c>
      <c r="T88" s="24" t="s">
        <v>422</v>
      </c>
      <c r="U88" s="9" t="s">
        <v>19</v>
      </c>
      <c r="V88" s="52" t="str">
        <f t="shared" si="3"/>
        <v>Ativo</v>
      </c>
      <c r="W88" s="46"/>
      <c r="X88" s="53" t="s">
        <v>116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46482.72</v>
      </c>
    </row>
    <row r="89" ht="15.75" customHeight="1">
      <c r="A89" s="42" t="s">
        <v>45</v>
      </c>
      <c r="B89" s="43" t="s">
        <v>420</v>
      </c>
      <c r="C89" s="44" t="s">
        <v>425</v>
      </c>
      <c r="D89" s="45" t="s">
        <v>18</v>
      </c>
      <c r="E89" s="46" t="s">
        <v>19</v>
      </c>
      <c r="F89" s="45" t="s">
        <v>300</v>
      </c>
      <c r="G89" s="45" t="str">
        <f t="shared" si="1"/>
        <v>Breno</v>
      </c>
      <c r="H89" s="47" t="s">
        <v>103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426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104</v>
      </c>
      <c r="T89" s="24" t="s">
        <v>422</v>
      </c>
      <c r="U89" s="9" t="s">
        <v>19</v>
      </c>
      <c r="V89" s="52" t="str">
        <f t="shared" si="3"/>
        <v>Ativo</v>
      </c>
      <c r="W89" s="46"/>
      <c r="X89" s="53" t="s">
        <v>116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294822.5</v>
      </c>
    </row>
    <row r="90" ht="15.75" customHeight="1">
      <c r="A90" s="42" t="s">
        <v>45</v>
      </c>
      <c r="B90" s="43" t="s">
        <v>420</v>
      </c>
      <c r="C90" s="44" t="s">
        <v>427</v>
      </c>
      <c r="D90" s="45" t="s">
        <v>18</v>
      </c>
      <c r="E90" s="46" t="s">
        <v>19</v>
      </c>
      <c r="F90" s="45" t="s">
        <v>300</v>
      </c>
      <c r="G90" s="45" t="str">
        <f t="shared" si="1"/>
        <v>Breno</v>
      </c>
      <c r="H90" s="47" t="s">
        <v>103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104</v>
      </c>
      <c r="T90" s="24" t="s">
        <v>422</v>
      </c>
      <c r="U90" s="9" t="s">
        <v>19</v>
      </c>
      <c r="V90" s="52" t="str">
        <f t="shared" si="3"/>
        <v>Ativo</v>
      </c>
      <c r="W90" s="46"/>
      <c r="X90" s="53" t="s">
        <v>116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200016.5</v>
      </c>
    </row>
    <row r="91" ht="15.75" customHeight="1">
      <c r="A91" s="42" t="s">
        <v>45</v>
      </c>
      <c r="B91" s="43" t="s">
        <v>420</v>
      </c>
      <c r="C91" s="44" t="s">
        <v>428</v>
      </c>
      <c r="D91" s="45" t="s">
        <v>18</v>
      </c>
      <c r="E91" s="46" t="s">
        <v>19</v>
      </c>
      <c r="F91" s="45" t="s">
        <v>300</v>
      </c>
      <c r="G91" s="45" t="str">
        <f t="shared" si="1"/>
        <v>#N/A</v>
      </c>
      <c r="H91" s="47" t="s">
        <v>149</v>
      </c>
      <c r="I91" s="47" t="s">
        <v>122</v>
      </c>
      <c r="J91" s="45" t="str">
        <f t="shared" si="4"/>
        <v>Não</v>
      </c>
      <c r="K91" s="48">
        <v>45166.0</v>
      </c>
      <c r="L91" s="63"/>
      <c r="M91" s="46" t="s">
        <v>198</v>
      </c>
      <c r="N91" s="49">
        <v>0.008</v>
      </c>
      <c r="O91" s="45" t="s">
        <v>199</v>
      </c>
      <c r="P91" s="50">
        <v>0.1</v>
      </c>
      <c r="Q91" s="75"/>
      <c r="R91" s="61" t="s">
        <v>429</v>
      </c>
      <c r="S91" s="46" t="s">
        <v>104</v>
      </c>
      <c r="T91" s="24" t="s">
        <v>422</v>
      </c>
      <c r="U91" s="9" t="s">
        <v>19</v>
      </c>
      <c r="V91" s="52" t="str">
        <f t="shared" si="3"/>
        <v>Inativo</v>
      </c>
      <c r="W91" s="46"/>
      <c r="X91" s="53" t="s">
        <v>116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117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430</v>
      </c>
      <c r="C92" s="21" t="s">
        <v>431</v>
      </c>
      <c r="D92" s="9" t="s">
        <v>18</v>
      </c>
      <c r="E92" s="24" t="s">
        <v>19</v>
      </c>
      <c r="F92" s="9" t="s">
        <v>300</v>
      </c>
      <c r="G92" s="45" t="str">
        <f t="shared" si="1"/>
        <v>Breno</v>
      </c>
      <c r="H92" s="52" t="s">
        <v>103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432</v>
      </c>
      <c r="R92" s="61" t="s">
        <v>433</v>
      </c>
      <c r="S92" s="24" t="s">
        <v>104</v>
      </c>
      <c r="T92" s="23" t="s">
        <v>434</v>
      </c>
      <c r="U92" s="9" t="s">
        <v>38</v>
      </c>
      <c r="V92" s="52" t="str">
        <f t="shared" si="3"/>
        <v>Ativo</v>
      </c>
      <c r="W92" s="46"/>
      <c r="X92" s="53" t="s">
        <v>116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1037293</v>
      </c>
    </row>
    <row r="93" ht="15.75" customHeight="1">
      <c r="A93" s="6" t="s">
        <v>45</v>
      </c>
      <c r="B93" s="115" t="s">
        <v>435</v>
      </c>
      <c r="C93" s="66" t="s">
        <v>436</v>
      </c>
      <c r="D93" s="9" t="s">
        <v>18</v>
      </c>
      <c r="E93" s="24" t="s">
        <v>19</v>
      </c>
      <c r="F93" s="9" t="s">
        <v>144</v>
      </c>
      <c r="G93" s="45" t="str">
        <f t="shared" si="1"/>
        <v>Breno</v>
      </c>
      <c r="H93" s="52" t="s">
        <v>103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61</v>
      </c>
      <c r="N93" s="59">
        <v>0.015</v>
      </c>
      <c r="O93" s="9" t="s">
        <v>53</v>
      </c>
      <c r="P93" s="60">
        <v>0.1</v>
      </c>
      <c r="Q93" s="61"/>
      <c r="R93" s="51"/>
      <c r="S93" s="24" t="s">
        <v>104</v>
      </c>
      <c r="T93" s="5" t="s">
        <v>437</v>
      </c>
      <c r="U93" s="9" t="s">
        <v>19</v>
      </c>
      <c r="V93" s="52" t="str">
        <f t="shared" si="3"/>
        <v>Ativo</v>
      </c>
      <c r="W93" s="24" t="s">
        <v>69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203879.7</v>
      </c>
    </row>
    <row r="94" ht="15.75" customHeight="1">
      <c r="A94" s="42" t="s">
        <v>45</v>
      </c>
      <c r="B94" s="62" t="s">
        <v>438</v>
      </c>
      <c r="C94" s="44" t="s">
        <v>439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103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61</v>
      </c>
      <c r="N94" s="49">
        <v>0.015</v>
      </c>
      <c r="O94" s="45" t="s">
        <v>53</v>
      </c>
      <c r="P94" s="50">
        <v>0.1</v>
      </c>
      <c r="Q94" s="51"/>
      <c r="R94" s="51"/>
      <c r="S94" s="46" t="s">
        <v>374</v>
      </c>
      <c r="T94" s="24" t="s">
        <v>440</v>
      </c>
      <c r="U94" s="9" t="s">
        <v>27</v>
      </c>
      <c r="V94" s="52" t="str">
        <f t="shared" si="3"/>
        <v>Ativo</v>
      </c>
      <c r="W94" s="46"/>
      <c r="X94" s="53" t="s">
        <v>116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628099.2</v>
      </c>
    </row>
    <row r="95" ht="15.75" customHeight="1">
      <c r="A95" s="42" t="s">
        <v>45</v>
      </c>
      <c r="B95" s="116" t="s">
        <v>441</v>
      </c>
      <c r="C95" s="57" t="s">
        <v>442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149</v>
      </c>
      <c r="I95" s="52" t="s">
        <v>150</v>
      </c>
      <c r="J95" s="45" t="str">
        <f t="shared" si="4"/>
        <v>Não</v>
      </c>
      <c r="K95" s="117">
        <v>45415.0</v>
      </c>
      <c r="L95" s="46"/>
      <c r="M95" s="24" t="s">
        <v>151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374</v>
      </c>
      <c r="T95" s="24" t="s">
        <v>443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23827.55</v>
      </c>
    </row>
    <row r="96" ht="15.75" customHeight="1">
      <c r="A96" s="42" t="s">
        <v>45</v>
      </c>
      <c r="B96" s="62" t="s">
        <v>444</v>
      </c>
      <c r="C96" s="44" t="s">
        <v>445</v>
      </c>
      <c r="D96" s="9" t="s">
        <v>109</v>
      </c>
      <c r="E96" s="46" t="s">
        <v>19</v>
      </c>
      <c r="F96" s="24" t="s">
        <v>186</v>
      </c>
      <c r="G96" s="45" t="str">
        <f t="shared" si="1"/>
        <v>Breno</v>
      </c>
      <c r="H96" s="47" t="s">
        <v>103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275</v>
      </c>
      <c r="N96" s="49">
        <v>0.02</v>
      </c>
      <c r="O96" s="45" t="s">
        <v>53</v>
      </c>
      <c r="P96" s="50">
        <v>0.2</v>
      </c>
      <c r="Q96" s="51"/>
      <c r="R96" s="51"/>
      <c r="S96" s="46" t="s">
        <v>374</v>
      </c>
      <c r="T96" s="24" t="s">
        <v>446</v>
      </c>
      <c r="U96" s="9" t="s">
        <v>19</v>
      </c>
      <c r="V96" s="52" t="str">
        <f t="shared" si="3"/>
        <v>Ativo</v>
      </c>
      <c r="W96" s="46"/>
      <c r="X96" s="53" t="s">
        <v>106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4231788</v>
      </c>
    </row>
    <row r="97" ht="15.75" customHeight="1">
      <c r="A97" s="42" t="s">
        <v>45</v>
      </c>
      <c r="B97" s="43" t="s">
        <v>447</v>
      </c>
      <c r="C97" s="44" t="s">
        <v>448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103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374</v>
      </c>
      <c r="T97" s="24" t="s">
        <v>449</v>
      </c>
      <c r="U97" s="9" t="s">
        <v>27</v>
      </c>
      <c r="V97" s="52" t="str">
        <f t="shared" si="3"/>
        <v>Ativo</v>
      </c>
      <c r="W97" s="46"/>
      <c r="X97" s="53" t="s">
        <v>116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2914941</v>
      </c>
    </row>
    <row r="98" ht="15.75" customHeight="1">
      <c r="A98" s="42" t="s">
        <v>45</v>
      </c>
      <c r="B98" s="20" t="s">
        <v>450</v>
      </c>
      <c r="C98" s="21" t="s">
        <v>451</v>
      </c>
      <c r="D98" s="9" t="s">
        <v>18</v>
      </c>
      <c r="E98" s="24" t="s">
        <v>19</v>
      </c>
      <c r="F98" s="24" t="s">
        <v>452</v>
      </c>
      <c r="G98" s="45" t="str">
        <f t="shared" si="1"/>
        <v>Breno</v>
      </c>
      <c r="H98" s="52" t="s">
        <v>149</v>
      </c>
      <c r="I98" s="52" t="s">
        <v>150</v>
      </c>
      <c r="J98" s="45" t="str">
        <f t="shared" si="4"/>
        <v>Não</v>
      </c>
      <c r="K98" s="58">
        <v>45377.0</v>
      </c>
      <c r="L98" s="46"/>
      <c r="M98" s="24" t="s">
        <v>151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104</v>
      </c>
      <c r="T98" s="23" t="s">
        <v>453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25456.85</v>
      </c>
    </row>
    <row r="99" ht="15.75" customHeight="1">
      <c r="A99" s="42" t="s">
        <v>45</v>
      </c>
      <c r="B99" s="116" t="s">
        <v>454</v>
      </c>
      <c r="C99" s="44" t="s">
        <v>455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149</v>
      </c>
      <c r="I99" s="52" t="s">
        <v>122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104</v>
      </c>
      <c r="T99" s="24" t="s">
        <v>456</v>
      </c>
      <c r="U99" s="9" t="s">
        <v>27</v>
      </c>
      <c r="V99" s="52" t="str">
        <f t="shared" si="3"/>
        <v>Ativo</v>
      </c>
      <c r="W99" s="46"/>
      <c r="X99" s="53" t="s">
        <v>116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457</v>
      </c>
      <c r="C100" s="44" t="s">
        <v>458</v>
      </c>
      <c r="D100" s="45" t="s">
        <v>18</v>
      </c>
      <c r="E100" s="46" t="s">
        <v>181</v>
      </c>
      <c r="F100" s="46" t="s">
        <v>72</v>
      </c>
      <c r="G100" s="45" t="str">
        <f t="shared" si="1"/>
        <v>Breno</v>
      </c>
      <c r="H100" s="47" t="s">
        <v>103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61</v>
      </c>
      <c r="N100" s="49">
        <v>0.015</v>
      </c>
      <c r="O100" s="45" t="s">
        <v>53</v>
      </c>
      <c r="P100" s="50">
        <v>0.1</v>
      </c>
      <c r="Q100" s="51"/>
      <c r="R100" s="51"/>
      <c r="S100" s="46" t="s">
        <v>104</v>
      </c>
      <c r="T100" s="24" t="s">
        <v>459</v>
      </c>
      <c r="U100" s="9" t="s">
        <v>460</v>
      </c>
      <c r="V100" s="52" t="str">
        <f t="shared" si="3"/>
        <v>Ativo</v>
      </c>
      <c r="W100" s="46"/>
      <c r="X100" s="53" t="s">
        <v>106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250791.5</v>
      </c>
    </row>
    <row r="101" ht="15.75" customHeight="1">
      <c r="A101" s="6" t="s">
        <v>45</v>
      </c>
      <c r="B101" s="56" t="s">
        <v>461</v>
      </c>
      <c r="C101" s="57" t="s">
        <v>462</v>
      </c>
      <c r="D101" s="9" t="s">
        <v>18</v>
      </c>
      <c r="E101" s="24" t="s">
        <v>19</v>
      </c>
      <c r="F101" s="24" t="s">
        <v>127</v>
      </c>
      <c r="G101" s="45" t="str">
        <f t="shared" si="1"/>
        <v>Breno</v>
      </c>
      <c r="H101" s="52" t="s">
        <v>149</v>
      </c>
      <c r="I101" s="52" t="s">
        <v>150</v>
      </c>
      <c r="J101" s="45" t="str">
        <f t="shared" si="4"/>
        <v>Não</v>
      </c>
      <c r="K101" s="58">
        <v>45281.0</v>
      </c>
      <c r="L101" s="63"/>
      <c r="M101" s="24" t="s">
        <v>151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104</v>
      </c>
      <c r="T101" s="24" t="s">
        <v>463</v>
      </c>
      <c r="U101" s="9" t="s">
        <v>19</v>
      </c>
      <c r="V101" s="52" t="str">
        <f t="shared" si="3"/>
        <v>Ativo</v>
      </c>
      <c r="W101" s="46"/>
      <c r="X101" s="53" t="s">
        <v>116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4165.5</v>
      </c>
    </row>
    <row r="102" ht="15.75" customHeight="1">
      <c r="A102" s="42" t="s">
        <v>45</v>
      </c>
      <c r="B102" s="62" t="s">
        <v>464</v>
      </c>
      <c r="C102" s="72" t="s">
        <v>465</v>
      </c>
      <c r="D102" s="45" t="s">
        <v>18</v>
      </c>
      <c r="E102" s="46" t="s">
        <v>181</v>
      </c>
      <c r="F102" s="94" t="s">
        <v>72</v>
      </c>
      <c r="G102" s="45" t="str">
        <f t="shared" si="1"/>
        <v>Breno</v>
      </c>
      <c r="H102" s="47" t="s">
        <v>103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275</v>
      </c>
      <c r="N102" s="49">
        <v>0.02</v>
      </c>
      <c r="O102" s="45" t="s">
        <v>53</v>
      </c>
      <c r="P102" s="50">
        <v>0.2</v>
      </c>
      <c r="Q102" s="51"/>
      <c r="R102" s="51"/>
      <c r="S102" s="46" t="s">
        <v>104</v>
      </c>
      <c r="T102" s="24" t="s">
        <v>466</v>
      </c>
      <c r="U102" s="9" t="s">
        <v>76</v>
      </c>
      <c r="V102" s="52" t="str">
        <f t="shared" si="3"/>
        <v>Ativo</v>
      </c>
      <c r="W102" s="46"/>
      <c r="X102" s="53" t="s">
        <v>106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220384.2</v>
      </c>
    </row>
    <row r="103" ht="15.75" customHeight="1">
      <c r="A103" s="42" t="s">
        <v>45</v>
      </c>
      <c r="B103" s="62" t="s">
        <v>467</v>
      </c>
      <c r="C103" s="44" t="s">
        <v>468</v>
      </c>
      <c r="D103" s="45" t="s">
        <v>18</v>
      </c>
      <c r="E103" s="46" t="s">
        <v>181</v>
      </c>
      <c r="F103" s="45" t="s">
        <v>203</v>
      </c>
      <c r="G103" s="45" t="str">
        <f t="shared" si="1"/>
        <v>Breno</v>
      </c>
      <c r="H103" s="47" t="s">
        <v>103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61</v>
      </c>
      <c r="N103" s="49">
        <v>0.015</v>
      </c>
      <c r="O103" s="45" t="s">
        <v>53</v>
      </c>
      <c r="P103" s="50">
        <v>0.1</v>
      </c>
      <c r="Q103" s="51"/>
      <c r="R103" s="51"/>
      <c r="S103" s="46" t="s">
        <v>104</v>
      </c>
      <c r="T103" s="24" t="s">
        <v>469</v>
      </c>
      <c r="U103" s="9" t="s">
        <v>76</v>
      </c>
      <c r="V103" s="52" t="str">
        <f t="shared" si="3"/>
        <v>Ativo</v>
      </c>
      <c r="W103" s="46"/>
      <c r="X103" s="53" t="s">
        <v>106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619879.8</v>
      </c>
    </row>
    <row r="104" ht="15.75" customHeight="1">
      <c r="A104" s="42" t="s">
        <v>45</v>
      </c>
      <c r="B104" s="116" t="s">
        <v>470</v>
      </c>
      <c r="C104" s="57" t="s">
        <v>471</v>
      </c>
      <c r="D104" s="9" t="s">
        <v>135</v>
      </c>
      <c r="E104" s="24" t="s">
        <v>27</v>
      </c>
      <c r="F104" s="9" t="s">
        <v>136</v>
      </c>
      <c r="G104" s="45" t="str">
        <f t="shared" si="1"/>
        <v>Breno</v>
      </c>
      <c r="H104" s="52" t="s">
        <v>103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104</v>
      </c>
      <c r="T104" s="24" t="s">
        <v>472</v>
      </c>
      <c r="U104" s="9" t="s">
        <v>27</v>
      </c>
      <c r="V104" s="52" t="str">
        <f t="shared" si="3"/>
        <v>Ativo</v>
      </c>
      <c r="W104" s="24" t="s">
        <v>69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581029</v>
      </c>
    </row>
    <row r="105" ht="15.75" customHeight="1">
      <c r="A105" s="42" t="s">
        <v>45</v>
      </c>
      <c r="B105" s="62" t="s">
        <v>473</v>
      </c>
      <c r="C105" s="44" t="s">
        <v>474</v>
      </c>
      <c r="D105" s="45" t="s">
        <v>18</v>
      </c>
      <c r="E105" s="46" t="s">
        <v>181</v>
      </c>
      <c r="F105" s="45" t="s">
        <v>72</v>
      </c>
      <c r="G105" s="45" t="str">
        <f t="shared" si="1"/>
        <v>Breno</v>
      </c>
      <c r="H105" s="47" t="s">
        <v>103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61</v>
      </c>
      <c r="N105" s="49">
        <v>0.015</v>
      </c>
      <c r="O105" s="45" t="s">
        <v>53</v>
      </c>
      <c r="P105" s="50">
        <v>0.1</v>
      </c>
      <c r="Q105" s="51"/>
      <c r="R105" s="61" t="s">
        <v>475</v>
      </c>
      <c r="S105" s="46" t="s">
        <v>104</v>
      </c>
      <c r="T105" s="24" t="s">
        <v>476</v>
      </c>
      <c r="U105" s="9" t="s">
        <v>76</v>
      </c>
      <c r="V105" s="52" t="str">
        <f t="shared" si="3"/>
        <v>Ativo</v>
      </c>
      <c r="W105" s="46"/>
      <c r="X105" s="53" t="s">
        <v>106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2556163</v>
      </c>
    </row>
    <row r="106" ht="15.75" customHeight="1">
      <c r="A106" s="42" t="s">
        <v>45</v>
      </c>
      <c r="B106" s="98" t="s">
        <v>473</v>
      </c>
      <c r="C106" s="72" t="s">
        <v>477</v>
      </c>
      <c r="D106" s="45" t="s">
        <v>18</v>
      </c>
      <c r="E106" s="46" t="s">
        <v>181</v>
      </c>
      <c r="F106" s="45" t="s">
        <v>72</v>
      </c>
      <c r="G106" s="45" t="str">
        <f t="shared" si="1"/>
        <v>Breno</v>
      </c>
      <c r="H106" s="52" t="s">
        <v>103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194</v>
      </c>
      <c r="N106" s="118">
        <v>0.025</v>
      </c>
      <c r="O106" s="96" t="s">
        <v>195</v>
      </c>
      <c r="P106" s="119">
        <v>0.2</v>
      </c>
      <c r="Q106" s="51"/>
      <c r="R106" s="61" t="s">
        <v>478</v>
      </c>
      <c r="S106" s="46" t="s">
        <v>104</v>
      </c>
      <c r="T106" s="24" t="s">
        <v>476</v>
      </c>
      <c r="U106" s="9" t="s">
        <v>76</v>
      </c>
      <c r="V106" s="52" t="str">
        <f t="shared" si="3"/>
        <v>Ativo</v>
      </c>
      <c r="W106" s="46"/>
      <c r="X106" s="53" t="s">
        <v>106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624906.6</v>
      </c>
    </row>
    <row r="107" ht="15.75" customHeight="1">
      <c r="A107" s="42" t="s">
        <v>45</v>
      </c>
      <c r="B107" s="43" t="s">
        <v>479</v>
      </c>
      <c r="C107" s="44" t="s">
        <v>480</v>
      </c>
      <c r="D107" s="45" t="s">
        <v>18</v>
      </c>
      <c r="E107" s="46" t="s">
        <v>181</v>
      </c>
      <c r="F107" s="45" t="s">
        <v>72</v>
      </c>
      <c r="G107" s="45" t="str">
        <f t="shared" si="1"/>
        <v>Breno</v>
      </c>
      <c r="H107" s="47" t="s">
        <v>103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194</v>
      </c>
      <c r="N107" s="49">
        <v>0.025</v>
      </c>
      <c r="O107" s="45" t="s">
        <v>195</v>
      </c>
      <c r="P107" s="50">
        <v>0.2</v>
      </c>
      <c r="Q107" s="51"/>
      <c r="R107" s="51"/>
      <c r="S107" s="46" t="s">
        <v>104</v>
      </c>
      <c r="T107" s="24" t="s">
        <v>481</v>
      </c>
      <c r="U107" s="9" t="s">
        <v>76</v>
      </c>
      <c r="V107" s="52" t="str">
        <f t="shared" si="3"/>
        <v>Ativo</v>
      </c>
      <c r="W107" s="46"/>
      <c r="X107" s="53" t="s">
        <v>106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95892.79</v>
      </c>
    </row>
    <row r="108" ht="15.75" customHeight="1">
      <c r="A108" s="42" t="s">
        <v>45</v>
      </c>
      <c r="B108" s="43" t="s">
        <v>479</v>
      </c>
      <c r="C108" s="44" t="s">
        <v>482</v>
      </c>
      <c r="D108" s="45" t="s">
        <v>18</v>
      </c>
      <c r="E108" s="46" t="s">
        <v>181</v>
      </c>
      <c r="F108" s="45" t="s">
        <v>72</v>
      </c>
      <c r="G108" s="45" t="str">
        <f t="shared" si="1"/>
        <v>Breno</v>
      </c>
      <c r="H108" s="47" t="s">
        <v>103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104</v>
      </c>
      <c r="T108" s="24" t="s">
        <v>481</v>
      </c>
      <c r="U108" s="9" t="s">
        <v>76</v>
      </c>
      <c r="V108" s="52" t="str">
        <f t="shared" si="3"/>
        <v>Ativo</v>
      </c>
      <c r="W108" s="46"/>
      <c r="X108" s="53" t="s">
        <v>106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559859.6</v>
      </c>
    </row>
    <row r="109" ht="15.75" customHeight="1">
      <c r="A109" s="42" t="s">
        <v>45</v>
      </c>
      <c r="B109" s="56" t="s">
        <v>483</v>
      </c>
      <c r="C109" s="44" t="s">
        <v>484</v>
      </c>
      <c r="D109" s="45" t="s">
        <v>18</v>
      </c>
      <c r="E109" s="46" t="s">
        <v>181</v>
      </c>
      <c r="F109" s="45" t="s">
        <v>203</v>
      </c>
      <c r="G109" s="45" t="str">
        <f t="shared" si="1"/>
        <v>Breno</v>
      </c>
      <c r="H109" s="47" t="s">
        <v>103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74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104</v>
      </c>
      <c r="T109" s="24" t="s">
        <v>485</v>
      </c>
      <c r="U109" s="9" t="s">
        <v>76</v>
      </c>
      <c r="V109" s="52" t="str">
        <f t="shared" si="3"/>
        <v>Ativo</v>
      </c>
      <c r="W109" s="46"/>
      <c r="X109" s="53" t="s">
        <v>106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272314.1</v>
      </c>
    </row>
    <row r="110" ht="15.75" customHeight="1">
      <c r="A110" s="42" t="s">
        <v>45</v>
      </c>
      <c r="B110" s="43" t="s">
        <v>486</v>
      </c>
      <c r="C110" s="44" t="s">
        <v>487</v>
      </c>
      <c r="D110" s="45" t="s">
        <v>18</v>
      </c>
      <c r="E110" s="46" t="s">
        <v>181</v>
      </c>
      <c r="F110" s="45" t="s">
        <v>203</v>
      </c>
      <c r="G110" s="45" t="str">
        <f t="shared" si="1"/>
        <v>Breno</v>
      </c>
      <c r="H110" s="47" t="s">
        <v>103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74</v>
      </c>
      <c r="N110" s="49">
        <v>0.012</v>
      </c>
      <c r="O110" s="45" t="s">
        <v>53</v>
      </c>
      <c r="P110" s="50">
        <v>0.1</v>
      </c>
      <c r="Q110" s="64"/>
      <c r="R110" s="61" t="s">
        <v>488</v>
      </c>
      <c r="S110" s="46" t="s">
        <v>104</v>
      </c>
      <c r="T110" s="24" t="s">
        <v>489</v>
      </c>
      <c r="U110" s="9" t="s">
        <v>76</v>
      </c>
      <c r="V110" s="52" t="str">
        <f t="shared" si="3"/>
        <v>Ativo</v>
      </c>
      <c r="W110" s="46"/>
      <c r="X110" s="53" t="s">
        <v>106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244324.7</v>
      </c>
    </row>
    <row r="111" ht="15.75" customHeight="1">
      <c r="A111" s="42" t="s">
        <v>45</v>
      </c>
      <c r="B111" s="43" t="s">
        <v>490</v>
      </c>
      <c r="C111" s="68" t="s">
        <v>491</v>
      </c>
      <c r="D111" s="45" t="s">
        <v>18</v>
      </c>
      <c r="E111" s="46" t="s">
        <v>19</v>
      </c>
      <c r="F111" s="45" t="s">
        <v>300</v>
      </c>
      <c r="G111" s="45" t="str">
        <f t="shared" si="1"/>
        <v>Breno</v>
      </c>
      <c r="H111" s="47" t="s">
        <v>103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74</v>
      </c>
      <c r="N111" s="49">
        <v>0.012</v>
      </c>
      <c r="O111" s="45" t="s">
        <v>53</v>
      </c>
      <c r="P111" s="50">
        <v>0.1</v>
      </c>
      <c r="Q111" s="51"/>
      <c r="R111" s="51"/>
      <c r="S111" s="46" t="s">
        <v>104</v>
      </c>
      <c r="T111" s="24" t="s">
        <v>492</v>
      </c>
      <c r="U111" s="9" t="s">
        <v>19</v>
      </c>
      <c r="V111" s="52" t="str">
        <f t="shared" si="3"/>
        <v>Ativo</v>
      </c>
      <c r="W111" s="46"/>
      <c r="X111" s="53" t="s">
        <v>116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494009.4</v>
      </c>
    </row>
    <row r="112" ht="15.75" customHeight="1">
      <c r="A112" s="42" t="s">
        <v>45</v>
      </c>
      <c r="B112" s="43" t="s">
        <v>493</v>
      </c>
      <c r="C112" s="44" t="s">
        <v>494</v>
      </c>
      <c r="D112" s="45" t="s">
        <v>18</v>
      </c>
      <c r="E112" s="46" t="s">
        <v>19</v>
      </c>
      <c r="F112" s="45" t="s">
        <v>144</v>
      </c>
      <c r="G112" s="45" t="str">
        <f t="shared" si="1"/>
        <v>#N/A</v>
      </c>
      <c r="H112" s="52" t="s">
        <v>149</v>
      </c>
      <c r="I112" s="52" t="s">
        <v>122</v>
      </c>
      <c r="J112" s="45" t="str">
        <f t="shared" si="4"/>
        <v>Não</v>
      </c>
      <c r="K112" s="48">
        <v>45264.0</v>
      </c>
      <c r="L112" s="46"/>
      <c r="M112" s="46" t="s">
        <v>284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104</v>
      </c>
      <c r="T112" s="24" t="s">
        <v>495</v>
      </c>
      <c r="U112" s="9" t="s">
        <v>19</v>
      </c>
      <c r="V112" s="52" t="str">
        <f t="shared" si="3"/>
        <v>Ativo</v>
      </c>
      <c r="W112" s="46"/>
      <c r="X112" s="53" t="s">
        <v>116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117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496</v>
      </c>
      <c r="C113" s="57" t="s">
        <v>497</v>
      </c>
      <c r="D113" s="9" t="s">
        <v>18</v>
      </c>
      <c r="E113" s="24" t="s">
        <v>19</v>
      </c>
      <c r="F113" s="45" t="s">
        <v>300</v>
      </c>
      <c r="G113" s="45" t="str">
        <f t="shared" si="1"/>
        <v>Breno</v>
      </c>
      <c r="H113" s="52" t="s">
        <v>103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394</v>
      </c>
      <c r="N113" s="59">
        <v>0.007</v>
      </c>
      <c r="O113" s="9" t="s">
        <v>23</v>
      </c>
      <c r="P113" s="60">
        <v>0.0</v>
      </c>
      <c r="Q113" s="25" t="s">
        <v>498</v>
      </c>
      <c r="R113" s="51"/>
      <c r="S113" s="24" t="s">
        <v>104</v>
      </c>
      <c r="T113" s="24" t="s">
        <v>499</v>
      </c>
      <c r="U113" s="9" t="s">
        <v>19</v>
      </c>
      <c r="V113" s="52" t="str">
        <f t="shared" si="3"/>
        <v>Ativo</v>
      </c>
      <c r="W113" s="24" t="s">
        <v>171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301762.6</v>
      </c>
    </row>
    <row r="114" ht="15.75" customHeight="1">
      <c r="A114" s="42" t="s">
        <v>45</v>
      </c>
      <c r="B114" s="43" t="s">
        <v>500</v>
      </c>
      <c r="C114" s="44" t="s">
        <v>501</v>
      </c>
      <c r="D114" s="45" t="s">
        <v>18</v>
      </c>
      <c r="E114" s="46" t="s">
        <v>19</v>
      </c>
      <c r="F114" s="45" t="s">
        <v>300</v>
      </c>
      <c r="G114" s="45" t="str">
        <f t="shared" si="1"/>
        <v>#N/A</v>
      </c>
      <c r="H114" s="52" t="s">
        <v>149</v>
      </c>
      <c r="I114" s="52" t="s">
        <v>122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104</v>
      </c>
      <c r="T114" s="24" t="s">
        <v>502</v>
      </c>
      <c r="U114" s="9" t="s">
        <v>19</v>
      </c>
      <c r="V114" s="52" t="str">
        <f t="shared" si="3"/>
        <v>Ativo</v>
      </c>
      <c r="W114" s="46"/>
      <c r="X114" s="53" t="s">
        <v>116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117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503</v>
      </c>
      <c r="C115" s="44" t="s">
        <v>504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103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104</v>
      </c>
      <c r="T115" s="24" t="s">
        <v>505</v>
      </c>
      <c r="U115" s="9" t="s">
        <v>27</v>
      </c>
      <c r="V115" s="52" t="str">
        <f t="shared" si="3"/>
        <v>Ativo</v>
      </c>
      <c r="W115" s="46"/>
      <c r="X115" s="53" t="s">
        <v>116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109070.5</v>
      </c>
    </row>
    <row r="116" ht="15.75" customHeight="1">
      <c r="A116" s="42" t="s">
        <v>45</v>
      </c>
      <c r="B116" s="43" t="s">
        <v>506</v>
      </c>
      <c r="C116" s="44" t="s">
        <v>507</v>
      </c>
      <c r="D116" s="45" t="s">
        <v>101</v>
      </c>
      <c r="E116" s="46" t="s">
        <v>19</v>
      </c>
      <c r="F116" s="45" t="s">
        <v>102</v>
      </c>
      <c r="G116" s="45" t="str">
        <f t="shared" si="1"/>
        <v>#N/A</v>
      </c>
      <c r="H116" s="47" t="s">
        <v>103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284</v>
      </c>
      <c r="N116" s="49">
        <v>0.007</v>
      </c>
      <c r="O116" s="45" t="s">
        <v>23</v>
      </c>
      <c r="P116" s="50">
        <v>0.0</v>
      </c>
      <c r="Q116" s="51"/>
      <c r="R116" s="51"/>
      <c r="S116" s="46" t="s">
        <v>104</v>
      </c>
      <c r="T116" s="24" t="s">
        <v>508</v>
      </c>
      <c r="U116" s="9" t="s">
        <v>509</v>
      </c>
      <c r="V116" s="52" t="str">
        <f t="shared" si="3"/>
        <v>Ativo</v>
      </c>
      <c r="W116" s="46"/>
      <c r="X116" s="53" t="s">
        <v>106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117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510</v>
      </c>
      <c r="C117" s="66" t="s">
        <v>511</v>
      </c>
      <c r="D117" s="9" t="s">
        <v>18</v>
      </c>
      <c r="E117" s="24" t="s">
        <v>19</v>
      </c>
      <c r="F117" s="9" t="s">
        <v>148</v>
      </c>
      <c r="G117" s="45" t="str">
        <f t="shared" si="1"/>
        <v>#N/A</v>
      </c>
      <c r="H117" s="52" t="s">
        <v>149</v>
      </c>
      <c r="I117" s="52" t="s">
        <v>150</v>
      </c>
      <c r="J117" s="45" t="str">
        <f t="shared" si="4"/>
        <v>Não</v>
      </c>
      <c r="K117" s="58">
        <v>45405.0</v>
      </c>
      <c r="L117" s="63"/>
      <c r="M117" s="24" t="s">
        <v>151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104</v>
      </c>
      <c r="T117" s="23" t="s">
        <v>512</v>
      </c>
      <c r="U117" s="9" t="s">
        <v>154</v>
      </c>
      <c r="V117" s="52" t="str">
        <f t="shared" si="3"/>
        <v>Ativo</v>
      </c>
      <c r="W117" s="24" t="s">
        <v>69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117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513</v>
      </c>
      <c r="C118" s="44" t="s">
        <v>514</v>
      </c>
      <c r="D118" s="45" t="s">
        <v>18</v>
      </c>
      <c r="E118" s="46" t="s">
        <v>27</v>
      </c>
      <c r="F118" s="45" t="s">
        <v>262</v>
      </c>
      <c r="G118" s="45" t="str">
        <f t="shared" si="1"/>
        <v>Breno</v>
      </c>
      <c r="H118" s="47" t="s">
        <v>103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74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104</v>
      </c>
      <c r="T118" s="24" t="s">
        <v>515</v>
      </c>
      <c r="U118" s="9" t="s">
        <v>27</v>
      </c>
      <c r="V118" s="52" t="str">
        <f t="shared" si="3"/>
        <v>Ativo</v>
      </c>
      <c r="W118" s="46"/>
      <c r="X118" s="53" t="s">
        <v>116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372328.4</v>
      </c>
    </row>
    <row r="119" ht="15.75" customHeight="1">
      <c r="A119" s="42" t="s">
        <v>45</v>
      </c>
      <c r="B119" s="56" t="s">
        <v>516</v>
      </c>
      <c r="C119" s="44" t="s">
        <v>517</v>
      </c>
      <c r="D119" s="45" t="s">
        <v>101</v>
      </c>
      <c r="E119" s="46" t="s">
        <v>19</v>
      </c>
      <c r="F119" s="45" t="s">
        <v>102</v>
      </c>
      <c r="G119" s="45" t="str">
        <f t="shared" si="1"/>
        <v>#N/A</v>
      </c>
      <c r="H119" s="52" t="s">
        <v>149</v>
      </c>
      <c r="I119" s="47" t="s">
        <v>23</v>
      </c>
      <c r="J119" s="45" t="str">
        <f t="shared" si="4"/>
        <v>Não</v>
      </c>
      <c r="K119" s="48">
        <v>45090.0</v>
      </c>
      <c r="L119" s="46"/>
      <c r="M119" s="46" t="s">
        <v>74</v>
      </c>
      <c r="N119" s="49">
        <v>0.012</v>
      </c>
      <c r="O119" s="45" t="s">
        <v>23</v>
      </c>
      <c r="P119" s="50">
        <v>0.0</v>
      </c>
      <c r="Q119" s="51"/>
      <c r="R119" s="61" t="s">
        <v>518</v>
      </c>
      <c r="S119" s="46" t="s">
        <v>104</v>
      </c>
      <c r="T119" s="24" t="s">
        <v>519</v>
      </c>
      <c r="U119" s="9" t="s">
        <v>509</v>
      </c>
      <c r="V119" s="52" t="str">
        <f t="shared" si="3"/>
        <v>Ativo</v>
      </c>
      <c r="W119" s="46"/>
      <c r="X119" s="53" t="s">
        <v>116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117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520</v>
      </c>
      <c r="C120" s="57" t="s">
        <v>521</v>
      </c>
      <c r="D120" s="9" t="s">
        <v>135</v>
      </c>
      <c r="E120" s="24" t="s">
        <v>27</v>
      </c>
      <c r="F120" s="9" t="s">
        <v>136</v>
      </c>
      <c r="G120" s="45" t="str">
        <f t="shared" si="1"/>
        <v>Breno</v>
      </c>
      <c r="H120" s="52" t="s">
        <v>103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104</v>
      </c>
      <c r="T120" s="24" t="s">
        <v>522</v>
      </c>
      <c r="U120" s="9" t="s">
        <v>27</v>
      </c>
      <c r="V120" s="52" t="str">
        <f t="shared" si="3"/>
        <v>Ativo</v>
      </c>
      <c r="W120" s="24" t="s">
        <v>69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107091.5</v>
      </c>
    </row>
    <row r="121" ht="15.75" customHeight="1">
      <c r="A121" s="42" t="s">
        <v>45</v>
      </c>
      <c r="B121" s="43" t="s">
        <v>523</v>
      </c>
      <c r="C121" s="44" t="s">
        <v>524</v>
      </c>
      <c r="D121" s="45" t="s">
        <v>101</v>
      </c>
      <c r="E121" s="46" t="s">
        <v>19</v>
      </c>
      <c r="F121" s="45" t="s">
        <v>102</v>
      </c>
      <c r="G121" s="45" t="str">
        <f t="shared" si="1"/>
        <v>Breno</v>
      </c>
      <c r="H121" s="47" t="s">
        <v>103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104</v>
      </c>
      <c r="T121" s="24" t="s">
        <v>525</v>
      </c>
      <c r="U121" s="9" t="s">
        <v>38</v>
      </c>
      <c r="V121" s="52" t="str">
        <f t="shared" si="3"/>
        <v>Ativo</v>
      </c>
      <c r="W121" s="46"/>
      <c r="X121" s="53" t="s">
        <v>106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115078.6</v>
      </c>
    </row>
    <row r="122" ht="15.75" customHeight="1">
      <c r="A122" s="42" t="s">
        <v>45</v>
      </c>
      <c r="B122" s="62" t="s">
        <v>526</v>
      </c>
      <c r="C122" s="44" t="s">
        <v>527</v>
      </c>
      <c r="D122" s="45" t="s">
        <v>18</v>
      </c>
      <c r="E122" s="46" t="s">
        <v>181</v>
      </c>
      <c r="F122" s="45" t="s">
        <v>203</v>
      </c>
      <c r="G122" s="45" t="str">
        <f t="shared" si="1"/>
        <v>Breno</v>
      </c>
      <c r="H122" s="47" t="s">
        <v>103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528</v>
      </c>
      <c r="R122" s="51"/>
      <c r="S122" s="46" t="s">
        <v>104</v>
      </c>
      <c r="T122" s="24" t="s">
        <v>529</v>
      </c>
      <c r="U122" s="9" t="s">
        <v>76</v>
      </c>
      <c r="V122" s="52" t="str">
        <f t="shared" si="3"/>
        <v>Ativo</v>
      </c>
      <c r="W122" s="46"/>
      <c r="X122" s="53" t="s">
        <v>106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182763.3</v>
      </c>
    </row>
    <row r="123" ht="15.75" customHeight="1">
      <c r="A123" s="42" t="s">
        <v>45</v>
      </c>
      <c r="B123" s="116" t="s">
        <v>530</v>
      </c>
      <c r="C123" s="57" t="s">
        <v>531</v>
      </c>
      <c r="D123" s="9" t="s">
        <v>135</v>
      </c>
      <c r="E123" s="24" t="s">
        <v>27</v>
      </c>
      <c r="F123" s="9" t="s">
        <v>136</v>
      </c>
      <c r="G123" s="45" t="str">
        <f t="shared" si="1"/>
        <v>Breno</v>
      </c>
      <c r="H123" s="52" t="s">
        <v>103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104</v>
      </c>
      <c r="T123" s="24" t="s">
        <v>532</v>
      </c>
      <c r="U123" s="9" t="s">
        <v>27</v>
      </c>
      <c r="V123" s="52" t="str">
        <f t="shared" si="3"/>
        <v>Ativo</v>
      </c>
      <c r="W123" s="24" t="s">
        <v>63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305745.1</v>
      </c>
    </row>
    <row r="124" ht="15.75" customHeight="1">
      <c r="A124" s="42" t="s">
        <v>45</v>
      </c>
      <c r="B124" s="62" t="s">
        <v>533</v>
      </c>
      <c r="C124" s="44" t="s">
        <v>534</v>
      </c>
      <c r="D124" s="45" t="s">
        <v>18</v>
      </c>
      <c r="E124" s="46" t="s">
        <v>19</v>
      </c>
      <c r="F124" s="45" t="s">
        <v>300</v>
      </c>
      <c r="G124" s="45" t="str">
        <f t="shared" si="1"/>
        <v>Breno</v>
      </c>
      <c r="H124" s="47" t="s">
        <v>103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61</v>
      </c>
      <c r="N124" s="49">
        <v>0.015</v>
      </c>
      <c r="O124" s="45" t="s">
        <v>53</v>
      </c>
      <c r="P124" s="50">
        <v>0.1</v>
      </c>
      <c r="Q124" s="51"/>
      <c r="R124" s="51"/>
      <c r="S124" s="46" t="s">
        <v>104</v>
      </c>
      <c r="T124" s="24" t="s">
        <v>535</v>
      </c>
      <c r="U124" s="9" t="s">
        <v>19</v>
      </c>
      <c r="V124" s="52" t="str">
        <f t="shared" si="3"/>
        <v>Ativo</v>
      </c>
      <c r="W124" s="46"/>
      <c r="X124" s="53" t="s">
        <v>116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251676.7</v>
      </c>
    </row>
    <row r="125" ht="15.75" customHeight="1">
      <c r="A125" s="42" t="s">
        <v>45</v>
      </c>
      <c r="B125" s="43" t="s">
        <v>536</v>
      </c>
      <c r="C125" s="44" t="s">
        <v>537</v>
      </c>
      <c r="D125" s="45" t="s">
        <v>18</v>
      </c>
      <c r="E125" s="46" t="s">
        <v>181</v>
      </c>
      <c r="F125" s="45" t="s">
        <v>538</v>
      </c>
      <c r="G125" s="45" t="str">
        <f t="shared" si="1"/>
        <v>Breno</v>
      </c>
      <c r="H125" s="47" t="s">
        <v>103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104</v>
      </c>
      <c r="T125" s="24" t="s">
        <v>539</v>
      </c>
      <c r="U125" s="9" t="s">
        <v>38</v>
      </c>
      <c r="V125" s="52" t="str">
        <f t="shared" si="3"/>
        <v>Ativo</v>
      </c>
      <c r="W125" s="46"/>
      <c r="X125" s="53" t="s">
        <v>106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1895137</v>
      </c>
    </row>
    <row r="126" ht="15.75" customHeight="1">
      <c r="A126" s="42" t="s">
        <v>45</v>
      </c>
      <c r="B126" s="65" t="s">
        <v>540</v>
      </c>
      <c r="C126" s="66" t="s">
        <v>541</v>
      </c>
      <c r="D126" s="9" t="s">
        <v>18</v>
      </c>
      <c r="E126" s="24" t="s">
        <v>19</v>
      </c>
      <c r="F126" s="9" t="s">
        <v>144</v>
      </c>
      <c r="G126" s="45" t="str">
        <f t="shared" si="1"/>
        <v>Breno</v>
      </c>
      <c r="H126" s="52" t="s">
        <v>103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542</v>
      </c>
      <c r="R126" s="51"/>
      <c r="S126" s="24" t="s">
        <v>104</v>
      </c>
      <c r="T126" s="23" t="s">
        <v>543</v>
      </c>
      <c r="U126" s="9" t="s">
        <v>19</v>
      </c>
      <c r="V126" s="52" t="str">
        <f t="shared" si="3"/>
        <v>Ativo</v>
      </c>
      <c r="W126" s="24" t="s">
        <v>69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306412.4</v>
      </c>
    </row>
    <row r="127" ht="15.75" customHeight="1">
      <c r="A127" s="42" t="s">
        <v>45</v>
      </c>
      <c r="B127" s="120" t="s">
        <v>544</v>
      </c>
      <c r="C127" s="121" t="s">
        <v>545</v>
      </c>
      <c r="D127" s="9" t="s">
        <v>18</v>
      </c>
      <c r="E127" s="24" t="s">
        <v>27</v>
      </c>
      <c r="F127" s="9" t="s">
        <v>120</v>
      </c>
      <c r="G127" s="45" t="str">
        <f t="shared" si="1"/>
        <v>Breno</v>
      </c>
      <c r="H127" s="52" t="s">
        <v>103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394</v>
      </c>
      <c r="N127" s="59">
        <v>0.007</v>
      </c>
      <c r="O127" s="9" t="s">
        <v>23</v>
      </c>
      <c r="P127" s="60">
        <v>0.0</v>
      </c>
      <c r="Q127" s="61" t="s">
        <v>546</v>
      </c>
      <c r="R127" s="51"/>
      <c r="S127" s="24" t="s">
        <v>374</v>
      </c>
      <c r="T127" s="23" t="s">
        <v>547</v>
      </c>
      <c r="U127" s="9" t="s">
        <v>27</v>
      </c>
      <c r="V127" s="52" t="str">
        <f t="shared" si="3"/>
        <v>Ativo</v>
      </c>
      <c r="W127" s="24" t="s">
        <v>69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101035.4</v>
      </c>
    </row>
    <row r="128" ht="15.75" customHeight="1">
      <c r="A128" s="42" t="s">
        <v>45</v>
      </c>
      <c r="B128" s="120" t="s">
        <v>548</v>
      </c>
      <c r="C128" s="121" t="s">
        <v>549</v>
      </c>
      <c r="D128" s="9" t="s">
        <v>101</v>
      </c>
      <c r="E128" s="24" t="s">
        <v>19</v>
      </c>
      <c r="F128" s="9" t="s">
        <v>148</v>
      </c>
      <c r="G128" s="45" t="str">
        <f t="shared" si="1"/>
        <v>Breno</v>
      </c>
      <c r="H128" s="52" t="s">
        <v>149</v>
      </c>
      <c r="I128" s="52" t="s">
        <v>150</v>
      </c>
      <c r="J128" s="45" t="str">
        <f t="shared" si="4"/>
        <v>Não</v>
      </c>
      <c r="K128" s="58">
        <v>45449.0</v>
      </c>
      <c r="L128" s="46"/>
      <c r="M128" s="24" t="s">
        <v>151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104</v>
      </c>
      <c r="T128" s="23" t="s">
        <v>550</v>
      </c>
      <c r="U128" s="9" t="s">
        <v>154</v>
      </c>
      <c r="V128" s="52" t="str">
        <f t="shared" si="3"/>
        <v>Ativo</v>
      </c>
      <c r="W128" s="24" t="s">
        <v>171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551</v>
      </c>
      <c r="C129" s="44" t="s">
        <v>552</v>
      </c>
      <c r="D129" s="45" t="s">
        <v>18</v>
      </c>
      <c r="E129" s="46" t="s">
        <v>19</v>
      </c>
      <c r="F129" s="45" t="s">
        <v>300</v>
      </c>
      <c r="G129" s="45" t="str">
        <f t="shared" si="1"/>
        <v>Breno</v>
      </c>
      <c r="H129" s="47" t="s">
        <v>103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128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104</v>
      </c>
      <c r="T129" s="24" t="s">
        <v>553</v>
      </c>
      <c r="U129" s="9" t="s">
        <v>38</v>
      </c>
      <c r="V129" s="52" t="str">
        <f t="shared" si="3"/>
        <v>Ativo</v>
      </c>
      <c r="W129" s="46"/>
      <c r="X129" s="53" t="s">
        <v>106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47595.48</v>
      </c>
    </row>
    <row r="130" ht="18.75" customHeight="1">
      <c r="A130" s="42" t="s">
        <v>45</v>
      </c>
      <c r="B130" s="65" t="s">
        <v>554</v>
      </c>
      <c r="C130" s="66" t="s">
        <v>555</v>
      </c>
      <c r="D130" s="9" t="s">
        <v>101</v>
      </c>
      <c r="E130" s="24" t="s">
        <v>19</v>
      </c>
      <c r="F130" s="9" t="s">
        <v>148</v>
      </c>
      <c r="G130" s="45" t="str">
        <f t="shared" si="1"/>
        <v>Breno</v>
      </c>
      <c r="H130" s="52" t="s">
        <v>149</v>
      </c>
      <c r="I130" s="52" t="s">
        <v>150</v>
      </c>
      <c r="J130" s="45" t="str">
        <f t="shared" si="4"/>
        <v>Não</v>
      </c>
      <c r="K130" s="58">
        <v>45412.0</v>
      </c>
      <c r="L130" s="63"/>
      <c r="M130" s="24" t="s">
        <v>151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104</v>
      </c>
      <c r="T130" s="23" t="s">
        <v>556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739.7</v>
      </c>
    </row>
    <row r="131">
      <c r="A131" s="42" t="s">
        <v>45</v>
      </c>
      <c r="B131" s="62" t="s">
        <v>557</v>
      </c>
      <c r="C131" s="44" t="s">
        <v>558</v>
      </c>
      <c r="D131" s="45" t="s">
        <v>18</v>
      </c>
      <c r="E131" s="46" t="s">
        <v>27</v>
      </c>
      <c r="F131" s="45" t="s">
        <v>262</v>
      </c>
      <c r="G131" s="45" t="str">
        <f t="shared" si="1"/>
        <v>Breno</v>
      </c>
      <c r="H131" s="47" t="s">
        <v>103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74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104</v>
      </c>
      <c r="T131" s="24" t="s">
        <v>559</v>
      </c>
      <c r="U131" s="9" t="s">
        <v>19</v>
      </c>
      <c r="V131" s="52" t="str">
        <f t="shared" si="3"/>
        <v>Ativo</v>
      </c>
      <c r="W131" s="46"/>
      <c r="X131" s="53" t="s">
        <v>116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268381</v>
      </c>
    </row>
    <row r="132" ht="15.75" customHeight="1">
      <c r="A132" s="42" t="s">
        <v>45</v>
      </c>
      <c r="B132" s="43" t="s">
        <v>560</v>
      </c>
      <c r="C132" s="44" t="s">
        <v>561</v>
      </c>
      <c r="D132" s="45" t="s">
        <v>18</v>
      </c>
      <c r="E132" s="46" t="s">
        <v>19</v>
      </c>
      <c r="F132" s="9" t="s">
        <v>46</v>
      </c>
      <c r="G132" s="45" t="str">
        <f t="shared" si="1"/>
        <v>Breno</v>
      </c>
      <c r="H132" s="47" t="s">
        <v>103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562</v>
      </c>
      <c r="S132" s="46" t="s">
        <v>104</v>
      </c>
      <c r="T132" s="24" t="s">
        <v>563</v>
      </c>
      <c r="U132" s="9" t="s">
        <v>19</v>
      </c>
      <c r="V132" s="52" t="str">
        <f t="shared" si="3"/>
        <v>Ativo</v>
      </c>
      <c r="W132" s="46"/>
      <c r="X132" s="53" t="s">
        <v>116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121670.5</v>
      </c>
    </row>
    <row r="133" ht="15.75" customHeight="1">
      <c r="A133" s="42" t="s">
        <v>45</v>
      </c>
      <c r="B133" s="43" t="s">
        <v>564</v>
      </c>
      <c r="C133" s="44" t="s">
        <v>565</v>
      </c>
      <c r="D133" s="45" t="s">
        <v>18</v>
      </c>
      <c r="E133" s="46" t="s">
        <v>181</v>
      </c>
      <c r="F133" s="45" t="s">
        <v>72</v>
      </c>
      <c r="G133" s="45" t="str">
        <f t="shared" si="1"/>
        <v>Breno</v>
      </c>
      <c r="H133" s="47" t="s">
        <v>103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61</v>
      </c>
      <c r="N133" s="49">
        <v>0.015</v>
      </c>
      <c r="O133" s="45" t="s">
        <v>53</v>
      </c>
      <c r="P133" s="50">
        <v>0.1</v>
      </c>
      <c r="Q133" s="51"/>
      <c r="R133" s="61" t="s">
        <v>566</v>
      </c>
      <c r="S133" s="46" t="s">
        <v>104</v>
      </c>
      <c r="T133" s="24" t="s">
        <v>567</v>
      </c>
      <c r="U133" s="9" t="s">
        <v>76</v>
      </c>
      <c r="V133" s="52" t="str">
        <f t="shared" si="3"/>
        <v>Ativo</v>
      </c>
      <c r="W133" s="46"/>
      <c r="X133" s="53" t="s">
        <v>106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362285.5</v>
      </c>
    </row>
    <row r="134" ht="15.75" customHeight="1">
      <c r="A134" s="42" t="s">
        <v>45</v>
      </c>
      <c r="B134" s="43" t="s">
        <v>568</v>
      </c>
      <c r="C134" s="44" t="s">
        <v>569</v>
      </c>
      <c r="D134" s="45" t="s">
        <v>18</v>
      </c>
      <c r="E134" s="46" t="s">
        <v>181</v>
      </c>
      <c r="F134" s="45" t="s">
        <v>72</v>
      </c>
      <c r="G134" s="45" t="str">
        <f t="shared" si="1"/>
        <v>Breno</v>
      </c>
      <c r="H134" s="47" t="s">
        <v>103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104</v>
      </c>
      <c r="T134" s="24" t="s">
        <v>570</v>
      </c>
      <c r="U134" s="9" t="s">
        <v>76</v>
      </c>
      <c r="V134" s="52" t="str">
        <f t="shared" si="3"/>
        <v>Ativo</v>
      </c>
      <c r="W134" s="46"/>
      <c r="X134" s="53" t="s">
        <v>106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315802</v>
      </c>
    </row>
    <row r="135" ht="15.75" customHeight="1">
      <c r="A135" s="42" t="s">
        <v>45</v>
      </c>
      <c r="B135" s="43" t="s">
        <v>568</v>
      </c>
      <c r="C135" s="44" t="s">
        <v>571</v>
      </c>
      <c r="D135" s="45" t="s">
        <v>18</v>
      </c>
      <c r="E135" s="46" t="s">
        <v>181</v>
      </c>
      <c r="F135" s="45" t="s">
        <v>72</v>
      </c>
      <c r="G135" s="45" t="str">
        <f t="shared" si="1"/>
        <v>Breno</v>
      </c>
      <c r="H135" s="47" t="s">
        <v>103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194</v>
      </c>
      <c r="N135" s="49">
        <v>0.025</v>
      </c>
      <c r="O135" s="45" t="s">
        <v>195</v>
      </c>
      <c r="P135" s="50">
        <v>0.2</v>
      </c>
      <c r="Q135" s="51"/>
      <c r="R135" s="51"/>
      <c r="S135" s="46" t="s">
        <v>104</v>
      </c>
      <c r="T135" s="24" t="s">
        <v>570</v>
      </c>
      <c r="U135" s="9" t="s">
        <v>76</v>
      </c>
      <c r="V135" s="52" t="str">
        <f t="shared" si="3"/>
        <v>Ativo</v>
      </c>
      <c r="W135" s="46"/>
      <c r="X135" s="53" t="s">
        <v>106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98418.39</v>
      </c>
    </row>
    <row r="136" ht="15.75" customHeight="1">
      <c r="A136" s="42" t="s">
        <v>45</v>
      </c>
      <c r="B136" s="43" t="s">
        <v>572</v>
      </c>
      <c r="C136" s="44" t="s">
        <v>573</v>
      </c>
      <c r="D136" s="45" t="s">
        <v>18</v>
      </c>
      <c r="E136" s="46" t="s">
        <v>19</v>
      </c>
      <c r="F136" s="45" t="s">
        <v>144</v>
      </c>
      <c r="G136" s="45" t="str">
        <f t="shared" si="1"/>
        <v>#N/A</v>
      </c>
      <c r="H136" s="52" t="s">
        <v>149</v>
      </c>
      <c r="I136" s="52" t="s">
        <v>122</v>
      </c>
      <c r="J136" s="45" t="str">
        <f t="shared" si="4"/>
        <v>Não</v>
      </c>
      <c r="K136" s="48">
        <v>45264.0</v>
      </c>
      <c r="L136" s="63"/>
      <c r="M136" s="94" t="s">
        <v>284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104</v>
      </c>
      <c r="T136" s="24" t="s">
        <v>574</v>
      </c>
      <c r="U136" s="9" t="s">
        <v>19</v>
      </c>
      <c r="V136" s="52" t="str">
        <f t="shared" si="3"/>
        <v>Ativo</v>
      </c>
      <c r="W136" s="46"/>
      <c r="X136" s="53" t="s">
        <v>116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117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575</v>
      </c>
      <c r="C137" s="68" t="s">
        <v>576</v>
      </c>
      <c r="D137" s="45" t="s">
        <v>101</v>
      </c>
      <c r="E137" s="46" t="s">
        <v>19</v>
      </c>
      <c r="F137" s="45" t="s">
        <v>102</v>
      </c>
      <c r="G137" s="45" t="str">
        <f t="shared" si="1"/>
        <v>Breno</v>
      </c>
      <c r="H137" s="47" t="s">
        <v>103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74</v>
      </c>
      <c r="N137" s="49">
        <v>0.012</v>
      </c>
      <c r="O137" s="45" t="s">
        <v>53</v>
      </c>
      <c r="P137" s="50">
        <v>0.1</v>
      </c>
      <c r="Q137" s="75"/>
      <c r="R137" s="51"/>
      <c r="S137" s="46" t="s">
        <v>104</v>
      </c>
      <c r="T137" s="24" t="s">
        <v>577</v>
      </c>
      <c r="U137" s="9" t="s">
        <v>19</v>
      </c>
      <c r="V137" s="52" t="str">
        <f t="shared" si="3"/>
        <v>Ativo</v>
      </c>
      <c r="W137" s="46"/>
      <c r="X137" s="53" t="s">
        <v>116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578</v>
      </c>
      <c r="C138" s="57" t="s">
        <v>579</v>
      </c>
      <c r="D138" s="45" t="s">
        <v>18</v>
      </c>
      <c r="E138" s="46" t="s">
        <v>38</v>
      </c>
      <c r="F138" s="45" t="s">
        <v>580</v>
      </c>
      <c r="G138" s="45" t="str">
        <f t="shared" si="1"/>
        <v>Breno</v>
      </c>
      <c r="H138" s="47" t="s">
        <v>103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61</v>
      </c>
      <c r="N138" s="49">
        <v>0.015</v>
      </c>
      <c r="O138" s="45" t="s">
        <v>53</v>
      </c>
      <c r="P138" s="50">
        <v>0.1</v>
      </c>
      <c r="Q138" s="51"/>
      <c r="R138" s="51"/>
      <c r="S138" s="46" t="s">
        <v>104</v>
      </c>
      <c r="T138" s="24" t="s">
        <v>581</v>
      </c>
      <c r="U138" s="9" t="s">
        <v>38</v>
      </c>
      <c r="V138" s="52" t="str">
        <f t="shared" si="3"/>
        <v>Ativo</v>
      </c>
      <c r="W138" s="46"/>
      <c r="X138" s="53" t="s">
        <v>116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142307.3</v>
      </c>
    </row>
    <row r="139" ht="15.75" customHeight="1">
      <c r="A139" s="42" t="s">
        <v>45</v>
      </c>
      <c r="B139" s="43" t="s">
        <v>582</v>
      </c>
      <c r="C139" s="44" t="s">
        <v>583</v>
      </c>
      <c r="D139" s="45" t="s">
        <v>18</v>
      </c>
      <c r="E139" s="46" t="s">
        <v>27</v>
      </c>
      <c r="F139" s="45" t="s">
        <v>120</v>
      </c>
      <c r="G139" s="45" t="str">
        <f t="shared" si="1"/>
        <v>Breno</v>
      </c>
      <c r="H139" s="47" t="s">
        <v>103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104</v>
      </c>
      <c r="T139" s="24" t="s">
        <v>584</v>
      </c>
      <c r="U139" s="9" t="s">
        <v>509</v>
      </c>
      <c r="V139" s="52" t="str">
        <f t="shared" si="3"/>
        <v>Ativo</v>
      </c>
      <c r="W139" s="46"/>
      <c r="X139" s="53" t="s">
        <v>116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34622.59</v>
      </c>
    </row>
    <row r="140" ht="15.75" customHeight="1">
      <c r="A140" s="42" t="s">
        <v>45</v>
      </c>
      <c r="B140" s="43" t="s">
        <v>585</v>
      </c>
      <c r="C140" s="44" t="s">
        <v>586</v>
      </c>
      <c r="D140" s="45" t="s">
        <v>18</v>
      </c>
      <c r="E140" s="46" t="s">
        <v>181</v>
      </c>
      <c r="F140" s="45" t="s">
        <v>203</v>
      </c>
      <c r="G140" s="45" t="str">
        <f t="shared" si="1"/>
        <v>#N/A</v>
      </c>
      <c r="H140" s="47" t="s">
        <v>190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74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104</v>
      </c>
      <c r="T140" s="24" t="s">
        <v>587</v>
      </c>
      <c r="U140" s="9" t="s">
        <v>76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117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588</v>
      </c>
      <c r="C141" s="44" t="s">
        <v>589</v>
      </c>
      <c r="D141" s="45" t="s">
        <v>18</v>
      </c>
      <c r="E141" s="46" t="s">
        <v>181</v>
      </c>
      <c r="F141" s="45" t="s">
        <v>203</v>
      </c>
      <c r="G141" s="45" t="str">
        <f t="shared" si="1"/>
        <v>Breno</v>
      </c>
      <c r="H141" s="47" t="s">
        <v>103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61</v>
      </c>
      <c r="N141" s="49">
        <v>0.015</v>
      </c>
      <c r="O141" s="45" t="s">
        <v>53</v>
      </c>
      <c r="P141" s="50">
        <v>0.1</v>
      </c>
      <c r="Q141" s="6" t="s">
        <v>590</v>
      </c>
      <c r="R141" s="61" t="s">
        <v>591</v>
      </c>
      <c r="S141" s="46" t="s">
        <v>104</v>
      </c>
      <c r="T141" s="24" t="s">
        <v>587</v>
      </c>
      <c r="U141" s="9" t="s">
        <v>76</v>
      </c>
      <c r="V141" s="52" t="str">
        <f t="shared" si="3"/>
        <v>Ativo</v>
      </c>
      <c r="W141" s="46"/>
      <c r="X141" s="53" t="s">
        <v>106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157382.6</v>
      </c>
    </row>
    <row r="142" ht="15.75" customHeight="1">
      <c r="A142" s="42" t="s">
        <v>45</v>
      </c>
      <c r="B142" s="43" t="s">
        <v>592</v>
      </c>
      <c r="C142" s="44" t="s">
        <v>593</v>
      </c>
      <c r="D142" s="45" t="s">
        <v>18</v>
      </c>
      <c r="E142" s="46" t="s">
        <v>181</v>
      </c>
      <c r="F142" s="45" t="s">
        <v>72</v>
      </c>
      <c r="G142" s="45" t="str">
        <f t="shared" si="1"/>
        <v>Breno</v>
      </c>
      <c r="H142" s="47" t="s">
        <v>103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61</v>
      </c>
      <c r="N142" s="49">
        <v>0.015</v>
      </c>
      <c r="O142" s="45" t="s">
        <v>53</v>
      </c>
      <c r="P142" s="50">
        <v>0.1</v>
      </c>
      <c r="Q142" s="75"/>
      <c r="R142" s="75"/>
      <c r="S142" s="46" t="s">
        <v>104</v>
      </c>
      <c r="T142" s="24" t="s">
        <v>594</v>
      </c>
      <c r="U142" s="9" t="s">
        <v>76</v>
      </c>
      <c r="V142" s="52" t="str">
        <f t="shared" si="3"/>
        <v>Ativo</v>
      </c>
      <c r="W142" s="46"/>
      <c r="X142" s="53" t="s">
        <v>106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349524.1</v>
      </c>
    </row>
    <row r="143" ht="15.75" customHeight="1">
      <c r="A143" s="42" t="s">
        <v>45</v>
      </c>
      <c r="B143" s="116" t="s">
        <v>595</v>
      </c>
      <c r="C143" s="44" t="s">
        <v>596</v>
      </c>
      <c r="D143" s="45" t="s">
        <v>18</v>
      </c>
      <c r="E143" s="46" t="s">
        <v>181</v>
      </c>
      <c r="F143" s="45" t="s">
        <v>72</v>
      </c>
      <c r="G143" s="45" t="str">
        <f t="shared" si="1"/>
        <v>#N/A</v>
      </c>
      <c r="H143" s="47" t="s">
        <v>190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104</v>
      </c>
      <c r="T143" s="24" t="s">
        <v>594</v>
      </c>
      <c r="U143" s="9" t="s">
        <v>76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117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597</v>
      </c>
      <c r="C144" s="44" t="s">
        <v>598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103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599</v>
      </c>
      <c r="S144" s="46" t="s">
        <v>104</v>
      </c>
      <c r="T144" s="24" t="s">
        <v>600</v>
      </c>
      <c r="U144" s="9" t="s">
        <v>27</v>
      </c>
      <c r="V144" s="52" t="str">
        <f t="shared" si="3"/>
        <v>Ativo</v>
      </c>
      <c r="W144" s="46"/>
      <c r="X144" s="53" t="s">
        <v>116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116956.9</v>
      </c>
    </row>
    <row r="145" ht="15.75" customHeight="1">
      <c r="A145" s="42" t="s">
        <v>45</v>
      </c>
      <c r="B145" s="43" t="s">
        <v>601</v>
      </c>
      <c r="C145" s="44" t="s">
        <v>602</v>
      </c>
      <c r="D145" s="45" t="s">
        <v>18</v>
      </c>
      <c r="E145" s="46" t="s">
        <v>27</v>
      </c>
      <c r="F145" s="45" t="s">
        <v>262</v>
      </c>
      <c r="G145" s="45" t="str">
        <f t="shared" si="1"/>
        <v>Breno</v>
      </c>
      <c r="H145" s="52" t="s">
        <v>149</v>
      </c>
      <c r="I145" s="52" t="s">
        <v>163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374</v>
      </c>
      <c r="T145" s="24" t="s">
        <v>603</v>
      </c>
      <c r="U145" s="9" t="s">
        <v>19</v>
      </c>
      <c r="V145" s="52" t="str">
        <f t="shared" si="3"/>
        <v>Ativo</v>
      </c>
      <c r="W145" s="46"/>
      <c r="X145" s="53" t="s">
        <v>116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14691.98</v>
      </c>
    </row>
    <row r="146" ht="15.75" customHeight="1">
      <c r="A146" s="42" t="s">
        <v>45</v>
      </c>
      <c r="B146" s="43" t="s">
        <v>601</v>
      </c>
      <c r="C146" s="44" t="s">
        <v>604</v>
      </c>
      <c r="D146" s="45" t="s">
        <v>18</v>
      </c>
      <c r="E146" s="46" t="s">
        <v>27</v>
      </c>
      <c r="F146" s="45" t="s">
        <v>262</v>
      </c>
      <c r="G146" s="45" t="str">
        <f t="shared" si="1"/>
        <v>#N/A</v>
      </c>
      <c r="H146" s="52" t="s">
        <v>149</v>
      </c>
      <c r="I146" s="47" t="s">
        <v>122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374</v>
      </c>
      <c r="T146" s="24" t="s">
        <v>603</v>
      </c>
      <c r="U146" s="9" t="s">
        <v>19</v>
      </c>
      <c r="V146" s="52" t="str">
        <f t="shared" si="3"/>
        <v>Ativo</v>
      </c>
      <c r="W146" s="46"/>
      <c r="X146" s="53" t="s">
        <v>116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117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605</v>
      </c>
      <c r="C147" s="44" t="s">
        <v>606</v>
      </c>
      <c r="D147" s="45" t="s">
        <v>18</v>
      </c>
      <c r="E147" s="46" t="s">
        <v>181</v>
      </c>
      <c r="F147" s="45" t="s">
        <v>203</v>
      </c>
      <c r="G147" s="45" t="str">
        <f t="shared" si="1"/>
        <v>Breno</v>
      </c>
      <c r="H147" s="52" t="s">
        <v>103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74</v>
      </c>
      <c r="N147" s="49">
        <v>0.012</v>
      </c>
      <c r="O147" s="9" t="s">
        <v>53</v>
      </c>
      <c r="P147" s="50">
        <v>0.1</v>
      </c>
      <c r="Q147" s="42"/>
      <c r="R147" s="74" t="s">
        <v>607</v>
      </c>
      <c r="S147" s="46" t="s">
        <v>104</v>
      </c>
      <c r="T147" s="24" t="s">
        <v>608</v>
      </c>
      <c r="U147" s="9" t="s">
        <v>76</v>
      </c>
      <c r="V147" s="52" t="str">
        <f t="shared" si="3"/>
        <v>Ativo</v>
      </c>
      <c r="W147" s="46"/>
      <c r="X147" s="53" t="s">
        <v>106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566881.1</v>
      </c>
    </row>
    <row r="148" ht="15.75" customHeight="1">
      <c r="A148" s="42" t="s">
        <v>45</v>
      </c>
      <c r="B148" s="43" t="s">
        <v>609</v>
      </c>
      <c r="C148" s="44" t="s">
        <v>610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190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61</v>
      </c>
      <c r="N148" s="49">
        <v>0.015</v>
      </c>
      <c r="O148" s="45" t="s">
        <v>53</v>
      </c>
      <c r="P148" s="50">
        <v>0.1</v>
      </c>
      <c r="Q148" s="51"/>
      <c r="R148" s="74" t="s">
        <v>245</v>
      </c>
      <c r="S148" s="46" t="s">
        <v>104</v>
      </c>
      <c r="T148" s="24" t="s">
        <v>611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117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612</v>
      </c>
      <c r="C149" s="44" t="s">
        <v>613</v>
      </c>
      <c r="D149" s="45" t="s">
        <v>18</v>
      </c>
      <c r="E149" s="46" t="s">
        <v>27</v>
      </c>
      <c r="F149" s="45" t="s">
        <v>262</v>
      </c>
      <c r="G149" s="45" t="str">
        <f t="shared" si="1"/>
        <v>Breno</v>
      </c>
      <c r="H149" s="47" t="s">
        <v>103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275</v>
      </c>
      <c r="N149" s="49">
        <v>0.02</v>
      </c>
      <c r="O149" s="45" t="s">
        <v>53</v>
      </c>
      <c r="P149" s="50">
        <v>0.2</v>
      </c>
      <c r="Q149" s="51"/>
      <c r="R149" s="51"/>
      <c r="S149" s="46" t="s">
        <v>104</v>
      </c>
      <c r="T149" s="24" t="s">
        <v>614</v>
      </c>
      <c r="U149" s="9" t="s">
        <v>154</v>
      </c>
      <c r="V149" s="52" t="str">
        <f t="shared" si="3"/>
        <v>Ativo</v>
      </c>
      <c r="W149" s="46"/>
      <c r="X149" s="53" t="s">
        <v>116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209195.9</v>
      </c>
    </row>
    <row r="150" ht="15.75" customHeight="1">
      <c r="A150" s="42" t="s">
        <v>45</v>
      </c>
      <c r="B150" s="43" t="s">
        <v>615</v>
      </c>
      <c r="C150" s="44" t="s">
        <v>616</v>
      </c>
      <c r="D150" s="45" t="s">
        <v>101</v>
      </c>
      <c r="E150" s="46" t="s">
        <v>19</v>
      </c>
      <c r="F150" s="45" t="s">
        <v>417</v>
      </c>
      <c r="G150" s="45" t="str">
        <f t="shared" si="1"/>
        <v>#N/A</v>
      </c>
      <c r="H150" s="47" t="s">
        <v>103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284</v>
      </c>
      <c r="N150" s="49">
        <v>0.0085</v>
      </c>
      <c r="O150" s="45" t="s">
        <v>23</v>
      </c>
      <c r="P150" s="50">
        <v>0.0</v>
      </c>
      <c r="Q150" s="127" t="s">
        <v>617</v>
      </c>
      <c r="R150" s="51"/>
      <c r="S150" s="46" t="s">
        <v>104</v>
      </c>
      <c r="T150" s="24" t="s">
        <v>618</v>
      </c>
      <c r="U150" s="9" t="s">
        <v>19</v>
      </c>
      <c r="V150" s="52" t="str">
        <f t="shared" si="3"/>
        <v>Ativo</v>
      </c>
      <c r="W150" s="46"/>
      <c r="X150" s="53" t="s">
        <v>106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117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619</v>
      </c>
      <c r="C151" s="44" t="s">
        <v>620</v>
      </c>
      <c r="D151" s="45" t="s">
        <v>101</v>
      </c>
      <c r="E151" s="46" t="s">
        <v>19</v>
      </c>
      <c r="F151" s="45" t="s">
        <v>102</v>
      </c>
      <c r="G151" s="45" t="str">
        <f t="shared" si="1"/>
        <v>#N/A</v>
      </c>
      <c r="H151" s="47" t="s">
        <v>103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621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104</v>
      </c>
      <c r="T151" s="24" t="s">
        <v>622</v>
      </c>
      <c r="U151" s="9" t="s">
        <v>19</v>
      </c>
      <c r="V151" s="52" t="str">
        <f t="shared" si="3"/>
        <v>Ativo</v>
      </c>
      <c r="W151" s="46"/>
      <c r="X151" s="53" t="s">
        <v>106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117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623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103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198</v>
      </c>
      <c r="N152" s="49">
        <v>0.008</v>
      </c>
      <c r="O152" s="45" t="s">
        <v>199</v>
      </c>
      <c r="P152" s="50">
        <v>0.1</v>
      </c>
      <c r="Q152" s="51"/>
      <c r="R152" s="51"/>
      <c r="S152" s="46" t="s">
        <v>104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103212.7</v>
      </c>
    </row>
    <row r="153" ht="15.75" customHeight="1">
      <c r="A153" s="42" t="s">
        <v>45</v>
      </c>
      <c r="B153" s="43" t="s">
        <v>624</v>
      </c>
      <c r="C153" s="76" t="s">
        <v>625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103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104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1025289</v>
      </c>
    </row>
    <row r="154" ht="15.75" customHeight="1">
      <c r="A154" s="42" t="s">
        <v>45</v>
      </c>
      <c r="B154" s="43" t="s">
        <v>626</v>
      </c>
      <c r="C154" s="44" t="s">
        <v>627</v>
      </c>
      <c r="D154" s="45" t="s">
        <v>18</v>
      </c>
      <c r="E154" s="46" t="s">
        <v>19</v>
      </c>
      <c r="F154" s="45" t="s">
        <v>300</v>
      </c>
      <c r="G154" s="45" t="str">
        <f t="shared" si="1"/>
        <v>Breno</v>
      </c>
      <c r="H154" s="52" t="s">
        <v>103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128</v>
      </c>
      <c r="N154" s="59">
        <v>0.0</v>
      </c>
      <c r="O154" s="9" t="s">
        <v>23</v>
      </c>
      <c r="P154" s="60">
        <v>0.0</v>
      </c>
      <c r="Q154" s="61"/>
      <c r="R154" s="61" t="s">
        <v>628</v>
      </c>
      <c r="S154" s="46" t="s">
        <v>104</v>
      </c>
      <c r="T154" s="24" t="s">
        <v>629</v>
      </c>
      <c r="U154" s="9" t="s">
        <v>19</v>
      </c>
      <c r="V154" s="52" t="str">
        <f t="shared" si="3"/>
        <v>Ativo</v>
      </c>
      <c r="W154" s="46"/>
      <c r="X154" s="53" t="s">
        <v>116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43775.04</v>
      </c>
    </row>
    <row r="155" ht="15.75" customHeight="1">
      <c r="A155" s="42" t="s">
        <v>45</v>
      </c>
      <c r="B155" s="62" t="s">
        <v>630</v>
      </c>
      <c r="C155" s="82" t="s">
        <v>631</v>
      </c>
      <c r="D155" s="45" t="s">
        <v>18</v>
      </c>
      <c r="E155" s="46" t="s">
        <v>27</v>
      </c>
      <c r="F155" s="45" t="s">
        <v>632</v>
      </c>
      <c r="G155" s="45" t="str">
        <f t="shared" si="1"/>
        <v>#N/A</v>
      </c>
      <c r="H155" s="52" t="s">
        <v>190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245</v>
      </c>
      <c r="S155" s="46" t="s">
        <v>104</v>
      </c>
      <c r="T155" s="24" t="s">
        <v>633</v>
      </c>
      <c r="U155" s="9" t="s">
        <v>19</v>
      </c>
      <c r="V155" s="52" t="str">
        <f t="shared" si="3"/>
        <v>Encerrado</v>
      </c>
      <c r="W155" s="46"/>
      <c r="X155" s="53" t="s">
        <v>116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117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634</v>
      </c>
      <c r="C156" s="129" t="s">
        <v>635</v>
      </c>
      <c r="D156" s="9" t="s">
        <v>18</v>
      </c>
      <c r="E156" s="24" t="s">
        <v>19</v>
      </c>
      <c r="F156" s="9" t="s">
        <v>144</v>
      </c>
      <c r="G156" s="45" t="str">
        <f t="shared" si="1"/>
        <v>Breno</v>
      </c>
      <c r="H156" s="52" t="s">
        <v>103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74</v>
      </c>
      <c r="N156" s="59">
        <v>0.012</v>
      </c>
      <c r="O156" s="9" t="s">
        <v>53</v>
      </c>
      <c r="P156" s="60">
        <v>0.1</v>
      </c>
      <c r="Q156" s="61"/>
      <c r="R156" s="51"/>
      <c r="S156" s="24" t="s">
        <v>104</v>
      </c>
      <c r="T156" s="24" t="s">
        <v>636</v>
      </c>
      <c r="U156" s="9" t="s">
        <v>19</v>
      </c>
      <c r="V156" s="52" t="str">
        <f t="shared" si="3"/>
        <v>Ativo</v>
      </c>
      <c r="W156" s="24" t="s">
        <v>69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178647.5</v>
      </c>
    </row>
    <row r="157" ht="15.75" customHeight="1">
      <c r="A157" s="42" t="s">
        <v>45</v>
      </c>
      <c r="B157" s="130" t="s">
        <v>637</v>
      </c>
      <c r="C157" s="44" t="s">
        <v>638</v>
      </c>
      <c r="D157" s="45" t="s">
        <v>18</v>
      </c>
      <c r="E157" s="46" t="s">
        <v>19</v>
      </c>
      <c r="F157" s="9" t="s">
        <v>639</v>
      </c>
      <c r="G157" s="45" t="str">
        <f t="shared" si="1"/>
        <v>Breno</v>
      </c>
      <c r="H157" s="52" t="s">
        <v>103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640</v>
      </c>
      <c r="S157" s="46" t="s">
        <v>104</v>
      </c>
      <c r="T157" s="24" t="s">
        <v>641</v>
      </c>
      <c r="U157" s="9" t="s">
        <v>27</v>
      </c>
      <c r="V157" s="52" t="str">
        <f t="shared" si="3"/>
        <v>Ativo</v>
      </c>
      <c r="W157" s="46"/>
      <c r="X157" s="53" t="s">
        <v>116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1101431</v>
      </c>
    </row>
    <row r="158" ht="15.75" customHeight="1">
      <c r="A158" s="42" t="s">
        <v>45</v>
      </c>
      <c r="B158" s="65" t="s">
        <v>642</v>
      </c>
      <c r="C158" s="66" t="s">
        <v>643</v>
      </c>
      <c r="D158" s="9" t="s">
        <v>109</v>
      </c>
      <c r="E158" s="46" t="s">
        <v>19</v>
      </c>
      <c r="F158" s="9" t="s">
        <v>644</v>
      </c>
      <c r="G158" s="45" t="str">
        <f t="shared" si="1"/>
        <v>Breno</v>
      </c>
      <c r="H158" s="52" t="s">
        <v>103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645</v>
      </c>
      <c r="R158" s="131"/>
      <c r="S158" s="24" t="s">
        <v>104</v>
      </c>
      <c r="T158" s="24" t="s">
        <v>646</v>
      </c>
      <c r="U158" s="9" t="s">
        <v>38</v>
      </c>
      <c r="V158" s="52" t="str">
        <f t="shared" si="3"/>
        <v>Ativo</v>
      </c>
      <c r="W158" s="24" t="s">
        <v>63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851261.2</v>
      </c>
    </row>
    <row r="159" ht="15.75" customHeight="1">
      <c r="A159" s="42" t="s">
        <v>45</v>
      </c>
      <c r="B159" s="56" t="s">
        <v>647</v>
      </c>
      <c r="C159" s="44" t="s">
        <v>648</v>
      </c>
      <c r="D159" s="45" t="s">
        <v>18</v>
      </c>
      <c r="E159" s="46" t="s">
        <v>181</v>
      </c>
      <c r="F159" s="45" t="s">
        <v>72</v>
      </c>
      <c r="G159" s="45" t="str">
        <f t="shared" si="1"/>
        <v>Breno</v>
      </c>
      <c r="H159" s="47" t="s">
        <v>103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194</v>
      </c>
      <c r="N159" s="59">
        <v>0.025</v>
      </c>
      <c r="O159" s="9" t="s">
        <v>195</v>
      </c>
      <c r="P159" s="60">
        <v>0.2</v>
      </c>
      <c r="Q159" s="64"/>
      <c r="R159" s="61" t="s">
        <v>649</v>
      </c>
      <c r="S159" s="46" t="s">
        <v>104</v>
      </c>
      <c r="T159" s="24" t="s">
        <v>650</v>
      </c>
      <c r="U159" s="9" t="s">
        <v>76</v>
      </c>
      <c r="V159" s="52" t="str">
        <f t="shared" si="3"/>
        <v>Ativo</v>
      </c>
      <c r="W159" s="46"/>
      <c r="X159" s="53" t="s">
        <v>106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97510.55</v>
      </c>
    </row>
    <row r="160" ht="15.75" customHeight="1">
      <c r="A160" s="42" t="s">
        <v>45</v>
      </c>
      <c r="B160" s="56" t="s">
        <v>647</v>
      </c>
      <c r="C160" s="44" t="s">
        <v>651</v>
      </c>
      <c r="D160" s="45" t="s">
        <v>18</v>
      </c>
      <c r="E160" s="46" t="s">
        <v>181</v>
      </c>
      <c r="F160" s="45" t="s">
        <v>72</v>
      </c>
      <c r="G160" s="45" t="str">
        <f t="shared" si="1"/>
        <v>Breno</v>
      </c>
      <c r="H160" s="47" t="s">
        <v>103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652</v>
      </c>
      <c r="S160" s="46" t="s">
        <v>104</v>
      </c>
      <c r="T160" s="24" t="s">
        <v>650</v>
      </c>
      <c r="U160" s="9" t="s">
        <v>76</v>
      </c>
      <c r="V160" s="52" t="str">
        <f t="shared" si="3"/>
        <v>Ativo</v>
      </c>
      <c r="W160" s="46"/>
      <c r="X160" s="53" t="s">
        <v>106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263049.6</v>
      </c>
    </row>
    <row r="161" ht="15.75" customHeight="1">
      <c r="A161" s="42" t="s">
        <v>45</v>
      </c>
      <c r="B161" s="115" t="s">
        <v>653</v>
      </c>
      <c r="C161" s="66" t="s">
        <v>654</v>
      </c>
      <c r="D161" s="9" t="s">
        <v>18</v>
      </c>
      <c r="E161" s="24" t="s">
        <v>19</v>
      </c>
      <c r="F161" s="9" t="s">
        <v>144</v>
      </c>
      <c r="G161" s="45" t="str">
        <f t="shared" si="1"/>
        <v>Breno</v>
      </c>
      <c r="H161" s="52" t="s">
        <v>103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104</v>
      </c>
      <c r="T161" s="23" t="s">
        <v>655</v>
      </c>
      <c r="U161" s="9" t="s">
        <v>19</v>
      </c>
      <c r="V161" s="52" t="str">
        <f t="shared" si="3"/>
        <v>Ativo</v>
      </c>
      <c r="W161" s="24" t="s">
        <v>69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90893.65</v>
      </c>
    </row>
    <row r="162" ht="15.75" customHeight="1">
      <c r="A162" s="42" t="s">
        <v>45</v>
      </c>
      <c r="B162" s="62" t="s">
        <v>656</v>
      </c>
      <c r="C162" s="44" t="s">
        <v>657</v>
      </c>
      <c r="D162" s="45" t="s">
        <v>18</v>
      </c>
      <c r="E162" s="46" t="s">
        <v>181</v>
      </c>
      <c r="F162" s="45" t="s">
        <v>72</v>
      </c>
      <c r="G162" s="45" t="str">
        <f t="shared" si="1"/>
        <v>#N/A</v>
      </c>
      <c r="H162" s="47" t="s">
        <v>190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198</v>
      </c>
      <c r="N162" s="49">
        <v>0.008</v>
      </c>
      <c r="O162" s="45" t="s">
        <v>199</v>
      </c>
      <c r="P162" s="50">
        <v>0.1</v>
      </c>
      <c r="Q162" s="51"/>
      <c r="R162" s="51"/>
      <c r="S162" s="46" t="s">
        <v>104</v>
      </c>
      <c r="T162" s="24" t="s">
        <v>658</v>
      </c>
      <c r="U162" s="9" t="s">
        <v>76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117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656</v>
      </c>
      <c r="C163" s="44" t="s">
        <v>659</v>
      </c>
      <c r="D163" s="45" t="s">
        <v>18</v>
      </c>
      <c r="E163" s="46" t="s">
        <v>181</v>
      </c>
      <c r="F163" s="45" t="s">
        <v>72</v>
      </c>
      <c r="G163" s="45" t="str">
        <f t="shared" si="1"/>
        <v>#N/A</v>
      </c>
      <c r="H163" s="47" t="s">
        <v>190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104</v>
      </c>
      <c r="T163" s="24" t="s">
        <v>658</v>
      </c>
      <c r="U163" s="9" t="s">
        <v>76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117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660</v>
      </c>
      <c r="C164" s="44" t="s">
        <v>661</v>
      </c>
      <c r="D164" s="46" t="s">
        <v>18</v>
      </c>
      <c r="E164" s="46" t="s">
        <v>181</v>
      </c>
      <c r="F164" s="46" t="s">
        <v>72</v>
      </c>
      <c r="G164" s="45" t="str">
        <f t="shared" si="1"/>
        <v>Breno</v>
      </c>
      <c r="H164" s="133" t="s">
        <v>149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662</v>
      </c>
      <c r="R164" s="61" t="s">
        <v>663</v>
      </c>
      <c r="S164" s="46" t="s">
        <v>104</v>
      </c>
      <c r="T164" s="24" t="s">
        <v>658</v>
      </c>
      <c r="U164" s="9" t="s">
        <v>76</v>
      </c>
      <c r="V164" s="52" t="str">
        <f t="shared" si="3"/>
        <v>Ativo</v>
      </c>
      <c r="W164" s="46"/>
      <c r="X164" s="54" t="s">
        <v>106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411009.8</v>
      </c>
    </row>
    <row r="165" ht="15.75" customHeight="1">
      <c r="A165" s="42" t="s">
        <v>45</v>
      </c>
      <c r="B165" s="56" t="s">
        <v>664</v>
      </c>
      <c r="C165" s="57" t="s">
        <v>665</v>
      </c>
      <c r="D165" s="24" t="s">
        <v>18</v>
      </c>
      <c r="E165" s="24" t="s">
        <v>19</v>
      </c>
      <c r="F165" s="24" t="s">
        <v>378</v>
      </c>
      <c r="G165" s="45" t="str">
        <f t="shared" si="1"/>
        <v>Breno</v>
      </c>
      <c r="H165" s="133" t="s">
        <v>103</v>
      </c>
      <c r="I165" s="52" t="s">
        <v>122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374</v>
      </c>
      <c r="T165" s="24" t="s">
        <v>666</v>
      </c>
      <c r="U165" s="9" t="s">
        <v>19</v>
      </c>
      <c r="V165" s="52" t="str">
        <f t="shared" si="3"/>
        <v>Ativo</v>
      </c>
      <c r="W165" s="24" t="s">
        <v>69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473895.8</v>
      </c>
    </row>
    <row r="166" ht="15.75" customHeight="1">
      <c r="A166" s="42" t="s">
        <v>45</v>
      </c>
      <c r="B166" s="43" t="s">
        <v>667</v>
      </c>
      <c r="C166" s="44" t="s">
        <v>668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103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394</v>
      </c>
      <c r="N166" s="49">
        <v>0.008</v>
      </c>
      <c r="O166" s="45" t="s">
        <v>23</v>
      </c>
      <c r="P166" s="50">
        <v>0.0</v>
      </c>
      <c r="Q166" s="61" t="s">
        <v>669</v>
      </c>
      <c r="R166" s="61" t="s">
        <v>670</v>
      </c>
      <c r="S166" s="46" t="s">
        <v>374</v>
      </c>
      <c r="T166" s="24" t="s">
        <v>671</v>
      </c>
      <c r="U166" s="9" t="s">
        <v>27</v>
      </c>
      <c r="V166" s="52" t="str">
        <f t="shared" si="3"/>
        <v>Ativo</v>
      </c>
      <c r="W166" s="46"/>
      <c r="X166" s="53" t="s">
        <v>116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72909.58</v>
      </c>
    </row>
    <row r="167" ht="15.75" customHeight="1">
      <c r="A167" s="42" t="s">
        <v>45</v>
      </c>
      <c r="B167" s="43" t="s">
        <v>672</v>
      </c>
      <c r="C167" s="44" t="s">
        <v>673</v>
      </c>
      <c r="D167" s="45" t="s">
        <v>101</v>
      </c>
      <c r="E167" s="46" t="s">
        <v>19</v>
      </c>
      <c r="F167" s="45" t="s">
        <v>102</v>
      </c>
      <c r="G167" s="45" t="str">
        <f t="shared" si="1"/>
        <v>Breno</v>
      </c>
      <c r="H167" s="47" t="s">
        <v>103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61</v>
      </c>
      <c r="N167" s="49">
        <v>0.01</v>
      </c>
      <c r="O167" s="45" t="s">
        <v>53</v>
      </c>
      <c r="P167" s="50">
        <v>0.1</v>
      </c>
      <c r="Q167" s="61" t="s">
        <v>674</v>
      </c>
      <c r="R167" s="51"/>
      <c r="S167" s="46" t="s">
        <v>104</v>
      </c>
      <c r="T167" s="24" t="s">
        <v>675</v>
      </c>
      <c r="U167" s="9" t="s">
        <v>19</v>
      </c>
      <c r="V167" s="52" t="str">
        <f t="shared" si="3"/>
        <v>Ativo</v>
      </c>
      <c r="W167" s="46"/>
      <c r="X167" s="53" t="s">
        <v>106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1272616</v>
      </c>
    </row>
    <row r="168" ht="15.75" customHeight="1">
      <c r="A168" s="42" t="s">
        <v>45</v>
      </c>
      <c r="B168" s="65" t="s">
        <v>676</v>
      </c>
      <c r="C168" s="66" t="s">
        <v>677</v>
      </c>
      <c r="D168" s="9" t="s">
        <v>109</v>
      </c>
      <c r="E168" s="24" t="s">
        <v>19</v>
      </c>
      <c r="F168" s="9" t="s">
        <v>186</v>
      </c>
      <c r="G168" s="45" t="str">
        <f t="shared" si="1"/>
        <v>Breno</v>
      </c>
      <c r="H168" s="52" t="s">
        <v>103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74</v>
      </c>
      <c r="N168" s="59">
        <v>0.012</v>
      </c>
      <c r="O168" s="9" t="s">
        <v>53</v>
      </c>
      <c r="P168" s="60">
        <v>0.1</v>
      </c>
      <c r="Q168" s="61"/>
      <c r="R168" s="51"/>
      <c r="S168" s="24" t="s">
        <v>104</v>
      </c>
      <c r="T168" s="24" t="s">
        <v>678</v>
      </c>
      <c r="U168" s="9" t="s">
        <v>19</v>
      </c>
      <c r="V168" s="52" t="str">
        <f t="shared" si="3"/>
        <v>Ativo</v>
      </c>
      <c r="W168" s="24" t="s">
        <v>69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241995.6</v>
      </c>
    </row>
    <row r="169" ht="15.75" customHeight="1">
      <c r="A169" s="42" t="s">
        <v>45</v>
      </c>
      <c r="B169" s="135" t="s">
        <v>679</v>
      </c>
      <c r="C169" s="136" t="s">
        <v>680</v>
      </c>
      <c r="D169" s="45" t="s">
        <v>101</v>
      </c>
      <c r="E169" s="46" t="s">
        <v>19</v>
      </c>
      <c r="F169" s="45" t="s">
        <v>417</v>
      </c>
      <c r="G169" s="45" t="str">
        <f t="shared" si="1"/>
        <v>#N/A</v>
      </c>
      <c r="H169" s="47" t="s">
        <v>103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617</v>
      </c>
      <c r="R169" s="51"/>
      <c r="S169" s="46" t="s">
        <v>104</v>
      </c>
      <c r="T169" s="24" t="s">
        <v>681</v>
      </c>
      <c r="U169" s="9" t="s">
        <v>19</v>
      </c>
      <c r="V169" s="52" t="str">
        <f t="shared" si="3"/>
        <v>Ativo</v>
      </c>
      <c r="W169" s="46"/>
      <c r="X169" s="53" t="s">
        <v>106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117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682</v>
      </c>
      <c r="C170" s="44" t="s">
        <v>683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103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104</v>
      </c>
      <c r="T170" s="24" t="s">
        <v>684</v>
      </c>
      <c r="U170" s="9" t="s">
        <v>19</v>
      </c>
      <c r="V170" s="52" t="str">
        <f t="shared" si="3"/>
        <v>Ativo</v>
      </c>
      <c r="W170" s="46"/>
      <c r="X170" s="53" t="s">
        <v>116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305608.1</v>
      </c>
    </row>
    <row r="171" ht="15.75" customHeight="1">
      <c r="A171" s="42" t="s">
        <v>45</v>
      </c>
      <c r="B171" s="62" t="s">
        <v>685</v>
      </c>
      <c r="C171" s="44" t="s">
        <v>686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149</v>
      </c>
      <c r="I171" s="52" t="s">
        <v>122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104</v>
      </c>
      <c r="T171" s="24" t="s">
        <v>687</v>
      </c>
      <c r="U171" s="9" t="s">
        <v>27</v>
      </c>
      <c r="V171" s="52" t="str">
        <f t="shared" si="3"/>
        <v>Ativo</v>
      </c>
      <c r="W171" s="46"/>
      <c r="X171" s="53" t="s">
        <v>116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688</v>
      </c>
      <c r="C172" s="44" t="s">
        <v>689</v>
      </c>
      <c r="D172" s="45" t="s">
        <v>101</v>
      </c>
      <c r="E172" s="46" t="s">
        <v>19</v>
      </c>
      <c r="F172" s="45" t="s">
        <v>690</v>
      </c>
      <c r="G172" s="45" t="str">
        <f t="shared" si="1"/>
        <v>#N/A</v>
      </c>
      <c r="H172" s="47" t="s">
        <v>103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104</v>
      </c>
      <c r="T172" s="24" t="s">
        <v>691</v>
      </c>
      <c r="U172" s="9" t="s">
        <v>19</v>
      </c>
      <c r="V172" s="52" t="str">
        <f t="shared" si="3"/>
        <v>Ativo</v>
      </c>
      <c r="W172" s="46"/>
      <c r="X172" s="53" t="s">
        <v>116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117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692</v>
      </c>
      <c r="C173" s="44" t="s">
        <v>693</v>
      </c>
      <c r="D173" s="45" t="s">
        <v>101</v>
      </c>
      <c r="E173" s="46" t="s">
        <v>19</v>
      </c>
      <c r="F173" s="45" t="s">
        <v>692</v>
      </c>
      <c r="G173" s="45" t="str">
        <f t="shared" si="1"/>
        <v>Breno</v>
      </c>
      <c r="H173" s="47" t="s">
        <v>103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275</v>
      </c>
      <c r="N173" s="49">
        <v>0.02</v>
      </c>
      <c r="O173" s="45" t="s">
        <v>53</v>
      </c>
      <c r="P173" s="50">
        <v>0.2</v>
      </c>
      <c r="Q173" s="51"/>
      <c r="R173" s="51"/>
      <c r="S173" s="46" t="s">
        <v>104</v>
      </c>
      <c r="T173" s="24" t="s">
        <v>694</v>
      </c>
      <c r="U173" s="9" t="s">
        <v>19</v>
      </c>
      <c r="V173" s="52" t="str">
        <f t="shared" si="3"/>
        <v>Ativo</v>
      </c>
      <c r="W173" s="46"/>
      <c r="X173" s="53" t="s">
        <v>106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1118.02</v>
      </c>
    </row>
    <row r="174" ht="15.75" customHeight="1">
      <c r="A174" s="42" t="s">
        <v>45</v>
      </c>
      <c r="B174" s="43" t="s">
        <v>695</v>
      </c>
      <c r="C174" s="44" t="s">
        <v>696</v>
      </c>
      <c r="D174" s="45" t="s">
        <v>18</v>
      </c>
      <c r="E174" s="46" t="s">
        <v>19</v>
      </c>
      <c r="F174" s="45" t="s">
        <v>300</v>
      </c>
      <c r="G174" s="45" t="str">
        <f t="shared" si="1"/>
        <v>Breno</v>
      </c>
      <c r="H174" s="47" t="s">
        <v>103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61</v>
      </c>
      <c r="N174" s="49">
        <v>0.015</v>
      </c>
      <c r="O174" s="45" t="s">
        <v>53</v>
      </c>
      <c r="P174" s="50">
        <v>0.1</v>
      </c>
      <c r="Q174" s="61"/>
      <c r="R174" s="51"/>
      <c r="S174" s="46" t="s">
        <v>104</v>
      </c>
      <c r="T174" s="24" t="s">
        <v>697</v>
      </c>
      <c r="U174" s="9" t="s">
        <v>19</v>
      </c>
      <c r="V174" s="52" t="str">
        <f t="shared" si="3"/>
        <v>Ativo</v>
      </c>
      <c r="W174" s="46"/>
      <c r="X174" s="53" t="s">
        <v>116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172297.7</v>
      </c>
    </row>
    <row r="175" ht="15.75" customHeight="1">
      <c r="A175" s="42" t="s">
        <v>45</v>
      </c>
      <c r="B175" s="43" t="s">
        <v>698</v>
      </c>
      <c r="C175" s="44" t="s">
        <v>699</v>
      </c>
      <c r="D175" s="45" t="s">
        <v>18</v>
      </c>
      <c r="E175" s="46" t="s">
        <v>19</v>
      </c>
      <c r="F175" s="45" t="s">
        <v>144</v>
      </c>
      <c r="G175" s="45" t="str">
        <f t="shared" si="1"/>
        <v>Breno</v>
      </c>
      <c r="H175" s="52" t="s">
        <v>149</v>
      </c>
      <c r="I175" s="52" t="s">
        <v>700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701</v>
      </c>
      <c r="S175" s="46" t="s">
        <v>104</v>
      </c>
      <c r="T175" s="24" t="s">
        <v>702</v>
      </c>
      <c r="U175" s="9" t="s">
        <v>19</v>
      </c>
      <c r="V175" s="52" t="str">
        <f t="shared" si="3"/>
        <v>Ativo</v>
      </c>
      <c r="W175" s="46"/>
      <c r="X175" s="53" t="s">
        <v>116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115184.6</v>
      </c>
    </row>
    <row r="176" ht="15.75" customHeight="1">
      <c r="A176" s="42" t="s">
        <v>45</v>
      </c>
      <c r="B176" s="43" t="s">
        <v>703</v>
      </c>
      <c r="C176" s="44" t="s">
        <v>704</v>
      </c>
      <c r="D176" s="45" t="s">
        <v>101</v>
      </c>
      <c r="E176" s="46" t="s">
        <v>19</v>
      </c>
      <c r="F176" s="45" t="s">
        <v>705</v>
      </c>
      <c r="G176" s="45" t="str">
        <f t="shared" si="1"/>
        <v>Breno</v>
      </c>
      <c r="H176" s="47" t="s">
        <v>103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104</v>
      </c>
      <c r="T176" s="24" t="s">
        <v>706</v>
      </c>
      <c r="U176" s="9" t="s">
        <v>19</v>
      </c>
      <c r="V176" s="52" t="str">
        <f t="shared" si="3"/>
        <v>Ativo</v>
      </c>
      <c r="W176" s="46"/>
      <c r="X176" s="53" t="s">
        <v>116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841756.7</v>
      </c>
    </row>
    <row r="177" ht="15.75" customHeight="1">
      <c r="A177" s="42" t="s">
        <v>45</v>
      </c>
      <c r="B177" s="43" t="s">
        <v>703</v>
      </c>
      <c r="C177" s="44" t="s">
        <v>707</v>
      </c>
      <c r="D177" s="45" t="s">
        <v>101</v>
      </c>
      <c r="E177" s="46" t="s">
        <v>19</v>
      </c>
      <c r="F177" s="45" t="s">
        <v>705</v>
      </c>
      <c r="G177" s="45" t="str">
        <f t="shared" si="1"/>
        <v>Breno</v>
      </c>
      <c r="H177" s="47" t="s">
        <v>103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708</v>
      </c>
      <c r="S177" s="46" t="s">
        <v>104</v>
      </c>
      <c r="T177" s="24" t="s">
        <v>706</v>
      </c>
      <c r="U177" s="9" t="s">
        <v>19</v>
      </c>
      <c r="V177" s="52" t="str">
        <f t="shared" si="3"/>
        <v>Ativo</v>
      </c>
      <c r="W177" s="46"/>
      <c r="X177" s="53" t="s">
        <v>116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3772639</v>
      </c>
    </row>
    <row r="178" ht="15.75" customHeight="1">
      <c r="A178" s="42" t="s">
        <v>45</v>
      </c>
      <c r="B178" s="43" t="s">
        <v>709</v>
      </c>
      <c r="C178" s="44" t="s">
        <v>710</v>
      </c>
      <c r="D178" s="45" t="s">
        <v>18</v>
      </c>
      <c r="E178" s="46" t="s">
        <v>19</v>
      </c>
      <c r="F178" s="9" t="s">
        <v>711</v>
      </c>
      <c r="G178" s="45" t="str">
        <f t="shared" si="1"/>
        <v>Breno</v>
      </c>
      <c r="H178" s="52" t="s">
        <v>103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104</v>
      </c>
      <c r="T178" s="24" t="s">
        <v>712</v>
      </c>
      <c r="U178" s="9" t="s">
        <v>713</v>
      </c>
      <c r="V178" s="52" t="str">
        <f t="shared" si="3"/>
        <v>Ativo</v>
      </c>
      <c r="W178" s="46"/>
      <c r="X178" s="53" t="s">
        <v>116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41335.82</v>
      </c>
    </row>
    <row r="179" ht="15.75" customHeight="1">
      <c r="A179" s="42" t="s">
        <v>45</v>
      </c>
      <c r="B179" s="43" t="s">
        <v>714</v>
      </c>
      <c r="C179" s="44" t="s">
        <v>715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149</v>
      </c>
      <c r="I179" s="47" t="s">
        <v>122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104</v>
      </c>
      <c r="T179" s="24" t="s">
        <v>716</v>
      </c>
      <c r="U179" s="9" t="s">
        <v>19</v>
      </c>
      <c r="V179" s="52" t="str">
        <f t="shared" si="3"/>
        <v>Inativo</v>
      </c>
      <c r="W179" s="46"/>
      <c r="X179" s="53" t="s">
        <v>116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117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717</v>
      </c>
      <c r="C180" s="44" t="s">
        <v>718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149</v>
      </c>
      <c r="I180" s="52" t="s">
        <v>122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104</v>
      </c>
      <c r="T180" s="24" t="s">
        <v>716</v>
      </c>
      <c r="U180" s="9" t="s">
        <v>19</v>
      </c>
      <c r="V180" s="52" t="str">
        <f t="shared" si="3"/>
        <v>Ativo</v>
      </c>
      <c r="W180" s="46"/>
      <c r="X180" s="53" t="s">
        <v>116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214.75</v>
      </c>
    </row>
    <row r="181" ht="15.75" customHeight="1">
      <c r="A181" s="42" t="s">
        <v>45</v>
      </c>
      <c r="B181" s="43" t="s">
        <v>719</v>
      </c>
      <c r="C181" s="44" t="s">
        <v>720</v>
      </c>
      <c r="D181" s="45" t="s">
        <v>18</v>
      </c>
      <c r="E181" s="46" t="s">
        <v>181</v>
      </c>
      <c r="F181" s="45" t="s">
        <v>72</v>
      </c>
      <c r="G181" s="45" t="str">
        <f t="shared" si="1"/>
        <v>Breno</v>
      </c>
      <c r="H181" s="47" t="s">
        <v>103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104</v>
      </c>
      <c r="T181" s="24" t="s">
        <v>721</v>
      </c>
      <c r="U181" s="9" t="s">
        <v>76</v>
      </c>
      <c r="V181" s="52" t="str">
        <f t="shared" si="3"/>
        <v>Ativo</v>
      </c>
      <c r="W181" s="46"/>
      <c r="X181" s="53" t="s">
        <v>116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66160.64</v>
      </c>
    </row>
    <row r="182" ht="15.75" customHeight="1">
      <c r="A182" s="42" t="s">
        <v>45</v>
      </c>
      <c r="B182" s="62" t="s">
        <v>722</v>
      </c>
      <c r="C182" s="44" t="s">
        <v>723</v>
      </c>
      <c r="D182" s="45" t="s">
        <v>18</v>
      </c>
      <c r="E182" s="46" t="s">
        <v>19</v>
      </c>
      <c r="F182" s="45" t="s">
        <v>711</v>
      </c>
      <c r="G182" s="45" t="str">
        <f t="shared" si="1"/>
        <v>Breno</v>
      </c>
      <c r="H182" s="52" t="s">
        <v>103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61</v>
      </c>
      <c r="N182" s="49">
        <v>0.015</v>
      </c>
      <c r="O182" s="45" t="s">
        <v>53</v>
      </c>
      <c r="P182" s="50">
        <v>0.1</v>
      </c>
      <c r="Q182" s="51"/>
      <c r="R182" s="51"/>
      <c r="S182" s="46" t="s">
        <v>104</v>
      </c>
      <c r="T182" s="24" t="s">
        <v>724</v>
      </c>
      <c r="U182" s="9" t="s">
        <v>19</v>
      </c>
      <c r="V182" s="52" t="str">
        <f t="shared" si="3"/>
        <v>Ativo</v>
      </c>
      <c r="W182" s="46"/>
      <c r="X182" s="53" t="s">
        <v>116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28806.39</v>
      </c>
    </row>
    <row r="183" ht="15.75" customHeight="1">
      <c r="A183" s="42" t="s">
        <v>45</v>
      </c>
      <c r="B183" s="98" t="s">
        <v>725</v>
      </c>
      <c r="C183" s="72" t="s">
        <v>726</v>
      </c>
      <c r="D183" s="45" t="s">
        <v>18</v>
      </c>
      <c r="E183" s="46" t="s">
        <v>181</v>
      </c>
      <c r="F183" s="45" t="s">
        <v>203</v>
      </c>
      <c r="G183" s="45" t="str">
        <f t="shared" si="1"/>
        <v>#N/A</v>
      </c>
      <c r="H183" s="52" t="s">
        <v>149</v>
      </c>
      <c r="I183" s="47" t="s">
        <v>122</v>
      </c>
      <c r="J183" s="45" t="str">
        <f t="shared" si="5"/>
        <v>Não</v>
      </c>
      <c r="K183" s="48">
        <v>45233.0</v>
      </c>
      <c r="L183" s="63"/>
      <c r="M183" s="46" t="s">
        <v>74</v>
      </c>
      <c r="N183" s="49">
        <v>0.012</v>
      </c>
      <c r="O183" s="45" t="s">
        <v>53</v>
      </c>
      <c r="P183" s="50">
        <v>0.1</v>
      </c>
      <c r="Q183" s="51"/>
      <c r="R183" s="51"/>
      <c r="S183" s="46" t="s">
        <v>104</v>
      </c>
      <c r="T183" s="24" t="s">
        <v>727</v>
      </c>
      <c r="U183" s="9" t="s">
        <v>76</v>
      </c>
      <c r="V183" s="52" t="str">
        <f t="shared" si="3"/>
        <v>Ativo</v>
      </c>
      <c r="W183" s="46"/>
      <c r="X183" s="53" t="s">
        <v>106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117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728</v>
      </c>
      <c r="C184" s="44" t="s">
        <v>729</v>
      </c>
      <c r="D184" s="45" t="s">
        <v>101</v>
      </c>
      <c r="E184" s="46" t="s">
        <v>19</v>
      </c>
      <c r="F184" s="45" t="s">
        <v>102</v>
      </c>
      <c r="G184" s="45" t="str">
        <f t="shared" si="1"/>
        <v>Breno</v>
      </c>
      <c r="H184" s="47" t="s">
        <v>103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730</v>
      </c>
      <c r="N184" s="49">
        <v>0.014</v>
      </c>
      <c r="O184" s="45" t="s">
        <v>53</v>
      </c>
      <c r="P184" s="50">
        <v>0.2</v>
      </c>
      <c r="Q184" s="61" t="s">
        <v>731</v>
      </c>
      <c r="R184" s="51"/>
      <c r="S184" s="46" t="s">
        <v>104</v>
      </c>
      <c r="T184" s="24" t="s">
        <v>732</v>
      </c>
      <c r="U184" s="9" t="s">
        <v>19</v>
      </c>
      <c r="V184" s="52" t="str">
        <f t="shared" si="3"/>
        <v>Ativo</v>
      </c>
      <c r="W184" s="46"/>
      <c r="X184" s="53" t="s">
        <v>106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216787.3</v>
      </c>
    </row>
    <row r="185" ht="15.75" customHeight="1">
      <c r="A185" s="42" t="s">
        <v>45</v>
      </c>
      <c r="B185" s="128" t="s">
        <v>733</v>
      </c>
      <c r="C185" s="72" t="s">
        <v>734</v>
      </c>
      <c r="D185" s="45" t="s">
        <v>18</v>
      </c>
      <c r="E185" s="46" t="s">
        <v>27</v>
      </c>
      <c r="F185" s="45" t="s">
        <v>120</v>
      </c>
      <c r="G185" s="45" t="str">
        <f t="shared" si="1"/>
        <v>Breno</v>
      </c>
      <c r="H185" s="47" t="s">
        <v>103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735</v>
      </c>
      <c r="R185" s="51"/>
      <c r="S185" s="46" t="s">
        <v>104</v>
      </c>
      <c r="T185" s="24" t="s">
        <v>736</v>
      </c>
      <c r="U185" s="9" t="s">
        <v>27</v>
      </c>
      <c r="V185" s="52" t="str">
        <f t="shared" si="3"/>
        <v>Ativo</v>
      </c>
      <c r="W185" s="46"/>
      <c r="X185" s="53" t="s">
        <v>116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191574.7</v>
      </c>
    </row>
    <row r="186" ht="15.75" customHeight="1">
      <c r="A186" s="42" t="s">
        <v>45</v>
      </c>
      <c r="B186" s="138" t="s">
        <v>737</v>
      </c>
      <c r="C186" s="139" t="s">
        <v>738</v>
      </c>
      <c r="D186" s="9" t="s">
        <v>18</v>
      </c>
      <c r="E186" s="24" t="s">
        <v>27</v>
      </c>
      <c r="F186" s="45" t="s">
        <v>120</v>
      </c>
      <c r="G186" s="45" t="str">
        <f t="shared" si="1"/>
        <v>Breno</v>
      </c>
      <c r="H186" s="52" t="s">
        <v>103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104</v>
      </c>
      <c r="T186" s="24" t="s">
        <v>739</v>
      </c>
      <c r="U186" s="9" t="s">
        <v>27</v>
      </c>
      <c r="V186" s="52" t="str">
        <f t="shared" si="3"/>
        <v>Ativo</v>
      </c>
      <c r="W186" s="24" t="s">
        <v>69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346709.3</v>
      </c>
    </row>
    <row r="187" ht="15.75" customHeight="1">
      <c r="A187" s="42" t="s">
        <v>45</v>
      </c>
      <c r="B187" s="62" t="s">
        <v>740</v>
      </c>
      <c r="C187" s="44" t="s">
        <v>741</v>
      </c>
      <c r="D187" s="45" t="s">
        <v>101</v>
      </c>
      <c r="E187" s="46" t="s">
        <v>19</v>
      </c>
      <c r="F187" s="45" t="s">
        <v>214</v>
      </c>
      <c r="G187" s="45" t="str">
        <f t="shared" si="1"/>
        <v>Breno</v>
      </c>
      <c r="H187" s="47" t="s">
        <v>103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104</v>
      </c>
      <c r="T187" s="24" t="s">
        <v>742</v>
      </c>
      <c r="U187" s="9" t="s">
        <v>19</v>
      </c>
      <c r="V187" s="52" t="str">
        <f t="shared" si="3"/>
        <v>Ativo</v>
      </c>
      <c r="W187" s="46"/>
      <c r="X187" s="53" t="s">
        <v>106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363499.7</v>
      </c>
    </row>
    <row r="188" ht="15.75" customHeight="1">
      <c r="A188" s="42" t="s">
        <v>45</v>
      </c>
      <c r="B188" s="43" t="s">
        <v>743</v>
      </c>
      <c r="C188" s="44" t="s">
        <v>744</v>
      </c>
      <c r="D188" s="45" t="s">
        <v>18</v>
      </c>
      <c r="E188" s="46" t="s">
        <v>27</v>
      </c>
      <c r="F188" s="45" t="s">
        <v>120</v>
      </c>
      <c r="G188" s="45" t="str">
        <f t="shared" si="1"/>
        <v>Breno</v>
      </c>
      <c r="H188" s="47" t="s">
        <v>103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745</v>
      </c>
      <c r="R188" s="51"/>
      <c r="S188" s="46" t="s">
        <v>104</v>
      </c>
      <c r="T188" s="24" t="s">
        <v>746</v>
      </c>
      <c r="U188" s="9" t="s">
        <v>27</v>
      </c>
      <c r="V188" s="52" t="str">
        <f t="shared" si="3"/>
        <v>Ativo</v>
      </c>
      <c r="W188" s="46"/>
      <c r="X188" s="53" t="s">
        <v>116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976875</v>
      </c>
    </row>
    <row r="189" ht="15.75" customHeight="1">
      <c r="A189" s="6" t="s">
        <v>45</v>
      </c>
      <c r="B189" s="56" t="s">
        <v>747</v>
      </c>
      <c r="C189" s="57" t="s">
        <v>748</v>
      </c>
      <c r="D189" s="9" t="s">
        <v>101</v>
      </c>
      <c r="E189" s="24" t="s">
        <v>19</v>
      </c>
      <c r="F189" s="9" t="s">
        <v>102</v>
      </c>
      <c r="G189" s="45" t="str">
        <f t="shared" si="1"/>
        <v>Breno</v>
      </c>
      <c r="H189" s="52" t="s">
        <v>103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104</v>
      </c>
      <c r="T189" s="24" t="s">
        <v>749</v>
      </c>
      <c r="U189" s="9" t="s">
        <v>19</v>
      </c>
      <c r="V189" s="52" t="str">
        <f t="shared" si="3"/>
        <v>Ativo</v>
      </c>
      <c r="W189" s="46"/>
      <c r="X189" s="53" t="s">
        <v>116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71066.89</v>
      </c>
    </row>
    <row r="190" ht="15.75" customHeight="1">
      <c r="A190" s="42" t="s">
        <v>45</v>
      </c>
      <c r="B190" s="43" t="s">
        <v>750</v>
      </c>
      <c r="C190" s="44" t="s">
        <v>751</v>
      </c>
      <c r="D190" s="45" t="s">
        <v>18</v>
      </c>
      <c r="E190" s="46" t="s">
        <v>181</v>
      </c>
      <c r="F190" s="45" t="s">
        <v>72</v>
      </c>
      <c r="G190" s="45" t="str">
        <f t="shared" si="1"/>
        <v>Breno</v>
      </c>
      <c r="H190" s="47" t="s">
        <v>103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104</v>
      </c>
      <c r="T190" s="24" t="s">
        <v>752</v>
      </c>
      <c r="U190" s="9" t="s">
        <v>76</v>
      </c>
      <c r="V190" s="52" t="str">
        <f t="shared" si="3"/>
        <v>Ativo</v>
      </c>
      <c r="W190" s="46"/>
      <c r="X190" s="53" t="s">
        <v>106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207668.9</v>
      </c>
    </row>
    <row r="191" ht="15.75" customHeight="1">
      <c r="A191" s="42" t="s">
        <v>45</v>
      </c>
      <c r="B191" s="65" t="s">
        <v>753</v>
      </c>
      <c r="C191" s="66" t="s">
        <v>754</v>
      </c>
      <c r="D191" s="45" t="s">
        <v>18</v>
      </c>
      <c r="E191" s="46" t="s">
        <v>19</v>
      </c>
      <c r="F191" s="45" t="s">
        <v>46</v>
      </c>
      <c r="G191" s="45" t="str">
        <f t="shared" si="1"/>
        <v>Breno</v>
      </c>
      <c r="H191" s="52" t="s">
        <v>103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104</v>
      </c>
      <c r="T191" s="5" t="s">
        <v>755</v>
      </c>
      <c r="U191" s="9" t="s">
        <v>19</v>
      </c>
      <c r="V191" s="52" t="str">
        <f t="shared" si="3"/>
        <v>Ativo</v>
      </c>
      <c r="W191" s="24" t="s">
        <v>69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224680.3</v>
      </c>
    </row>
    <row r="192" ht="15.75" customHeight="1">
      <c r="A192" s="42" t="s">
        <v>45</v>
      </c>
      <c r="B192" s="43" t="s">
        <v>756</v>
      </c>
      <c r="C192" s="44" t="s">
        <v>757</v>
      </c>
      <c r="D192" s="45" t="s">
        <v>18</v>
      </c>
      <c r="E192" s="46" t="s">
        <v>19</v>
      </c>
      <c r="F192" s="45" t="s">
        <v>46</v>
      </c>
      <c r="G192" s="45" t="str">
        <f t="shared" si="1"/>
        <v>Breno</v>
      </c>
      <c r="H192" s="47" t="s">
        <v>103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104</v>
      </c>
      <c r="T192" s="24" t="s">
        <v>758</v>
      </c>
      <c r="U192" s="9" t="s">
        <v>19</v>
      </c>
      <c r="V192" s="52" t="str">
        <f t="shared" si="3"/>
        <v>Ativo</v>
      </c>
      <c r="W192" s="46"/>
      <c r="X192" s="53" t="s">
        <v>116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159934.4</v>
      </c>
    </row>
    <row r="193" ht="15.75" customHeight="1">
      <c r="A193" s="42" t="s">
        <v>45</v>
      </c>
      <c r="B193" s="56" t="s">
        <v>759</v>
      </c>
      <c r="C193" s="57" t="s">
        <v>760</v>
      </c>
      <c r="D193" s="9" t="s">
        <v>18</v>
      </c>
      <c r="E193" s="24" t="s">
        <v>19</v>
      </c>
      <c r="F193" s="45" t="s">
        <v>46</v>
      </c>
      <c r="G193" s="45" t="str">
        <f t="shared" si="1"/>
        <v>Breno</v>
      </c>
      <c r="H193" s="52" t="s">
        <v>103</v>
      </c>
      <c r="I193" s="52" t="s">
        <v>163</v>
      </c>
      <c r="J193" s="45" t="str">
        <f t="shared" si="5"/>
        <v>Não</v>
      </c>
      <c r="K193" s="58">
        <v>45447.0</v>
      </c>
      <c r="L193" s="46"/>
      <c r="M193" s="24" t="s">
        <v>74</v>
      </c>
      <c r="N193" s="59">
        <v>0.012</v>
      </c>
      <c r="O193" s="9" t="s">
        <v>53</v>
      </c>
      <c r="P193" s="60">
        <v>0.1</v>
      </c>
      <c r="Q193" s="51"/>
      <c r="R193" s="51"/>
      <c r="S193" s="24" t="s">
        <v>104</v>
      </c>
      <c r="T193" s="24" t="s">
        <v>758</v>
      </c>
      <c r="U193" s="9" t="s">
        <v>19</v>
      </c>
      <c r="V193" s="52" t="str">
        <f t="shared" si="3"/>
        <v>Ativo</v>
      </c>
      <c r="W193" s="24" t="s">
        <v>69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1912.43</v>
      </c>
    </row>
    <row r="194" ht="15.75" customHeight="1">
      <c r="A194" s="42" t="s">
        <v>45</v>
      </c>
      <c r="B194" s="43" t="s">
        <v>761</v>
      </c>
      <c r="C194" s="44" t="s">
        <v>762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103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104</v>
      </c>
      <c r="T194" s="24" t="s">
        <v>763</v>
      </c>
      <c r="U194" s="9" t="s">
        <v>27</v>
      </c>
      <c r="V194" s="52" t="str">
        <f t="shared" si="3"/>
        <v>Ativo</v>
      </c>
      <c r="W194" s="46"/>
      <c r="X194" s="53" t="s">
        <v>116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15395.3</v>
      </c>
    </row>
    <row r="195" ht="15.75" customHeight="1">
      <c r="A195" s="42" t="s">
        <v>45</v>
      </c>
      <c r="B195" s="43" t="s">
        <v>764</v>
      </c>
      <c r="C195" s="44" t="s">
        <v>765</v>
      </c>
      <c r="D195" s="45" t="s">
        <v>18</v>
      </c>
      <c r="E195" s="46" t="s">
        <v>181</v>
      </c>
      <c r="F195" s="45" t="s">
        <v>72</v>
      </c>
      <c r="G195" s="45" t="str">
        <f t="shared" si="1"/>
        <v>Breno</v>
      </c>
      <c r="H195" s="47" t="s">
        <v>103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104</v>
      </c>
      <c r="T195" s="24" t="s">
        <v>766</v>
      </c>
      <c r="U195" s="9" t="s">
        <v>76</v>
      </c>
      <c r="V195" s="52" t="str">
        <f t="shared" si="3"/>
        <v>Ativo</v>
      </c>
      <c r="W195" s="46"/>
      <c r="X195" s="53" t="s">
        <v>106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542129.5</v>
      </c>
    </row>
    <row r="196" ht="15.75" customHeight="1">
      <c r="A196" s="42" t="s">
        <v>45</v>
      </c>
      <c r="B196" s="43" t="s">
        <v>764</v>
      </c>
      <c r="C196" s="44" t="s">
        <v>767</v>
      </c>
      <c r="D196" s="45" t="s">
        <v>18</v>
      </c>
      <c r="E196" s="46" t="s">
        <v>181</v>
      </c>
      <c r="F196" s="45" t="s">
        <v>72</v>
      </c>
      <c r="G196" s="45" t="str">
        <f t="shared" si="1"/>
        <v>Breno</v>
      </c>
      <c r="H196" s="47" t="s">
        <v>103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194</v>
      </c>
      <c r="N196" s="49">
        <v>0.025</v>
      </c>
      <c r="O196" s="45" t="s">
        <v>195</v>
      </c>
      <c r="P196" s="50">
        <v>0.2</v>
      </c>
      <c r="Q196" s="51"/>
      <c r="R196" s="51"/>
      <c r="S196" s="46" t="s">
        <v>104</v>
      </c>
      <c r="T196" s="24" t="s">
        <v>766</v>
      </c>
      <c r="U196" s="9" t="s">
        <v>76</v>
      </c>
      <c r="V196" s="52" t="str">
        <f t="shared" si="3"/>
        <v>Ativo</v>
      </c>
      <c r="W196" s="46"/>
      <c r="X196" s="53" t="s">
        <v>106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129100</v>
      </c>
    </row>
    <row r="197" ht="15.75" customHeight="1">
      <c r="A197" s="42" t="s">
        <v>45</v>
      </c>
      <c r="B197" s="43" t="s">
        <v>768</v>
      </c>
      <c r="C197" s="44" t="s">
        <v>769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149</v>
      </c>
      <c r="I197" s="47" t="s">
        <v>122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104</v>
      </c>
      <c r="T197" s="24" t="s">
        <v>770</v>
      </c>
      <c r="U197" s="9" t="s">
        <v>27</v>
      </c>
      <c r="V197" s="52" t="str">
        <f t="shared" si="3"/>
        <v>Ativo</v>
      </c>
      <c r="W197" s="46"/>
      <c r="X197" s="53" t="s">
        <v>116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117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771</v>
      </c>
      <c r="C198" s="44" t="s">
        <v>772</v>
      </c>
      <c r="D198" s="45" t="s">
        <v>18</v>
      </c>
      <c r="E198" s="46" t="s">
        <v>19</v>
      </c>
      <c r="F198" s="45" t="s">
        <v>127</v>
      </c>
      <c r="G198" s="45" t="str">
        <f t="shared" si="1"/>
        <v>Breno</v>
      </c>
      <c r="H198" s="52" t="s">
        <v>149</v>
      </c>
      <c r="I198" s="52" t="s">
        <v>122</v>
      </c>
      <c r="J198" s="45" t="str">
        <f t="shared" si="5"/>
        <v>Não</v>
      </c>
      <c r="K198" s="48">
        <v>45250.0</v>
      </c>
      <c r="L198" s="46"/>
      <c r="M198" s="94" t="s">
        <v>128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374</v>
      </c>
      <c r="T198" s="24" t="s">
        <v>773</v>
      </c>
      <c r="U198" s="9" t="s">
        <v>19</v>
      </c>
      <c r="V198" s="52" t="str">
        <f t="shared" si="3"/>
        <v>Ativo</v>
      </c>
      <c r="W198" s="46"/>
      <c r="X198" s="53" t="s">
        <v>116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117</v>
      </c>
      <c r="AV198" s="54">
        <f t="array" ref="AV198">XLOOKUP(C198,'PL TOTAL D0'!A:A,'PL TOTAL D0'!C:C,"")</f>
        <v>1000.78</v>
      </c>
    </row>
    <row r="199" ht="15.75" customHeight="1">
      <c r="A199" s="42" t="s">
        <v>45</v>
      </c>
      <c r="B199" s="43" t="s">
        <v>774</v>
      </c>
      <c r="C199" s="44" t="s">
        <v>775</v>
      </c>
      <c r="D199" s="45" t="s">
        <v>18</v>
      </c>
      <c r="E199" s="46" t="s">
        <v>181</v>
      </c>
      <c r="F199" s="45" t="s">
        <v>72</v>
      </c>
      <c r="G199" s="45" t="str">
        <f t="shared" si="1"/>
        <v>Breno</v>
      </c>
      <c r="H199" s="47" t="s">
        <v>103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194</v>
      </c>
      <c r="N199" s="49">
        <v>0.025</v>
      </c>
      <c r="O199" s="45" t="s">
        <v>195</v>
      </c>
      <c r="P199" s="50">
        <v>0.2</v>
      </c>
      <c r="Q199" s="51"/>
      <c r="R199" s="51"/>
      <c r="S199" s="46" t="s">
        <v>104</v>
      </c>
      <c r="T199" s="24" t="s">
        <v>776</v>
      </c>
      <c r="U199" s="9" t="s">
        <v>76</v>
      </c>
      <c r="V199" s="52" t="str">
        <f t="shared" si="3"/>
        <v>Ativo</v>
      </c>
      <c r="W199" s="46"/>
      <c r="X199" s="53" t="s">
        <v>106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433753.5</v>
      </c>
    </row>
    <row r="200" ht="15.75" customHeight="1">
      <c r="A200" s="42" t="s">
        <v>45</v>
      </c>
      <c r="B200" s="62" t="s">
        <v>774</v>
      </c>
      <c r="C200" s="44" t="s">
        <v>777</v>
      </c>
      <c r="D200" s="45" t="s">
        <v>18</v>
      </c>
      <c r="E200" s="46" t="s">
        <v>181</v>
      </c>
      <c r="F200" s="45" t="s">
        <v>72</v>
      </c>
      <c r="G200" s="45" t="str">
        <f t="shared" si="1"/>
        <v>Breno</v>
      </c>
      <c r="H200" s="47" t="s">
        <v>103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104</v>
      </c>
      <c r="T200" s="24" t="s">
        <v>776</v>
      </c>
      <c r="U200" s="9" t="s">
        <v>76</v>
      </c>
      <c r="V200" s="52" t="str">
        <f t="shared" si="3"/>
        <v>Ativo</v>
      </c>
      <c r="W200" s="46"/>
      <c r="X200" s="53" t="s">
        <v>106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4089643</v>
      </c>
    </row>
    <row r="201" ht="15.75" customHeight="1">
      <c r="A201" s="6" t="s">
        <v>45</v>
      </c>
      <c r="B201" s="113" t="s">
        <v>778</v>
      </c>
      <c r="C201" s="114" t="s">
        <v>779</v>
      </c>
      <c r="D201" s="9" t="s">
        <v>18</v>
      </c>
      <c r="E201" s="24" t="s">
        <v>181</v>
      </c>
      <c r="F201" s="9" t="s">
        <v>203</v>
      </c>
      <c r="G201" s="45" t="str">
        <f t="shared" si="1"/>
        <v>Breno</v>
      </c>
      <c r="H201" s="52" t="s">
        <v>149</v>
      </c>
      <c r="I201" s="52" t="s">
        <v>122</v>
      </c>
      <c r="J201" s="45" t="str">
        <f t="shared" si="5"/>
        <v>Não</v>
      </c>
      <c r="K201" s="58">
        <v>45364.0</v>
      </c>
      <c r="L201" s="46"/>
      <c r="M201" s="24" t="s">
        <v>74</v>
      </c>
      <c r="N201" s="59">
        <v>0.012</v>
      </c>
      <c r="O201" s="9" t="s">
        <v>53</v>
      </c>
      <c r="P201" s="60">
        <v>0.1</v>
      </c>
      <c r="Q201" s="51"/>
      <c r="R201" s="61" t="s">
        <v>780</v>
      </c>
      <c r="S201" s="24" t="s">
        <v>104</v>
      </c>
      <c r="T201" s="5" t="s">
        <v>781</v>
      </c>
      <c r="U201" s="9" t="s">
        <v>76</v>
      </c>
      <c r="V201" s="52" t="str">
        <f t="shared" si="3"/>
        <v>Ativo</v>
      </c>
      <c r="W201" s="24" t="s">
        <v>69</v>
      </c>
      <c r="X201" s="53" t="s">
        <v>116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193119.9</v>
      </c>
    </row>
    <row r="202" ht="15.75" customHeight="1">
      <c r="A202" s="42" t="s">
        <v>45</v>
      </c>
      <c r="B202" s="43" t="s">
        <v>782</v>
      </c>
      <c r="C202" s="44" t="s">
        <v>783</v>
      </c>
      <c r="D202" s="45" t="s">
        <v>18</v>
      </c>
      <c r="E202" s="46" t="s">
        <v>19</v>
      </c>
      <c r="F202" s="45" t="s">
        <v>144</v>
      </c>
      <c r="G202" s="45" t="str">
        <f t="shared" si="1"/>
        <v>Breno</v>
      </c>
      <c r="H202" s="47" t="s">
        <v>103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61</v>
      </c>
      <c r="N202" s="49">
        <v>0.012</v>
      </c>
      <c r="O202" s="45" t="s">
        <v>23</v>
      </c>
      <c r="P202" s="50">
        <v>0.0</v>
      </c>
      <c r="Q202" s="140" t="s">
        <v>784</v>
      </c>
      <c r="R202" s="141"/>
      <c r="S202" s="46" t="s">
        <v>104</v>
      </c>
      <c r="T202" s="24" t="s">
        <v>785</v>
      </c>
      <c r="U202" s="9" t="s">
        <v>19</v>
      </c>
      <c r="V202" s="52" t="str">
        <f t="shared" si="3"/>
        <v>Ativo</v>
      </c>
      <c r="W202" s="46"/>
      <c r="X202" s="53" t="s">
        <v>116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246206.7</v>
      </c>
    </row>
    <row r="203" ht="15.75" customHeight="1">
      <c r="A203" s="42" t="s">
        <v>45</v>
      </c>
      <c r="B203" s="43" t="s">
        <v>786</v>
      </c>
      <c r="C203" s="44" t="s">
        <v>787</v>
      </c>
      <c r="D203" s="45" t="s">
        <v>18</v>
      </c>
      <c r="E203" s="46" t="s">
        <v>181</v>
      </c>
      <c r="F203" s="45" t="s">
        <v>72</v>
      </c>
      <c r="G203" s="45" t="str">
        <f t="shared" si="1"/>
        <v>#N/A</v>
      </c>
      <c r="H203" s="47" t="s">
        <v>190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788</v>
      </c>
      <c r="N203" s="49">
        <v>0.02</v>
      </c>
      <c r="O203" s="45" t="s">
        <v>195</v>
      </c>
      <c r="P203" s="50">
        <v>0.2</v>
      </c>
      <c r="Q203" s="75"/>
      <c r="R203" s="51"/>
      <c r="S203" s="46" t="s">
        <v>104</v>
      </c>
      <c r="T203" s="24" t="s">
        <v>789</v>
      </c>
      <c r="U203" s="9" t="s">
        <v>76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117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786</v>
      </c>
      <c r="C204" s="44" t="s">
        <v>790</v>
      </c>
      <c r="D204" s="45" t="s">
        <v>18</v>
      </c>
      <c r="E204" s="46" t="s">
        <v>181</v>
      </c>
      <c r="F204" s="45" t="s">
        <v>72</v>
      </c>
      <c r="G204" s="45" t="str">
        <f t="shared" si="1"/>
        <v>#N/A</v>
      </c>
      <c r="H204" s="47" t="s">
        <v>190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104</v>
      </c>
      <c r="T204" s="24" t="s">
        <v>789</v>
      </c>
      <c r="U204" s="9" t="s">
        <v>76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117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791</v>
      </c>
      <c r="C205" s="76" t="s">
        <v>792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149</v>
      </c>
      <c r="I205" s="52" t="s">
        <v>163</v>
      </c>
      <c r="J205" s="45" t="str">
        <f t="shared" si="5"/>
        <v>Não</v>
      </c>
      <c r="K205" s="48">
        <v>45026.0</v>
      </c>
      <c r="L205" s="63"/>
      <c r="M205" s="46" t="s">
        <v>793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104</v>
      </c>
      <c r="T205" s="24" t="s">
        <v>794</v>
      </c>
      <c r="U205" s="9" t="s">
        <v>27</v>
      </c>
      <c r="V205" s="52" t="str">
        <f t="shared" si="3"/>
        <v>Ativo</v>
      </c>
      <c r="W205" s="46"/>
      <c r="X205" s="53" t="s">
        <v>116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117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795</v>
      </c>
      <c r="C206" s="44" t="s">
        <v>796</v>
      </c>
      <c r="D206" s="45" t="s">
        <v>101</v>
      </c>
      <c r="E206" s="46" t="s">
        <v>19</v>
      </c>
      <c r="F206" s="45" t="s">
        <v>102</v>
      </c>
      <c r="G206" s="45" t="str">
        <f t="shared" si="1"/>
        <v>#N/A</v>
      </c>
      <c r="H206" s="47" t="s">
        <v>103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797</v>
      </c>
      <c r="N206" s="49">
        <v>0.007</v>
      </c>
      <c r="O206" s="45" t="s">
        <v>23</v>
      </c>
      <c r="P206" s="50">
        <v>0.0</v>
      </c>
      <c r="Q206" s="51"/>
      <c r="R206" s="51"/>
      <c r="S206" s="46" t="s">
        <v>104</v>
      </c>
      <c r="T206" s="24" t="s">
        <v>798</v>
      </c>
      <c r="U206" s="9" t="s">
        <v>799</v>
      </c>
      <c r="V206" s="52" t="str">
        <f t="shared" si="3"/>
        <v>Ativo</v>
      </c>
      <c r="W206" s="46"/>
      <c r="X206" s="53" t="s">
        <v>106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117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800</v>
      </c>
      <c r="C207" s="142" t="s">
        <v>801</v>
      </c>
      <c r="D207" s="45" t="s">
        <v>18</v>
      </c>
      <c r="E207" s="46" t="s">
        <v>27</v>
      </c>
      <c r="F207" s="45" t="s">
        <v>393</v>
      </c>
      <c r="G207" s="45" t="str">
        <f t="shared" si="1"/>
        <v>Breno</v>
      </c>
      <c r="H207" s="52" t="s">
        <v>103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394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374</v>
      </c>
      <c r="T207" s="24" t="s">
        <v>802</v>
      </c>
      <c r="U207" s="9" t="s">
        <v>230</v>
      </c>
      <c r="V207" s="52" t="str">
        <f t="shared" si="3"/>
        <v>Ativo</v>
      </c>
      <c r="W207" s="46"/>
      <c r="X207" s="53" t="s">
        <v>116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51388.49</v>
      </c>
    </row>
    <row r="208" ht="15.75" customHeight="1">
      <c r="A208" s="42" t="s">
        <v>45</v>
      </c>
      <c r="B208" s="43" t="s">
        <v>803</v>
      </c>
      <c r="C208" s="44" t="s">
        <v>804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103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374</v>
      </c>
      <c r="T208" s="24" t="s">
        <v>805</v>
      </c>
      <c r="U208" s="9" t="s">
        <v>27</v>
      </c>
      <c r="V208" s="52" t="str">
        <f t="shared" si="3"/>
        <v>Ativo</v>
      </c>
      <c r="W208" s="46"/>
      <c r="X208" s="53" t="s">
        <v>116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341573.6</v>
      </c>
    </row>
    <row r="209" ht="15.75" customHeight="1">
      <c r="A209" s="42" t="s">
        <v>45</v>
      </c>
      <c r="B209" s="43" t="s">
        <v>806</v>
      </c>
      <c r="C209" s="44" t="s">
        <v>807</v>
      </c>
      <c r="D209" s="45" t="s">
        <v>18</v>
      </c>
      <c r="E209" s="46" t="s">
        <v>27</v>
      </c>
      <c r="F209" s="45" t="s">
        <v>66</v>
      </c>
      <c r="G209" s="45" t="str">
        <f t="shared" si="1"/>
        <v>Breno</v>
      </c>
      <c r="H209" s="47" t="s">
        <v>103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104</v>
      </c>
      <c r="T209" s="24" t="s">
        <v>808</v>
      </c>
      <c r="U209" s="9" t="s">
        <v>27</v>
      </c>
      <c r="V209" s="52" t="str">
        <f t="shared" si="3"/>
        <v>Ativo</v>
      </c>
      <c r="W209" s="46"/>
      <c r="X209" s="53" t="s">
        <v>116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511221.1</v>
      </c>
    </row>
    <row r="210" ht="15.75" customHeight="1">
      <c r="A210" s="42" t="s">
        <v>45</v>
      </c>
      <c r="B210" s="43" t="s">
        <v>809</v>
      </c>
      <c r="C210" s="44" t="s">
        <v>810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103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194</v>
      </c>
      <c r="N210" s="49">
        <v>0.025</v>
      </c>
      <c r="O210" s="45" t="s">
        <v>195</v>
      </c>
      <c r="P210" s="50">
        <v>0.2</v>
      </c>
      <c r="Q210" s="51"/>
      <c r="R210" s="51"/>
      <c r="S210" s="46" t="s">
        <v>104</v>
      </c>
      <c r="T210" s="24" t="s">
        <v>811</v>
      </c>
      <c r="U210" s="9" t="s">
        <v>19</v>
      </c>
      <c r="V210" s="52" t="str">
        <f t="shared" si="3"/>
        <v>Ativo</v>
      </c>
      <c r="W210" s="46"/>
      <c r="X210" s="53" t="s">
        <v>106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589624.2</v>
      </c>
    </row>
    <row r="211" ht="15.75" customHeight="1">
      <c r="A211" s="42" t="s">
        <v>45</v>
      </c>
      <c r="B211" s="43" t="s">
        <v>809</v>
      </c>
      <c r="C211" s="44" t="s">
        <v>812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103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104</v>
      </c>
      <c r="T211" s="24" t="s">
        <v>811</v>
      </c>
      <c r="U211" s="9" t="s">
        <v>19</v>
      </c>
      <c r="V211" s="52" t="str">
        <f t="shared" si="3"/>
        <v>Ativo</v>
      </c>
      <c r="W211" s="46"/>
      <c r="X211" s="53" t="s">
        <v>106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3518204</v>
      </c>
    </row>
    <row r="212" ht="15.75" customHeight="1">
      <c r="A212" s="42" t="s">
        <v>45</v>
      </c>
      <c r="B212" s="43" t="s">
        <v>809</v>
      </c>
      <c r="C212" s="44" t="s">
        <v>813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103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284</v>
      </c>
      <c r="N212" s="49">
        <v>0.007</v>
      </c>
      <c r="O212" s="45" t="s">
        <v>23</v>
      </c>
      <c r="P212" s="50">
        <v>0.0</v>
      </c>
      <c r="Q212" s="51"/>
      <c r="R212" s="15" t="s">
        <v>814</v>
      </c>
      <c r="S212" s="46" t="s">
        <v>104</v>
      </c>
      <c r="T212" s="24" t="s">
        <v>811</v>
      </c>
      <c r="U212" s="9" t="s">
        <v>19</v>
      </c>
      <c r="V212" s="52" t="str">
        <f t="shared" si="3"/>
        <v>Ativo</v>
      </c>
      <c r="W212" s="46"/>
      <c r="X212" s="53" t="s">
        <v>106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163627.6</v>
      </c>
    </row>
    <row r="213" ht="15.75" customHeight="1">
      <c r="A213" s="42" t="s">
        <v>45</v>
      </c>
      <c r="B213" s="43" t="s">
        <v>809</v>
      </c>
      <c r="C213" s="44" t="s">
        <v>815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103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816</v>
      </c>
      <c r="N213" s="49">
        <v>0.01</v>
      </c>
      <c r="O213" s="45" t="s">
        <v>817</v>
      </c>
      <c r="P213" s="50">
        <v>0.2</v>
      </c>
      <c r="Q213" s="51"/>
      <c r="R213" s="51"/>
      <c r="S213" s="46" t="s">
        <v>104</v>
      </c>
      <c r="T213" s="24" t="s">
        <v>811</v>
      </c>
      <c r="U213" s="9" t="s">
        <v>19</v>
      </c>
      <c r="V213" s="52" t="str">
        <f t="shared" si="3"/>
        <v>Ativo</v>
      </c>
      <c r="W213" s="46"/>
      <c r="X213" s="53" t="s">
        <v>106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1503.63</v>
      </c>
    </row>
    <row r="214" ht="15.75" customHeight="1">
      <c r="A214" s="6" t="s">
        <v>45</v>
      </c>
      <c r="B214" s="56" t="s">
        <v>818</v>
      </c>
      <c r="C214" s="7" t="s">
        <v>819</v>
      </c>
      <c r="D214" s="9" t="s">
        <v>109</v>
      </c>
      <c r="E214" s="24" t="s">
        <v>19</v>
      </c>
      <c r="F214" s="9" t="s">
        <v>315</v>
      </c>
      <c r="G214" s="45" t="str">
        <f t="shared" si="1"/>
        <v>Breno</v>
      </c>
      <c r="H214" s="52" t="s">
        <v>103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820</v>
      </c>
      <c r="R214" s="51"/>
      <c r="S214" s="24" t="s">
        <v>104</v>
      </c>
      <c r="T214" s="5" t="s">
        <v>821</v>
      </c>
      <c r="U214" s="9" t="s">
        <v>19</v>
      </c>
      <c r="V214" s="52" t="str">
        <f t="shared" si="3"/>
        <v>Ativo</v>
      </c>
      <c r="W214" s="46"/>
      <c r="X214" s="53" t="s">
        <v>106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1068578</v>
      </c>
    </row>
    <row r="215" ht="15.75" customHeight="1">
      <c r="A215" s="42" t="s">
        <v>45</v>
      </c>
      <c r="B215" s="43" t="s">
        <v>822</v>
      </c>
      <c r="C215" s="44" t="s">
        <v>823</v>
      </c>
      <c r="D215" s="45" t="s">
        <v>101</v>
      </c>
      <c r="E215" s="46" t="s">
        <v>19</v>
      </c>
      <c r="F215" s="45" t="s">
        <v>824</v>
      </c>
      <c r="G215" s="45" t="str">
        <f t="shared" si="1"/>
        <v>#N/A</v>
      </c>
      <c r="H215" s="47" t="s">
        <v>190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61</v>
      </c>
      <c r="N215" s="49">
        <v>0.016</v>
      </c>
      <c r="O215" s="45" t="s">
        <v>53</v>
      </c>
      <c r="P215" s="50">
        <v>0.1</v>
      </c>
      <c r="Q215" s="75"/>
      <c r="R215" s="51"/>
      <c r="S215" s="46" t="s">
        <v>104</v>
      </c>
      <c r="T215" s="24" t="s">
        <v>825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117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826</v>
      </c>
      <c r="C216" s="68" t="s">
        <v>827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149</v>
      </c>
      <c r="I216" s="47" t="s">
        <v>122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104</v>
      </c>
      <c r="T216" s="24" t="s">
        <v>828</v>
      </c>
      <c r="U216" s="9" t="s">
        <v>27</v>
      </c>
      <c r="V216" s="52" t="str">
        <f t="shared" si="3"/>
        <v>Ativo</v>
      </c>
      <c r="W216" s="46"/>
      <c r="X216" s="53" t="s">
        <v>116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117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829</v>
      </c>
      <c r="C217" s="44" t="s">
        <v>830</v>
      </c>
      <c r="D217" s="45" t="s">
        <v>18</v>
      </c>
      <c r="E217" s="46" t="s">
        <v>27</v>
      </c>
      <c r="F217" s="45" t="s">
        <v>120</v>
      </c>
      <c r="G217" s="45" t="str">
        <f t="shared" si="1"/>
        <v>Breno</v>
      </c>
      <c r="H217" s="47" t="s">
        <v>103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104</v>
      </c>
      <c r="T217" s="24" t="s">
        <v>831</v>
      </c>
      <c r="U217" s="9" t="s">
        <v>27</v>
      </c>
      <c r="V217" s="52" t="str">
        <f t="shared" si="3"/>
        <v>Ativo</v>
      </c>
      <c r="W217" s="46"/>
      <c r="X217" s="53" t="s">
        <v>116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30006.44</v>
      </c>
    </row>
    <row r="218" ht="15.75" customHeight="1">
      <c r="A218" s="144" t="s">
        <v>45</v>
      </c>
      <c r="B218" s="67" t="s">
        <v>832</v>
      </c>
      <c r="C218" s="68" t="s">
        <v>833</v>
      </c>
      <c r="D218" s="145" t="s">
        <v>101</v>
      </c>
      <c r="E218" s="146" t="s">
        <v>19</v>
      </c>
      <c r="F218" s="145" t="s">
        <v>102</v>
      </c>
      <c r="G218" s="45" t="str">
        <f t="shared" si="1"/>
        <v>Breno</v>
      </c>
      <c r="H218" s="147" t="s">
        <v>103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74</v>
      </c>
      <c r="N218" s="149">
        <v>0.01</v>
      </c>
      <c r="O218" s="145" t="s">
        <v>53</v>
      </c>
      <c r="P218" s="150">
        <v>0.1</v>
      </c>
      <c r="Q218" s="151"/>
      <c r="R218" s="151"/>
      <c r="S218" s="146" t="s">
        <v>104</v>
      </c>
      <c r="T218" s="152" t="s">
        <v>834</v>
      </c>
      <c r="U218" s="153" t="s">
        <v>19</v>
      </c>
      <c r="V218" s="52" t="str">
        <f t="shared" si="3"/>
        <v>Ativo</v>
      </c>
      <c r="W218" s="146"/>
      <c r="X218" s="154" t="s">
        <v>116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104056.1</v>
      </c>
    </row>
    <row r="219" ht="15.75" customHeight="1">
      <c r="A219" s="42" t="s">
        <v>45</v>
      </c>
      <c r="B219" s="43" t="s">
        <v>835</v>
      </c>
      <c r="C219" s="44" t="s">
        <v>836</v>
      </c>
      <c r="D219" s="45" t="s">
        <v>18</v>
      </c>
      <c r="E219" s="46" t="s">
        <v>181</v>
      </c>
      <c r="F219" s="45" t="s">
        <v>72</v>
      </c>
      <c r="G219" s="45" t="str">
        <f t="shared" si="1"/>
        <v>Breno</v>
      </c>
      <c r="H219" s="47" t="s">
        <v>103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74</v>
      </c>
      <c r="N219" s="49">
        <v>0.012</v>
      </c>
      <c r="O219" s="45" t="s">
        <v>23</v>
      </c>
      <c r="P219" s="50">
        <v>0.0</v>
      </c>
      <c r="Q219" s="75"/>
      <c r="R219" s="61" t="s">
        <v>837</v>
      </c>
      <c r="S219" s="46" t="s">
        <v>104</v>
      </c>
      <c r="T219" s="24" t="s">
        <v>838</v>
      </c>
      <c r="U219" s="9" t="s">
        <v>76</v>
      </c>
      <c r="V219" s="52" t="str">
        <f t="shared" si="3"/>
        <v>Ativo</v>
      </c>
      <c r="W219" s="46"/>
      <c r="X219" s="53" t="s">
        <v>106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120902.3</v>
      </c>
    </row>
    <row r="220" ht="15.75" customHeight="1">
      <c r="A220" s="42" t="s">
        <v>45</v>
      </c>
      <c r="B220" s="62" t="s">
        <v>839</v>
      </c>
      <c r="C220" s="44" t="s">
        <v>840</v>
      </c>
      <c r="D220" s="45" t="s">
        <v>18</v>
      </c>
      <c r="E220" s="46" t="s">
        <v>181</v>
      </c>
      <c r="F220" s="45" t="s">
        <v>203</v>
      </c>
      <c r="G220" s="45" t="str">
        <f t="shared" si="1"/>
        <v>Breno</v>
      </c>
      <c r="H220" s="52" t="s">
        <v>103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275</v>
      </c>
      <c r="N220" s="49">
        <v>0.02</v>
      </c>
      <c r="O220" s="45" t="s">
        <v>53</v>
      </c>
      <c r="P220" s="50">
        <v>0.2</v>
      </c>
      <c r="Q220" s="51"/>
      <c r="R220" s="51"/>
      <c r="S220" s="46" t="s">
        <v>104</v>
      </c>
      <c r="T220" s="24" t="s">
        <v>841</v>
      </c>
      <c r="U220" s="9" t="s">
        <v>76</v>
      </c>
      <c r="V220" s="52" t="str">
        <f t="shared" si="3"/>
        <v>Ativo</v>
      </c>
      <c r="W220" s="46"/>
      <c r="X220" s="53" t="s">
        <v>106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635651.2</v>
      </c>
    </row>
    <row r="221" ht="15.75" customHeight="1">
      <c r="A221" s="6" t="s">
        <v>45</v>
      </c>
      <c r="B221" s="156" t="s">
        <v>842</v>
      </c>
      <c r="C221" s="86" t="s">
        <v>843</v>
      </c>
      <c r="D221" s="9" t="s">
        <v>18</v>
      </c>
      <c r="E221" s="24" t="s">
        <v>19</v>
      </c>
      <c r="F221" s="9" t="s">
        <v>844</v>
      </c>
      <c r="G221" s="45" t="str">
        <f t="shared" si="1"/>
        <v>#N/A</v>
      </c>
      <c r="H221" s="52" t="s">
        <v>149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845</v>
      </c>
      <c r="S221" s="24" t="s">
        <v>104</v>
      </c>
      <c r="T221" s="24" t="s">
        <v>846</v>
      </c>
      <c r="U221" s="9" t="s">
        <v>19</v>
      </c>
      <c r="V221" s="52" t="str">
        <f t="shared" si="3"/>
        <v>Ativo</v>
      </c>
      <c r="W221" s="46"/>
      <c r="X221" s="53" t="s">
        <v>116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117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847</v>
      </c>
      <c r="C222" s="44" t="s">
        <v>848</v>
      </c>
      <c r="D222" s="45" t="s">
        <v>101</v>
      </c>
      <c r="E222" s="46" t="s">
        <v>19</v>
      </c>
      <c r="F222" s="45" t="s">
        <v>102</v>
      </c>
      <c r="G222" s="45" t="str">
        <f t="shared" si="1"/>
        <v>#N/A</v>
      </c>
      <c r="H222" s="52" t="s">
        <v>149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61</v>
      </c>
      <c r="N222" s="49">
        <v>0.012</v>
      </c>
      <c r="O222" s="45" t="s">
        <v>53</v>
      </c>
      <c r="P222" s="50">
        <v>0.2</v>
      </c>
      <c r="Q222" s="75"/>
      <c r="R222" s="74" t="s">
        <v>849</v>
      </c>
      <c r="S222" s="46" t="s">
        <v>104</v>
      </c>
      <c r="T222" s="24" t="s">
        <v>850</v>
      </c>
      <c r="U222" s="9" t="s">
        <v>509</v>
      </c>
      <c r="V222" s="52" t="str">
        <f t="shared" si="3"/>
        <v>Ativo</v>
      </c>
      <c r="W222" s="46"/>
      <c r="X222" s="53" t="s">
        <v>106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117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847</v>
      </c>
      <c r="C223" s="21" t="s">
        <v>851</v>
      </c>
      <c r="D223" s="9" t="s">
        <v>101</v>
      </c>
      <c r="E223" s="24" t="s">
        <v>19</v>
      </c>
      <c r="F223" s="45" t="s">
        <v>102</v>
      </c>
      <c r="G223" s="45" t="str">
        <f t="shared" si="1"/>
        <v>#N/A</v>
      </c>
      <c r="H223" s="52" t="s">
        <v>103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74</v>
      </c>
      <c r="N223" s="59">
        <v>0.014</v>
      </c>
      <c r="O223" s="9" t="s">
        <v>53</v>
      </c>
      <c r="P223" s="60">
        <v>0.1</v>
      </c>
      <c r="Q223" s="75"/>
      <c r="R223" s="74" t="s">
        <v>852</v>
      </c>
      <c r="S223" s="24" t="s">
        <v>104</v>
      </c>
      <c r="T223" s="23" t="s">
        <v>850</v>
      </c>
      <c r="U223" s="9" t="s">
        <v>509</v>
      </c>
      <c r="V223" s="52" t="str">
        <f t="shared" si="3"/>
        <v>Ativo</v>
      </c>
      <c r="W223" s="46"/>
      <c r="X223" s="53" t="s">
        <v>106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117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853</v>
      </c>
      <c r="C224" s="44" t="s">
        <v>854</v>
      </c>
      <c r="D224" s="45" t="s">
        <v>18</v>
      </c>
      <c r="E224" s="46" t="s">
        <v>38</v>
      </c>
      <c r="F224" s="46" t="s">
        <v>580</v>
      </c>
      <c r="G224" s="45" t="str">
        <f t="shared" si="1"/>
        <v>Breno</v>
      </c>
      <c r="H224" s="47" t="s">
        <v>103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61</v>
      </c>
      <c r="N224" s="49">
        <v>0.015</v>
      </c>
      <c r="O224" s="45" t="s">
        <v>53</v>
      </c>
      <c r="P224" s="50">
        <v>0.1</v>
      </c>
      <c r="Q224" s="51"/>
      <c r="R224" s="51"/>
      <c r="S224" s="46" t="s">
        <v>104</v>
      </c>
      <c r="T224" s="24" t="s">
        <v>855</v>
      </c>
      <c r="U224" s="9" t="s">
        <v>19</v>
      </c>
      <c r="V224" s="52" t="str">
        <f t="shared" si="3"/>
        <v>Ativo</v>
      </c>
      <c r="W224" s="46"/>
      <c r="X224" s="53" t="s">
        <v>116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74317.32</v>
      </c>
    </row>
    <row r="225" ht="13.5" customHeight="1">
      <c r="A225" s="42" t="s">
        <v>45</v>
      </c>
      <c r="B225" s="43" t="s">
        <v>856</v>
      </c>
      <c r="C225" s="44" t="s">
        <v>857</v>
      </c>
      <c r="D225" s="45" t="s">
        <v>101</v>
      </c>
      <c r="E225" s="46" t="s">
        <v>19</v>
      </c>
      <c r="F225" s="45" t="s">
        <v>858</v>
      </c>
      <c r="G225" s="45" t="str">
        <f t="shared" si="1"/>
        <v>Breno</v>
      </c>
      <c r="H225" s="47" t="s">
        <v>103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104</v>
      </c>
      <c r="T225" s="24" t="s">
        <v>859</v>
      </c>
      <c r="U225" s="9" t="s">
        <v>19</v>
      </c>
      <c r="V225" s="52" t="str">
        <f t="shared" si="3"/>
        <v>Ativo</v>
      </c>
      <c r="W225" s="46"/>
      <c r="X225" s="53" t="s">
        <v>116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727180.1</v>
      </c>
    </row>
    <row r="226" ht="13.5" customHeight="1">
      <c r="A226" s="6" t="s">
        <v>45</v>
      </c>
      <c r="B226" s="56" t="s">
        <v>860</v>
      </c>
      <c r="C226" s="7" t="s">
        <v>861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103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374</v>
      </c>
      <c r="T226" s="5" t="s">
        <v>862</v>
      </c>
      <c r="U226" s="9" t="s">
        <v>27</v>
      </c>
      <c r="V226" s="52" t="str">
        <f t="shared" si="3"/>
        <v>Ativo</v>
      </c>
      <c r="W226" s="24"/>
      <c r="X226" s="53" t="s">
        <v>116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52122.09</v>
      </c>
    </row>
    <row r="227">
      <c r="A227" s="42" t="s">
        <v>45</v>
      </c>
      <c r="B227" s="80" t="s">
        <v>863</v>
      </c>
      <c r="C227" s="157" t="s">
        <v>864</v>
      </c>
      <c r="D227" s="45" t="s">
        <v>18</v>
      </c>
      <c r="E227" s="46" t="s">
        <v>181</v>
      </c>
      <c r="F227" s="94" t="s">
        <v>203</v>
      </c>
      <c r="G227" s="45" t="str">
        <f t="shared" si="1"/>
        <v>#N/A</v>
      </c>
      <c r="H227" s="52" t="s">
        <v>149</v>
      </c>
      <c r="I227" s="47" t="s">
        <v>122</v>
      </c>
      <c r="J227" s="45" t="str">
        <f t="shared" si="5"/>
        <v>Não</v>
      </c>
      <c r="K227" s="48">
        <v>45222.0</v>
      </c>
      <c r="L227" s="46"/>
      <c r="M227" s="46" t="s">
        <v>128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104</v>
      </c>
      <c r="T227" s="24" t="s">
        <v>865</v>
      </c>
      <c r="U227" s="9" t="s">
        <v>76</v>
      </c>
      <c r="V227" s="52" t="str">
        <f t="shared" si="3"/>
        <v>Ativo</v>
      </c>
      <c r="W227" s="46"/>
      <c r="X227" s="53" t="s">
        <v>106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117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866</v>
      </c>
      <c r="C228" s="68" t="s">
        <v>867</v>
      </c>
      <c r="D228" s="45" t="s">
        <v>101</v>
      </c>
      <c r="E228" s="46" t="s">
        <v>19</v>
      </c>
      <c r="F228" s="45" t="s">
        <v>417</v>
      </c>
      <c r="G228" s="45" t="str">
        <f t="shared" si="1"/>
        <v>#N/A</v>
      </c>
      <c r="H228" s="47" t="s">
        <v>103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868</v>
      </c>
      <c r="R228" s="51"/>
      <c r="S228" s="46" t="s">
        <v>104</v>
      </c>
      <c r="T228" s="24" t="s">
        <v>869</v>
      </c>
      <c r="U228" s="9" t="s">
        <v>38</v>
      </c>
      <c r="V228" s="52" t="str">
        <f t="shared" si="3"/>
        <v>Ativo</v>
      </c>
      <c r="W228" s="46"/>
      <c r="X228" s="53" t="s">
        <v>106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870</v>
      </c>
      <c r="C229" s="68" t="s">
        <v>871</v>
      </c>
      <c r="D229" s="45" t="s">
        <v>18</v>
      </c>
      <c r="E229" s="46" t="s">
        <v>19</v>
      </c>
      <c r="F229" s="94" t="s">
        <v>452</v>
      </c>
      <c r="G229" s="45" t="str">
        <f t="shared" si="1"/>
        <v>Breno</v>
      </c>
      <c r="H229" s="47" t="s">
        <v>103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872</v>
      </c>
      <c r="R229" s="51"/>
      <c r="S229" s="46" t="s">
        <v>104</v>
      </c>
      <c r="T229" s="24" t="s">
        <v>873</v>
      </c>
      <c r="U229" s="9" t="s">
        <v>19</v>
      </c>
      <c r="V229" s="52" t="str">
        <f t="shared" si="3"/>
        <v>Ativo</v>
      </c>
      <c r="W229" s="46"/>
      <c r="X229" s="53" t="s">
        <v>116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37024.21</v>
      </c>
    </row>
    <row r="230" ht="13.5" customHeight="1">
      <c r="A230" s="6" t="s">
        <v>45</v>
      </c>
      <c r="B230" s="6" t="s">
        <v>874</v>
      </c>
      <c r="C230" s="21" t="s">
        <v>875</v>
      </c>
      <c r="D230" s="9" t="s">
        <v>18</v>
      </c>
      <c r="E230" s="24" t="s">
        <v>27</v>
      </c>
      <c r="F230" s="9" t="s">
        <v>876</v>
      </c>
      <c r="G230" s="45" t="str">
        <f t="shared" si="1"/>
        <v>Breno</v>
      </c>
      <c r="H230" s="52" t="s">
        <v>103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104</v>
      </c>
      <c r="T230" s="23" t="s">
        <v>877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151000.1</v>
      </c>
    </row>
    <row r="231" ht="15.75" customHeight="1">
      <c r="A231" s="42" t="s">
        <v>45</v>
      </c>
      <c r="B231" s="43" t="s">
        <v>878</v>
      </c>
      <c r="C231" s="44" t="s">
        <v>879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149</v>
      </c>
      <c r="I231" s="52" t="s">
        <v>700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880</v>
      </c>
      <c r="S231" s="46" t="s">
        <v>104</v>
      </c>
      <c r="T231" s="24" t="s">
        <v>881</v>
      </c>
      <c r="U231" s="9" t="s">
        <v>882</v>
      </c>
      <c r="V231" s="52" t="str">
        <f t="shared" si="3"/>
        <v>Ativo</v>
      </c>
      <c r="W231" s="46"/>
      <c r="X231" s="53" t="s">
        <v>116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117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883</v>
      </c>
      <c r="C232" s="44" t="s">
        <v>884</v>
      </c>
      <c r="D232" s="45" t="s">
        <v>18</v>
      </c>
      <c r="E232" s="46" t="s">
        <v>27</v>
      </c>
      <c r="F232" s="45" t="s">
        <v>66</v>
      </c>
      <c r="G232" s="45" t="str">
        <f t="shared" si="1"/>
        <v>Breno</v>
      </c>
      <c r="H232" s="47" t="s">
        <v>103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104</v>
      </c>
      <c r="T232" s="24" t="s">
        <v>885</v>
      </c>
      <c r="U232" s="9" t="s">
        <v>27</v>
      </c>
      <c r="V232" s="52" t="str">
        <f t="shared" si="3"/>
        <v>Ativo</v>
      </c>
      <c r="W232" s="46"/>
      <c r="X232" s="53" t="s">
        <v>116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237009.7</v>
      </c>
    </row>
    <row r="233" ht="15.75" customHeight="1">
      <c r="A233" s="42" t="s">
        <v>45</v>
      </c>
      <c r="B233" s="98" t="s">
        <v>886</v>
      </c>
      <c r="C233" s="159" t="s">
        <v>887</v>
      </c>
      <c r="D233" s="45" t="s">
        <v>18</v>
      </c>
      <c r="E233" s="46" t="s">
        <v>19</v>
      </c>
      <c r="F233" s="45" t="s">
        <v>300</v>
      </c>
      <c r="G233" s="45" t="str">
        <f t="shared" si="1"/>
        <v>Breno</v>
      </c>
      <c r="H233" s="47" t="s">
        <v>103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104</v>
      </c>
      <c r="T233" s="24" t="s">
        <v>888</v>
      </c>
      <c r="U233" s="9" t="s">
        <v>19</v>
      </c>
      <c r="V233" s="52" t="str">
        <f t="shared" si="3"/>
        <v>Ativo</v>
      </c>
      <c r="W233" s="46"/>
      <c r="X233" s="53" t="s">
        <v>116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768364.1</v>
      </c>
    </row>
    <row r="234" ht="15.75" customHeight="1">
      <c r="A234" s="42" t="s">
        <v>45</v>
      </c>
      <c r="B234" s="62" t="s">
        <v>889</v>
      </c>
      <c r="C234" s="44" t="s">
        <v>890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103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104</v>
      </c>
      <c r="T234" s="24" t="s">
        <v>891</v>
      </c>
      <c r="U234" s="9" t="s">
        <v>19</v>
      </c>
      <c r="V234" s="52" t="str">
        <f t="shared" si="3"/>
        <v>Ativo</v>
      </c>
      <c r="W234" s="46"/>
      <c r="X234" s="53" t="s">
        <v>116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570757.2</v>
      </c>
    </row>
    <row r="235" ht="15.75" customHeight="1">
      <c r="A235" s="42" t="s">
        <v>45</v>
      </c>
      <c r="B235" s="116" t="s">
        <v>892</v>
      </c>
      <c r="C235" s="57" t="s">
        <v>893</v>
      </c>
      <c r="D235" s="9" t="s">
        <v>18</v>
      </c>
      <c r="E235" s="24" t="s">
        <v>19</v>
      </c>
      <c r="F235" s="24" t="s">
        <v>639</v>
      </c>
      <c r="G235" s="45" t="str">
        <f t="shared" si="1"/>
        <v>Breno</v>
      </c>
      <c r="H235" s="52" t="s">
        <v>103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61</v>
      </c>
      <c r="N235" s="59">
        <v>0.015</v>
      </c>
      <c r="O235" s="9" t="s">
        <v>53</v>
      </c>
      <c r="P235" s="60">
        <v>0.1</v>
      </c>
      <c r="Q235" s="61" t="s">
        <v>894</v>
      </c>
      <c r="R235" s="51"/>
      <c r="S235" s="24" t="s">
        <v>374</v>
      </c>
      <c r="T235" s="24" t="s">
        <v>895</v>
      </c>
      <c r="U235" s="9" t="s">
        <v>19</v>
      </c>
      <c r="V235" s="52" t="str">
        <f t="shared" si="3"/>
        <v>Ativo</v>
      </c>
      <c r="W235" s="24" t="s">
        <v>69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673630.1</v>
      </c>
    </row>
    <row r="236" ht="15.75" customHeight="1">
      <c r="A236" s="42" t="s">
        <v>45</v>
      </c>
      <c r="B236" s="116" t="s">
        <v>896</v>
      </c>
      <c r="C236" s="57" t="s">
        <v>897</v>
      </c>
      <c r="D236" s="9" t="s">
        <v>18</v>
      </c>
      <c r="E236" s="24" t="s">
        <v>19</v>
      </c>
      <c r="F236" s="24" t="s">
        <v>144</v>
      </c>
      <c r="G236" s="45" t="str">
        <f t="shared" si="1"/>
        <v>#N/A</v>
      </c>
      <c r="H236" s="52" t="s">
        <v>121</v>
      </c>
      <c r="I236" s="52" t="s">
        <v>163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104</v>
      </c>
      <c r="T236" s="24" t="s">
        <v>898</v>
      </c>
      <c r="U236" s="9" t="s">
        <v>19</v>
      </c>
      <c r="V236" s="52" t="str">
        <f t="shared" si="3"/>
        <v>Ativo</v>
      </c>
      <c r="W236" s="24" t="s">
        <v>69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117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899</v>
      </c>
      <c r="C237" s="44" t="s">
        <v>900</v>
      </c>
      <c r="D237" s="45" t="s">
        <v>18</v>
      </c>
      <c r="E237" s="46" t="s">
        <v>19</v>
      </c>
      <c r="F237" s="46" t="s">
        <v>844</v>
      </c>
      <c r="G237" s="45" t="str">
        <f t="shared" si="1"/>
        <v>#N/A</v>
      </c>
      <c r="H237" s="52" t="s">
        <v>190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104</v>
      </c>
      <c r="T237" s="24" t="s">
        <v>901</v>
      </c>
      <c r="U237" s="9" t="s">
        <v>19</v>
      </c>
      <c r="V237" s="52" t="str">
        <f t="shared" si="3"/>
        <v>Encerrado</v>
      </c>
      <c r="W237" s="46"/>
      <c r="X237" s="53" t="s">
        <v>116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117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902</v>
      </c>
      <c r="C238" s="44" t="s">
        <v>903</v>
      </c>
      <c r="D238" s="45" t="s">
        <v>18</v>
      </c>
      <c r="E238" s="46" t="s">
        <v>181</v>
      </c>
      <c r="F238" s="45" t="s">
        <v>203</v>
      </c>
      <c r="G238" s="45" t="str">
        <f t="shared" si="1"/>
        <v>Breno</v>
      </c>
      <c r="H238" s="47" t="s">
        <v>103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104</v>
      </c>
      <c r="T238" s="24" t="s">
        <v>904</v>
      </c>
      <c r="U238" s="9" t="s">
        <v>76</v>
      </c>
      <c r="V238" s="52" t="str">
        <f t="shared" si="3"/>
        <v>Ativo</v>
      </c>
      <c r="W238" s="46"/>
      <c r="X238" s="53" t="s">
        <v>116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382273.6</v>
      </c>
    </row>
    <row r="239" ht="15.75" customHeight="1">
      <c r="A239" s="42" t="s">
        <v>45</v>
      </c>
      <c r="B239" s="43" t="s">
        <v>905</v>
      </c>
      <c r="C239" s="44" t="s">
        <v>906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103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104</v>
      </c>
      <c r="T239" s="24" t="s">
        <v>907</v>
      </c>
      <c r="U239" s="9" t="s">
        <v>27</v>
      </c>
      <c r="V239" s="52" t="str">
        <f t="shared" si="3"/>
        <v>Ativo</v>
      </c>
      <c r="W239" s="46"/>
      <c r="X239" s="53" t="s">
        <v>116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80342.53</v>
      </c>
    </row>
    <row r="240" ht="15.75" customHeight="1">
      <c r="A240" s="42" t="s">
        <v>45</v>
      </c>
      <c r="B240" s="43" t="s">
        <v>908</v>
      </c>
      <c r="C240" s="44" t="s">
        <v>909</v>
      </c>
      <c r="D240" s="45" t="s">
        <v>101</v>
      </c>
      <c r="E240" s="46" t="s">
        <v>19</v>
      </c>
      <c r="F240" s="45" t="s">
        <v>102</v>
      </c>
      <c r="G240" s="45" t="str">
        <f t="shared" si="1"/>
        <v>Breno</v>
      </c>
      <c r="H240" s="47" t="s">
        <v>103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910</v>
      </c>
      <c r="N240" s="49">
        <v>0.014</v>
      </c>
      <c r="O240" s="9" t="s">
        <v>53</v>
      </c>
      <c r="P240" s="50">
        <v>0.1</v>
      </c>
      <c r="Q240" s="51"/>
      <c r="R240" s="51"/>
      <c r="S240" s="46" t="s">
        <v>104</v>
      </c>
      <c r="T240" s="24" t="s">
        <v>911</v>
      </c>
      <c r="U240" s="9" t="s">
        <v>19</v>
      </c>
      <c r="V240" s="52" t="str">
        <f t="shared" si="3"/>
        <v>Ativo</v>
      </c>
      <c r="W240" s="46"/>
      <c r="X240" s="53" t="s">
        <v>106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868441.2</v>
      </c>
    </row>
    <row r="241" ht="15.75" customHeight="1">
      <c r="A241" s="42" t="s">
        <v>45</v>
      </c>
      <c r="B241" s="65" t="s">
        <v>912</v>
      </c>
      <c r="C241" s="66" t="s">
        <v>913</v>
      </c>
      <c r="D241" s="9" t="s">
        <v>135</v>
      </c>
      <c r="E241" s="24" t="s">
        <v>27</v>
      </c>
      <c r="F241" s="9" t="s">
        <v>136</v>
      </c>
      <c r="G241" s="45" t="str">
        <f t="shared" si="1"/>
        <v>Breno</v>
      </c>
      <c r="H241" s="52" t="s">
        <v>103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914</v>
      </c>
      <c r="R241" s="51"/>
      <c r="S241" s="24" t="s">
        <v>104</v>
      </c>
      <c r="T241" s="5" t="s">
        <v>915</v>
      </c>
      <c r="U241" s="9" t="s">
        <v>27</v>
      </c>
      <c r="V241" s="52" t="str">
        <f t="shared" si="3"/>
        <v>Ativo</v>
      </c>
      <c r="W241" s="24" t="s">
        <v>69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614349.2</v>
      </c>
    </row>
    <row r="242" ht="15.75" customHeight="1">
      <c r="A242" s="6" t="s">
        <v>45</v>
      </c>
      <c r="B242" s="20" t="s">
        <v>916</v>
      </c>
      <c r="C242" s="57" t="s">
        <v>917</v>
      </c>
      <c r="D242" s="9" t="s">
        <v>135</v>
      </c>
      <c r="E242" s="24" t="s">
        <v>27</v>
      </c>
      <c r="F242" s="9" t="s">
        <v>136</v>
      </c>
      <c r="G242" s="45" t="str">
        <f t="shared" si="1"/>
        <v>Breno</v>
      </c>
      <c r="H242" s="52" t="s">
        <v>103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104</v>
      </c>
      <c r="T242" s="23" t="s">
        <v>918</v>
      </c>
      <c r="U242" s="9" t="s">
        <v>27</v>
      </c>
      <c r="V242" s="52" t="str">
        <f t="shared" si="3"/>
        <v>Ativo</v>
      </c>
      <c r="W242" s="46"/>
      <c r="X242" s="53" t="s">
        <v>116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517360.5</v>
      </c>
    </row>
    <row r="243" ht="15.75" customHeight="1">
      <c r="A243" s="42" t="s">
        <v>45</v>
      </c>
      <c r="B243" s="43" t="s">
        <v>919</v>
      </c>
      <c r="C243" s="44" t="s">
        <v>920</v>
      </c>
      <c r="D243" s="45" t="s">
        <v>18</v>
      </c>
      <c r="E243" s="46" t="s">
        <v>27</v>
      </c>
      <c r="F243" s="45" t="s">
        <v>262</v>
      </c>
      <c r="G243" s="45" t="str">
        <f t="shared" si="1"/>
        <v>Breno</v>
      </c>
      <c r="H243" s="52" t="s">
        <v>103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921</v>
      </c>
      <c r="R243" s="61" t="s">
        <v>922</v>
      </c>
      <c r="S243" s="46" t="s">
        <v>104</v>
      </c>
      <c r="T243" s="24" t="s">
        <v>923</v>
      </c>
      <c r="U243" s="9" t="s">
        <v>19</v>
      </c>
      <c r="V243" s="52" t="str">
        <f t="shared" si="3"/>
        <v>Ativo</v>
      </c>
      <c r="W243" s="46"/>
      <c r="X243" s="53" t="s">
        <v>116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213631</v>
      </c>
    </row>
    <row r="244" ht="15.75" customHeight="1">
      <c r="A244" s="42" t="s">
        <v>45</v>
      </c>
      <c r="B244" s="43" t="s">
        <v>924</v>
      </c>
      <c r="C244" s="44" t="s">
        <v>925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149</v>
      </c>
      <c r="I244" s="47" t="s">
        <v>122</v>
      </c>
      <c r="J244" s="45" t="str">
        <f t="shared" si="5"/>
        <v>Não</v>
      </c>
      <c r="K244" s="48">
        <v>45166.0</v>
      </c>
      <c r="L244" s="46"/>
      <c r="M244" s="46" t="s">
        <v>61</v>
      </c>
      <c r="N244" s="49">
        <v>0.015</v>
      </c>
      <c r="O244" s="45" t="s">
        <v>53</v>
      </c>
      <c r="P244" s="50">
        <v>0.1</v>
      </c>
      <c r="Q244" s="51"/>
      <c r="R244" s="51"/>
      <c r="S244" s="46" t="s">
        <v>374</v>
      </c>
      <c r="T244" s="24" t="s">
        <v>926</v>
      </c>
      <c r="U244" s="9" t="s">
        <v>27</v>
      </c>
      <c r="V244" s="52" t="str">
        <f t="shared" si="3"/>
        <v>Ativo</v>
      </c>
      <c r="W244" s="46"/>
      <c r="X244" s="53" t="s">
        <v>116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117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927</v>
      </c>
      <c r="C245" s="160" t="s">
        <v>928</v>
      </c>
      <c r="D245" s="9" t="s">
        <v>18</v>
      </c>
      <c r="E245" s="24" t="s">
        <v>19</v>
      </c>
      <c r="F245" s="9" t="s">
        <v>144</v>
      </c>
      <c r="G245" s="45" t="str">
        <f t="shared" si="1"/>
        <v>Breno</v>
      </c>
      <c r="H245" s="52" t="s">
        <v>103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74</v>
      </c>
      <c r="N245" s="59">
        <v>0.012</v>
      </c>
      <c r="O245" s="9" t="s">
        <v>53</v>
      </c>
      <c r="P245" s="60">
        <v>0.1</v>
      </c>
      <c r="Q245" s="61" t="s">
        <v>929</v>
      </c>
      <c r="R245" s="51"/>
      <c r="S245" s="24" t="s">
        <v>104</v>
      </c>
      <c r="T245" s="24" t="s">
        <v>930</v>
      </c>
      <c r="U245" s="9" t="s">
        <v>19</v>
      </c>
      <c r="V245" s="52" t="str">
        <f t="shared" si="3"/>
        <v>Ativo</v>
      </c>
      <c r="W245" s="24" t="s">
        <v>69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303017.2</v>
      </c>
    </row>
    <row r="246" ht="15.75" customHeight="1">
      <c r="A246" s="42" t="s">
        <v>45</v>
      </c>
      <c r="B246" s="65" t="s">
        <v>931</v>
      </c>
      <c r="C246" s="66" t="s">
        <v>932</v>
      </c>
      <c r="D246" s="9" t="s">
        <v>18</v>
      </c>
      <c r="E246" s="24" t="s">
        <v>19</v>
      </c>
      <c r="F246" s="9" t="s">
        <v>127</v>
      </c>
      <c r="G246" s="45" t="str">
        <f t="shared" si="1"/>
        <v>#N/A</v>
      </c>
      <c r="H246" s="52" t="s">
        <v>121</v>
      </c>
      <c r="I246" s="52" t="s">
        <v>122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104</v>
      </c>
      <c r="T246" s="24" t="s">
        <v>933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117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934</v>
      </c>
      <c r="C247" s="159" t="s">
        <v>935</v>
      </c>
      <c r="D247" s="9" t="s">
        <v>109</v>
      </c>
      <c r="E247" s="46" t="s">
        <v>19</v>
      </c>
      <c r="F247" s="9" t="s">
        <v>315</v>
      </c>
      <c r="G247" s="45" t="str">
        <f t="shared" si="1"/>
        <v>Breno</v>
      </c>
      <c r="H247" s="47" t="s">
        <v>103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74</v>
      </c>
      <c r="N247" s="95">
        <v>0.012</v>
      </c>
      <c r="O247" s="96" t="s">
        <v>53</v>
      </c>
      <c r="P247" s="97">
        <v>0.1</v>
      </c>
      <c r="Q247" s="51"/>
      <c r="R247" s="51"/>
      <c r="S247" s="46" t="s">
        <v>104</v>
      </c>
      <c r="T247" s="24" t="s">
        <v>936</v>
      </c>
      <c r="U247" s="9" t="s">
        <v>19</v>
      </c>
      <c r="V247" s="52" t="str">
        <f t="shared" si="3"/>
        <v>Ativo</v>
      </c>
      <c r="W247" s="46"/>
      <c r="X247" s="53" t="s">
        <v>116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216541.3</v>
      </c>
    </row>
    <row r="248" ht="15.75" customHeight="1">
      <c r="A248" s="42" t="s">
        <v>45</v>
      </c>
      <c r="B248" s="43" t="s">
        <v>937</v>
      </c>
      <c r="C248" s="44" t="s">
        <v>938</v>
      </c>
      <c r="D248" s="45" t="s">
        <v>18</v>
      </c>
      <c r="E248" s="46" t="s">
        <v>181</v>
      </c>
      <c r="F248" s="45" t="s">
        <v>203</v>
      </c>
      <c r="G248" s="45" t="str">
        <f t="shared" si="1"/>
        <v>#N/A</v>
      </c>
      <c r="H248" s="52" t="s">
        <v>190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245</v>
      </c>
      <c r="S248" s="46" t="s">
        <v>104</v>
      </c>
      <c r="T248" s="24" t="s">
        <v>939</v>
      </c>
      <c r="U248" s="9" t="s">
        <v>76</v>
      </c>
      <c r="V248" s="52" t="str">
        <f t="shared" si="3"/>
        <v>Encerrado</v>
      </c>
      <c r="W248" s="46"/>
      <c r="X248" s="53" t="s">
        <v>106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117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940</v>
      </c>
      <c r="C249" s="44" t="s">
        <v>941</v>
      </c>
      <c r="D249" s="45" t="s">
        <v>18</v>
      </c>
      <c r="E249" s="46" t="s">
        <v>181</v>
      </c>
      <c r="F249" s="45" t="s">
        <v>203</v>
      </c>
      <c r="G249" s="45" t="str">
        <f t="shared" si="1"/>
        <v>#N/A</v>
      </c>
      <c r="H249" s="52" t="s">
        <v>149</v>
      </c>
      <c r="I249" s="47" t="s">
        <v>122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104</v>
      </c>
      <c r="T249" s="24" t="s">
        <v>942</v>
      </c>
      <c r="U249" s="9" t="s">
        <v>76</v>
      </c>
      <c r="V249" s="52" t="str">
        <f t="shared" si="3"/>
        <v>Ativo</v>
      </c>
      <c r="W249" s="46"/>
      <c r="X249" s="53" t="s">
        <v>106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117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943</v>
      </c>
      <c r="C250" s="44" t="s">
        <v>944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149</v>
      </c>
      <c r="I250" s="52" t="s">
        <v>945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946</v>
      </c>
      <c r="S250" s="46" t="s">
        <v>104</v>
      </c>
      <c r="T250" s="24" t="s">
        <v>947</v>
      </c>
      <c r="U250" s="9" t="s">
        <v>19</v>
      </c>
      <c r="V250" s="52" t="str">
        <f t="shared" si="3"/>
        <v>Ativo</v>
      </c>
      <c r="W250" s="46"/>
      <c r="X250" s="53" t="s">
        <v>116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177250.9</v>
      </c>
    </row>
    <row r="251" ht="15.75" customHeight="1">
      <c r="A251" s="42" t="s">
        <v>45</v>
      </c>
      <c r="B251" s="43" t="s">
        <v>943</v>
      </c>
      <c r="C251" s="44" t="s">
        <v>948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103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198</v>
      </c>
      <c r="N251" s="49">
        <v>0.008</v>
      </c>
      <c r="O251" s="45" t="s">
        <v>199</v>
      </c>
      <c r="P251" s="50">
        <v>0.1</v>
      </c>
      <c r="Q251" s="75"/>
      <c r="R251" s="51" t="s">
        <v>946</v>
      </c>
      <c r="S251" s="46" t="s">
        <v>104</v>
      </c>
      <c r="T251" s="24" t="s">
        <v>947</v>
      </c>
      <c r="U251" s="9" t="s">
        <v>19</v>
      </c>
      <c r="V251" s="52" t="str">
        <f t="shared" si="3"/>
        <v>Ativo</v>
      </c>
      <c r="W251" s="46"/>
      <c r="X251" s="53" t="s">
        <v>116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280193.8</v>
      </c>
    </row>
    <row r="252" ht="15.75" customHeight="1">
      <c r="A252" s="42" t="s">
        <v>45</v>
      </c>
      <c r="B252" s="56" t="s">
        <v>949</v>
      </c>
      <c r="C252" s="57" t="s">
        <v>950</v>
      </c>
      <c r="D252" s="9" t="s">
        <v>18</v>
      </c>
      <c r="E252" s="24" t="s">
        <v>27</v>
      </c>
      <c r="F252" s="9" t="s">
        <v>120</v>
      </c>
      <c r="G252" s="45" t="str">
        <f t="shared" si="1"/>
        <v>Breno</v>
      </c>
      <c r="H252" s="52" t="s">
        <v>103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104</v>
      </c>
      <c r="T252" s="24" t="s">
        <v>951</v>
      </c>
      <c r="U252" s="9" t="s">
        <v>27</v>
      </c>
      <c r="V252" s="52" t="str">
        <f t="shared" si="3"/>
        <v>Ativo</v>
      </c>
      <c r="W252" s="24" t="s">
        <v>69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102260.6</v>
      </c>
    </row>
    <row r="253" ht="15.75" customHeight="1">
      <c r="A253" s="42" t="s">
        <v>45</v>
      </c>
      <c r="B253" s="56" t="s">
        <v>952</v>
      </c>
      <c r="C253" s="57" t="s">
        <v>953</v>
      </c>
      <c r="D253" s="9" t="s">
        <v>18</v>
      </c>
      <c r="E253" s="24" t="s">
        <v>19</v>
      </c>
      <c r="F253" s="9" t="s">
        <v>144</v>
      </c>
      <c r="G253" s="45" t="str">
        <f t="shared" si="1"/>
        <v>Breno</v>
      </c>
      <c r="H253" s="52" t="s">
        <v>103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104</v>
      </c>
      <c r="T253" s="24" t="s">
        <v>954</v>
      </c>
      <c r="U253" s="9" t="s">
        <v>19</v>
      </c>
      <c r="V253" s="52" t="str">
        <f t="shared" si="3"/>
        <v>Ativo</v>
      </c>
      <c r="W253" s="24" t="s">
        <v>171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148507</v>
      </c>
    </row>
    <row r="254" ht="15.75" customHeight="1">
      <c r="A254" s="42" t="s">
        <v>45</v>
      </c>
      <c r="B254" s="56" t="s">
        <v>955</v>
      </c>
      <c r="C254" s="57" t="s">
        <v>956</v>
      </c>
      <c r="D254" s="9" t="s">
        <v>18</v>
      </c>
      <c r="E254" s="24" t="s">
        <v>27</v>
      </c>
      <c r="F254" s="9" t="s">
        <v>262</v>
      </c>
      <c r="G254" s="45" t="str">
        <f t="shared" si="1"/>
        <v>#N/A</v>
      </c>
      <c r="H254" s="52" t="s">
        <v>121</v>
      </c>
      <c r="I254" s="52" t="s">
        <v>163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957</v>
      </c>
      <c r="R254" s="51"/>
      <c r="S254" s="24" t="s">
        <v>104</v>
      </c>
      <c r="T254" s="24" t="s">
        <v>958</v>
      </c>
      <c r="U254" s="9" t="s">
        <v>19</v>
      </c>
      <c r="V254" s="52" t="str">
        <f t="shared" si="3"/>
        <v>Ativo</v>
      </c>
      <c r="W254" s="24" t="s">
        <v>171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117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959</v>
      </c>
      <c r="C255" s="44" t="s">
        <v>960</v>
      </c>
      <c r="D255" s="45" t="s">
        <v>101</v>
      </c>
      <c r="E255" s="46" t="s">
        <v>19</v>
      </c>
      <c r="F255" s="45" t="s">
        <v>102</v>
      </c>
      <c r="G255" s="45" t="str">
        <f t="shared" si="1"/>
        <v>Breno</v>
      </c>
      <c r="H255" s="47" t="s">
        <v>103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104</v>
      </c>
      <c r="T255" s="24" t="s">
        <v>961</v>
      </c>
      <c r="U255" s="9" t="s">
        <v>19</v>
      </c>
      <c r="V255" s="52" t="str">
        <f t="shared" si="3"/>
        <v>Ativo</v>
      </c>
      <c r="W255" s="46"/>
      <c r="X255" s="53" t="s">
        <v>116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132229.3</v>
      </c>
    </row>
    <row r="256" ht="15.75" customHeight="1">
      <c r="A256" s="42" t="s">
        <v>45</v>
      </c>
      <c r="B256" s="43" t="s">
        <v>962</v>
      </c>
      <c r="C256" s="44" t="s">
        <v>963</v>
      </c>
      <c r="D256" s="45" t="s">
        <v>18</v>
      </c>
      <c r="E256" s="46" t="s">
        <v>181</v>
      </c>
      <c r="F256" s="45" t="s">
        <v>72</v>
      </c>
      <c r="G256" s="45" t="str">
        <f t="shared" si="1"/>
        <v>Breno</v>
      </c>
      <c r="H256" s="47" t="s">
        <v>103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61</v>
      </c>
      <c r="N256" s="49">
        <v>0.015</v>
      </c>
      <c r="O256" s="45" t="s">
        <v>53</v>
      </c>
      <c r="P256" s="50">
        <v>0.1</v>
      </c>
      <c r="Q256" s="64"/>
      <c r="R256" s="61" t="s">
        <v>964</v>
      </c>
      <c r="S256" s="46" t="s">
        <v>104</v>
      </c>
      <c r="T256" s="24" t="s">
        <v>965</v>
      </c>
      <c r="U256" s="9" t="s">
        <v>76</v>
      </c>
      <c r="V256" s="52" t="str">
        <f t="shared" si="3"/>
        <v>Ativo</v>
      </c>
      <c r="W256" s="46"/>
      <c r="X256" s="53" t="s">
        <v>106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815298.2</v>
      </c>
    </row>
    <row r="257" ht="15.75" customHeight="1">
      <c r="A257" s="42" t="s">
        <v>45</v>
      </c>
      <c r="B257" s="43" t="s">
        <v>966</v>
      </c>
      <c r="C257" s="44" t="s">
        <v>967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103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104</v>
      </c>
      <c r="T257" s="24" t="s">
        <v>968</v>
      </c>
      <c r="U257" s="9" t="s">
        <v>38</v>
      </c>
      <c r="V257" s="52" t="str">
        <f t="shared" si="3"/>
        <v>Ativo</v>
      </c>
      <c r="W257" s="46"/>
      <c r="X257" s="53" t="s">
        <v>116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128158.1</v>
      </c>
    </row>
    <row r="258" ht="15.75" customHeight="1">
      <c r="A258" s="42" t="s">
        <v>45</v>
      </c>
      <c r="B258" s="43" t="s">
        <v>969</v>
      </c>
      <c r="C258" s="44" t="s">
        <v>970</v>
      </c>
      <c r="D258" s="45" t="s">
        <v>18</v>
      </c>
      <c r="E258" s="46" t="s">
        <v>19</v>
      </c>
      <c r="F258" s="24" t="s">
        <v>144</v>
      </c>
      <c r="G258" s="45" t="str">
        <f t="shared" si="1"/>
        <v>Breno</v>
      </c>
      <c r="H258" s="47" t="s">
        <v>103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194</v>
      </c>
      <c r="N258" s="59">
        <v>0.02</v>
      </c>
      <c r="O258" s="45" t="s">
        <v>195</v>
      </c>
      <c r="P258" s="50">
        <v>0.2</v>
      </c>
      <c r="Q258" s="75"/>
      <c r="R258" s="75" t="s">
        <v>971</v>
      </c>
      <c r="S258" s="46" t="s">
        <v>104</v>
      </c>
      <c r="T258" s="24" t="s">
        <v>972</v>
      </c>
      <c r="U258" s="9" t="s">
        <v>154</v>
      </c>
      <c r="V258" s="52" t="str">
        <f t="shared" si="3"/>
        <v>Ativo</v>
      </c>
      <c r="W258" s="46"/>
      <c r="X258" s="53" t="s">
        <v>116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111811.4</v>
      </c>
    </row>
    <row r="259" ht="15.75" customHeight="1">
      <c r="A259" s="42" t="s">
        <v>45</v>
      </c>
      <c r="B259" s="43" t="s">
        <v>973</v>
      </c>
      <c r="C259" s="44" t="s">
        <v>974</v>
      </c>
      <c r="D259" s="45" t="s">
        <v>18</v>
      </c>
      <c r="E259" s="46" t="s">
        <v>181</v>
      </c>
      <c r="F259" s="46" t="s">
        <v>72</v>
      </c>
      <c r="G259" s="45" t="str">
        <f t="shared" si="1"/>
        <v>Breno</v>
      </c>
      <c r="H259" s="47" t="s">
        <v>103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61</v>
      </c>
      <c r="N259" s="118">
        <v>0.015</v>
      </c>
      <c r="O259" s="46" t="s">
        <v>53</v>
      </c>
      <c r="P259" s="119">
        <v>0.1</v>
      </c>
      <c r="Q259" s="51"/>
      <c r="R259" s="61" t="s">
        <v>975</v>
      </c>
      <c r="S259" s="46" t="s">
        <v>104</v>
      </c>
      <c r="T259" s="24" t="s">
        <v>976</v>
      </c>
      <c r="U259" s="9" t="s">
        <v>76</v>
      </c>
      <c r="V259" s="52" t="str">
        <f t="shared" si="3"/>
        <v>Ativo</v>
      </c>
      <c r="W259" s="46"/>
      <c r="X259" s="53" t="s">
        <v>106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163919.5</v>
      </c>
    </row>
    <row r="260" ht="15.75" customHeight="1">
      <c r="A260" s="42" t="s">
        <v>45</v>
      </c>
      <c r="B260" s="43" t="s">
        <v>977</v>
      </c>
      <c r="C260" s="159" t="s">
        <v>978</v>
      </c>
      <c r="D260" s="96" t="s">
        <v>101</v>
      </c>
      <c r="E260" s="166" t="s">
        <v>19</v>
      </c>
      <c r="F260" s="45" t="s">
        <v>102</v>
      </c>
      <c r="G260" s="45" t="str">
        <f t="shared" si="1"/>
        <v>#N/A</v>
      </c>
      <c r="H260" s="167" t="s">
        <v>103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104</v>
      </c>
      <c r="T260" s="24" t="s">
        <v>979</v>
      </c>
      <c r="U260" s="13" t="s">
        <v>19</v>
      </c>
      <c r="V260" s="52" t="str">
        <f t="shared" si="3"/>
        <v>Ativo</v>
      </c>
      <c r="W260" s="166"/>
      <c r="X260" s="172" t="s">
        <v>106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117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980</v>
      </c>
      <c r="C261" s="82" t="s">
        <v>981</v>
      </c>
      <c r="D261" s="45" t="s">
        <v>18</v>
      </c>
      <c r="E261" s="46" t="s">
        <v>19</v>
      </c>
      <c r="F261" s="46" t="s">
        <v>46</v>
      </c>
      <c r="G261" s="45" t="str">
        <f t="shared" si="1"/>
        <v>#N/A</v>
      </c>
      <c r="H261" s="52" t="s">
        <v>190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245</v>
      </c>
      <c r="S261" s="46" t="s">
        <v>104</v>
      </c>
      <c r="T261" s="24" t="s">
        <v>982</v>
      </c>
      <c r="U261" s="9" t="s">
        <v>799</v>
      </c>
      <c r="V261" s="52" t="str">
        <f t="shared" si="3"/>
        <v>Encerrado</v>
      </c>
      <c r="W261" s="46"/>
      <c r="X261" s="53" t="s">
        <v>106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117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983</v>
      </c>
      <c r="C262" s="44" t="s">
        <v>984</v>
      </c>
      <c r="D262" s="45" t="s">
        <v>18</v>
      </c>
      <c r="E262" s="46" t="s">
        <v>19</v>
      </c>
      <c r="F262" s="24" t="s">
        <v>144</v>
      </c>
      <c r="G262" s="45" t="str">
        <f t="shared" si="1"/>
        <v>Breno</v>
      </c>
      <c r="H262" s="52" t="s">
        <v>149</v>
      </c>
      <c r="I262" s="52" t="s">
        <v>122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275</v>
      </c>
      <c r="N262" s="118">
        <v>0.02</v>
      </c>
      <c r="O262" s="46" t="s">
        <v>53</v>
      </c>
      <c r="P262" s="119">
        <v>0.2</v>
      </c>
      <c r="Q262" s="51"/>
      <c r="R262" s="61" t="s">
        <v>985</v>
      </c>
      <c r="S262" s="46" t="s">
        <v>104</v>
      </c>
      <c r="T262" s="24" t="s">
        <v>986</v>
      </c>
      <c r="U262" s="9" t="s">
        <v>19</v>
      </c>
      <c r="V262" s="52" t="str">
        <f t="shared" si="3"/>
        <v>Ativo</v>
      </c>
      <c r="W262" s="46"/>
      <c r="X262" s="53" t="s">
        <v>116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987</v>
      </c>
      <c r="C263" s="44" t="s">
        <v>988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149</v>
      </c>
      <c r="I263" s="52" t="s">
        <v>163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104</v>
      </c>
      <c r="T263" s="24" t="s">
        <v>989</v>
      </c>
      <c r="U263" s="9" t="s">
        <v>19</v>
      </c>
      <c r="V263" s="52" t="str">
        <f t="shared" si="3"/>
        <v>Ativo</v>
      </c>
      <c r="W263" s="46"/>
      <c r="X263" s="53" t="s">
        <v>116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990</v>
      </c>
      <c r="C264" s="44" t="s">
        <v>991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149</v>
      </c>
      <c r="I264" s="52" t="s">
        <v>163</v>
      </c>
      <c r="J264" s="45" t="str">
        <f t="shared" si="6"/>
        <v>Não</v>
      </c>
      <c r="K264" s="48">
        <v>45056.0</v>
      </c>
      <c r="L264" s="63"/>
      <c r="M264" s="46" t="s">
        <v>194</v>
      </c>
      <c r="N264" s="49">
        <v>0.025</v>
      </c>
      <c r="O264" s="45" t="s">
        <v>195</v>
      </c>
      <c r="P264" s="50">
        <v>0.2</v>
      </c>
      <c r="Q264" s="51"/>
      <c r="R264" s="51"/>
      <c r="S264" s="46" t="s">
        <v>104</v>
      </c>
      <c r="T264" s="24" t="s">
        <v>989</v>
      </c>
      <c r="U264" s="9" t="s">
        <v>19</v>
      </c>
      <c r="V264" s="52" t="str">
        <f t="shared" si="3"/>
        <v>Ativo</v>
      </c>
      <c r="W264" s="46"/>
      <c r="X264" s="53" t="s">
        <v>116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117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992</v>
      </c>
      <c r="C265" s="44" t="s">
        <v>993</v>
      </c>
      <c r="D265" s="45" t="s">
        <v>135</v>
      </c>
      <c r="E265" s="46" t="s">
        <v>27</v>
      </c>
      <c r="F265" s="45" t="s">
        <v>136</v>
      </c>
      <c r="G265" s="45" t="str">
        <f t="shared" si="1"/>
        <v>Breno</v>
      </c>
      <c r="H265" s="47" t="s">
        <v>103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994</v>
      </c>
      <c r="R265" s="51"/>
      <c r="S265" s="46" t="s">
        <v>104</v>
      </c>
      <c r="T265" s="24" t="s">
        <v>995</v>
      </c>
      <c r="U265" s="9" t="s">
        <v>27</v>
      </c>
      <c r="V265" s="52" t="str">
        <f t="shared" si="3"/>
        <v>Ativo</v>
      </c>
      <c r="W265" s="46"/>
      <c r="X265" s="53" t="s">
        <v>106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682837.6</v>
      </c>
    </row>
    <row r="266" ht="15.75" customHeight="1">
      <c r="A266" s="42" t="s">
        <v>45</v>
      </c>
      <c r="B266" s="43" t="s">
        <v>992</v>
      </c>
      <c r="C266" s="44" t="s">
        <v>996</v>
      </c>
      <c r="D266" s="45" t="s">
        <v>135</v>
      </c>
      <c r="E266" s="46" t="s">
        <v>27</v>
      </c>
      <c r="F266" s="45" t="s">
        <v>136</v>
      </c>
      <c r="G266" s="45" t="str">
        <f t="shared" si="1"/>
        <v>#N/A</v>
      </c>
      <c r="H266" s="52" t="s">
        <v>149</v>
      </c>
      <c r="I266" s="52" t="s">
        <v>150</v>
      </c>
      <c r="J266" s="45" t="str">
        <f t="shared" si="6"/>
        <v>Não</v>
      </c>
      <c r="K266" s="48">
        <v>45260.0</v>
      </c>
      <c r="L266" s="63"/>
      <c r="M266" s="46" t="s">
        <v>151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104</v>
      </c>
      <c r="T266" s="24" t="s">
        <v>995</v>
      </c>
      <c r="U266" s="9" t="s">
        <v>27</v>
      </c>
      <c r="V266" s="52" t="str">
        <f t="shared" si="3"/>
        <v>Ativo</v>
      </c>
      <c r="W266" s="46"/>
      <c r="X266" s="53" t="s">
        <v>106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117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997</v>
      </c>
      <c r="C267" s="66" t="s">
        <v>998</v>
      </c>
      <c r="D267" s="9" t="s">
        <v>18</v>
      </c>
      <c r="E267" s="24" t="s">
        <v>27</v>
      </c>
      <c r="F267" s="9" t="s">
        <v>66</v>
      </c>
      <c r="G267" s="45" t="str">
        <f t="shared" si="1"/>
        <v>#N/A</v>
      </c>
      <c r="H267" s="52" t="s">
        <v>121</v>
      </c>
      <c r="I267" s="52" t="s">
        <v>122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104</v>
      </c>
      <c r="T267" s="24" t="s">
        <v>999</v>
      </c>
      <c r="U267" s="9" t="s">
        <v>27</v>
      </c>
      <c r="V267" s="52" t="str">
        <f t="shared" si="3"/>
        <v>Ativo</v>
      </c>
      <c r="W267" s="24" t="s">
        <v>171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117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1000</v>
      </c>
      <c r="C268" s="66" t="s">
        <v>1001</v>
      </c>
      <c r="D268" s="9" t="s">
        <v>135</v>
      </c>
      <c r="E268" s="24" t="s">
        <v>27</v>
      </c>
      <c r="F268" s="9" t="s">
        <v>136</v>
      </c>
      <c r="G268" s="45" t="str">
        <f t="shared" si="1"/>
        <v>Breno</v>
      </c>
      <c r="H268" s="52" t="s">
        <v>103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104</v>
      </c>
      <c r="T268" s="24" t="s">
        <v>1002</v>
      </c>
      <c r="U268" s="9" t="s">
        <v>27</v>
      </c>
      <c r="V268" s="52" t="str">
        <f t="shared" si="3"/>
        <v>Ativo</v>
      </c>
      <c r="W268" s="24" t="s">
        <v>69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261719.3</v>
      </c>
    </row>
    <row r="269" ht="15.75" customHeight="1">
      <c r="A269" s="42" t="s">
        <v>45</v>
      </c>
      <c r="B269" s="43" t="s">
        <v>1003</v>
      </c>
      <c r="C269" s="44" t="s">
        <v>1004</v>
      </c>
      <c r="D269" s="9" t="s">
        <v>18</v>
      </c>
      <c r="E269" s="46" t="s">
        <v>19</v>
      </c>
      <c r="F269" s="9" t="s">
        <v>127</v>
      </c>
      <c r="G269" s="45" t="str">
        <f t="shared" si="1"/>
        <v>Breno</v>
      </c>
      <c r="H269" s="47" t="s">
        <v>103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74</v>
      </c>
      <c r="N269" s="49">
        <v>0.014</v>
      </c>
      <c r="O269" s="45" t="s">
        <v>53</v>
      </c>
      <c r="P269" s="50">
        <v>0.2</v>
      </c>
      <c r="Q269" s="98"/>
      <c r="R269" s="51"/>
      <c r="S269" s="46" t="s">
        <v>104</v>
      </c>
      <c r="T269" s="24" t="s">
        <v>1005</v>
      </c>
      <c r="U269" s="9" t="s">
        <v>19</v>
      </c>
      <c r="V269" s="52" t="str">
        <f t="shared" si="3"/>
        <v>Ativo</v>
      </c>
      <c r="W269" s="46"/>
      <c r="X269" s="53" t="s">
        <v>116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133548.6</v>
      </c>
    </row>
    <row r="270" ht="15.75" customHeight="1">
      <c r="A270" s="42" t="s">
        <v>45</v>
      </c>
      <c r="B270" s="43" t="s">
        <v>1006</v>
      </c>
      <c r="C270" s="44" t="s">
        <v>1007</v>
      </c>
      <c r="D270" s="45" t="s">
        <v>18</v>
      </c>
      <c r="E270" s="46" t="s">
        <v>181</v>
      </c>
      <c r="F270" s="45" t="s">
        <v>72</v>
      </c>
      <c r="G270" s="45" t="str">
        <f t="shared" si="1"/>
        <v>Breno</v>
      </c>
      <c r="H270" s="47" t="s">
        <v>103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74</v>
      </c>
      <c r="N270" s="49">
        <v>0.012</v>
      </c>
      <c r="O270" s="45" t="s">
        <v>23</v>
      </c>
      <c r="P270" s="50">
        <v>0.0</v>
      </c>
      <c r="Q270" s="75"/>
      <c r="R270" s="61" t="s">
        <v>837</v>
      </c>
      <c r="S270" s="46" t="s">
        <v>104</v>
      </c>
      <c r="T270" s="24" t="s">
        <v>1008</v>
      </c>
      <c r="U270" s="9" t="s">
        <v>76</v>
      </c>
      <c r="V270" s="52" t="str">
        <f t="shared" si="3"/>
        <v>Ativo</v>
      </c>
      <c r="W270" s="46"/>
      <c r="X270" s="53" t="s">
        <v>106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120845.8</v>
      </c>
    </row>
    <row r="271" ht="15.75" customHeight="1">
      <c r="A271" s="42" t="s">
        <v>45</v>
      </c>
      <c r="B271" s="62" t="s">
        <v>1009</v>
      </c>
      <c r="C271" s="44" t="s">
        <v>1010</v>
      </c>
      <c r="D271" s="45" t="s">
        <v>18</v>
      </c>
      <c r="E271" s="46" t="s">
        <v>181</v>
      </c>
      <c r="F271" s="45" t="s">
        <v>72</v>
      </c>
      <c r="G271" s="45" t="str">
        <f t="shared" si="1"/>
        <v>Breno</v>
      </c>
      <c r="H271" s="47" t="s">
        <v>103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1011</v>
      </c>
      <c r="S271" s="46" t="s">
        <v>104</v>
      </c>
      <c r="T271" s="24" t="s">
        <v>1012</v>
      </c>
      <c r="U271" s="52" t="s">
        <v>76</v>
      </c>
      <c r="V271" s="52" t="str">
        <f t="shared" si="3"/>
        <v>Ativo</v>
      </c>
      <c r="W271" s="46"/>
      <c r="X271" s="53" t="s">
        <v>106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364633.6</v>
      </c>
    </row>
    <row r="272" ht="15.75" customHeight="1">
      <c r="A272" s="42" t="s">
        <v>45</v>
      </c>
      <c r="B272" s="62" t="s">
        <v>1009</v>
      </c>
      <c r="C272" s="44" t="s">
        <v>1013</v>
      </c>
      <c r="D272" s="45" t="s">
        <v>18</v>
      </c>
      <c r="E272" s="46" t="s">
        <v>181</v>
      </c>
      <c r="F272" s="45" t="s">
        <v>72</v>
      </c>
      <c r="G272" s="45" t="str">
        <f t="shared" si="1"/>
        <v>Breno</v>
      </c>
      <c r="H272" s="47" t="s">
        <v>149</v>
      </c>
      <c r="I272" s="52" t="s">
        <v>150</v>
      </c>
      <c r="J272" s="45" t="str">
        <f t="shared" si="6"/>
        <v>Sim</v>
      </c>
      <c r="K272" s="48">
        <v>45062.0</v>
      </c>
      <c r="L272" s="63"/>
      <c r="M272" s="24" t="s">
        <v>151</v>
      </c>
      <c r="N272" s="49">
        <v>0.0</v>
      </c>
      <c r="O272" s="45" t="s">
        <v>23</v>
      </c>
      <c r="P272" s="50">
        <v>0.0</v>
      </c>
      <c r="Q272" s="175" t="s">
        <v>1014</v>
      </c>
      <c r="R272" s="51"/>
      <c r="S272" s="46" t="s">
        <v>104</v>
      </c>
      <c r="T272" s="24" t="s">
        <v>1012</v>
      </c>
      <c r="U272" s="52" t="s">
        <v>76</v>
      </c>
      <c r="V272" s="52" t="str">
        <f t="shared" si="3"/>
        <v>Ativo</v>
      </c>
      <c r="W272" s="46"/>
      <c r="X272" s="53" t="s">
        <v>106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17508.31</v>
      </c>
    </row>
    <row r="273" ht="15.75" customHeight="1">
      <c r="A273" s="42" t="s">
        <v>45</v>
      </c>
      <c r="B273" s="43" t="s">
        <v>50</v>
      </c>
      <c r="C273" s="44" t="s">
        <v>51</v>
      </c>
      <c r="D273" s="45" t="s">
        <v>101</v>
      </c>
      <c r="E273" s="46" t="s">
        <v>19</v>
      </c>
      <c r="F273" s="45" t="s">
        <v>858</v>
      </c>
      <c r="G273" s="45" t="str">
        <f t="shared" si="1"/>
        <v>Breno</v>
      </c>
      <c r="H273" s="52" t="s">
        <v>103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1015</v>
      </c>
      <c r="R273" s="61"/>
      <c r="S273" s="46" t="s">
        <v>104</v>
      </c>
      <c r="T273" s="24" t="s">
        <v>54</v>
      </c>
      <c r="U273" s="9" t="s">
        <v>19</v>
      </c>
      <c r="V273" s="52" t="str">
        <f t="shared" si="3"/>
        <v>Ativo</v>
      </c>
      <c r="W273" s="46"/>
      <c r="X273" s="53" t="s">
        <v>106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1361152</v>
      </c>
    </row>
    <row r="274" ht="15.75" customHeight="1">
      <c r="A274" s="42" t="s">
        <v>45</v>
      </c>
      <c r="B274" s="43" t="s">
        <v>1016</v>
      </c>
      <c r="C274" s="44" t="s">
        <v>1017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103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1018</v>
      </c>
      <c r="S274" s="46" t="s">
        <v>374</v>
      </c>
      <c r="T274" s="24" t="s">
        <v>1019</v>
      </c>
      <c r="U274" s="9" t="s">
        <v>27</v>
      </c>
      <c r="V274" s="52" t="str">
        <f t="shared" si="3"/>
        <v>Ativo</v>
      </c>
      <c r="W274" s="46"/>
      <c r="X274" s="53" t="s">
        <v>116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101672.7</v>
      </c>
    </row>
    <row r="275" ht="15.75" customHeight="1">
      <c r="A275" s="42" t="s">
        <v>45</v>
      </c>
      <c r="B275" s="43" t="s">
        <v>1020</v>
      </c>
      <c r="C275" s="44" t="s">
        <v>1021</v>
      </c>
      <c r="D275" s="45" t="s">
        <v>18</v>
      </c>
      <c r="E275" s="46" t="s">
        <v>181</v>
      </c>
      <c r="F275" s="45" t="s">
        <v>203</v>
      </c>
      <c r="G275" s="45" t="str">
        <f t="shared" si="1"/>
        <v>Breno</v>
      </c>
      <c r="H275" s="47" t="s">
        <v>103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61</v>
      </c>
      <c r="N275" s="49">
        <v>0.015</v>
      </c>
      <c r="O275" s="45" t="s">
        <v>53</v>
      </c>
      <c r="P275" s="50">
        <v>0.1</v>
      </c>
      <c r="Q275" s="75"/>
      <c r="R275" s="61" t="s">
        <v>591</v>
      </c>
      <c r="S275" s="46" t="s">
        <v>104</v>
      </c>
      <c r="T275" s="24" t="s">
        <v>1022</v>
      </c>
      <c r="U275" s="9" t="s">
        <v>38</v>
      </c>
      <c r="V275" s="52" t="str">
        <f t="shared" si="3"/>
        <v>Ativo</v>
      </c>
      <c r="W275" s="46"/>
      <c r="X275" s="53" t="s">
        <v>106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284363.2</v>
      </c>
    </row>
    <row r="276" ht="15.75" customHeight="1">
      <c r="A276" s="42" t="s">
        <v>45</v>
      </c>
      <c r="B276" s="43" t="s">
        <v>1023</v>
      </c>
      <c r="C276" s="44" t="s">
        <v>1024</v>
      </c>
      <c r="D276" s="45" t="s">
        <v>18</v>
      </c>
      <c r="E276" s="46" t="s">
        <v>181</v>
      </c>
      <c r="F276" s="45" t="s">
        <v>72</v>
      </c>
      <c r="G276" s="45" t="str">
        <f t="shared" si="1"/>
        <v>Breno</v>
      </c>
      <c r="H276" s="47" t="s">
        <v>103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61</v>
      </c>
      <c r="N276" s="49">
        <v>0.015</v>
      </c>
      <c r="O276" s="45" t="s">
        <v>53</v>
      </c>
      <c r="P276" s="50">
        <v>0.1</v>
      </c>
      <c r="Q276" s="75"/>
      <c r="R276" s="61" t="s">
        <v>1025</v>
      </c>
      <c r="S276" s="46" t="s">
        <v>104</v>
      </c>
      <c r="T276" s="24" t="s">
        <v>1026</v>
      </c>
      <c r="U276" s="9" t="s">
        <v>76</v>
      </c>
      <c r="V276" s="52" t="str">
        <f t="shared" si="3"/>
        <v>Ativo</v>
      </c>
      <c r="W276" s="46"/>
      <c r="X276" s="53" t="s">
        <v>106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406118.7</v>
      </c>
    </row>
    <row r="277" ht="15.75" customHeight="1">
      <c r="A277" s="42" t="s">
        <v>45</v>
      </c>
      <c r="B277" s="43" t="s">
        <v>1027</v>
      </c>
      <c r="C277" s="44" t="s">
        <v>1028</v>
      </c>
      <c r="D277" s="45" t="s">
        <v>18</v>
      </c>
      <c r="E277" s="46" t="s">
        <v>27</v>
      </c>
      <c r="F277" s="45" t="s">
        <v>262</v>
      </c>
      <c r="G277" s="45" t="str">
        <f t="shared" si="1"/>
        <v>Breno</v>
      </c>
      <c r="H277" s="52" t="s">
        <v>149</v>
      </c>
      <c r="I277" s="47" t="s">
        <v>122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1029</v>
      </c>
      <c r="S277" s="46" t="s">
        <v>104</v>
      </c>
      <c r="T277" s="24" t="s">
        <v>1030</v>
      </c>
      <c r="U277" s="9" t="s">
        <v>19</v>
      </c>
      <c r="V277" s="52" t="str">
        <f t="shared" si="3"/>
        <v>Ativo</v>
      </c>
      <c r="W277" s="46"/>
      <c r="X277" s="53" t="s">
        <v>116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1031</v>
      </c>
      <c r="C278" s="44" t="s">
        <v>1032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190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104</v>
      </c>
      <c r="T278" s="24" t="s">
        <v>1033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117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1034</v>
      </c>
      <c r="C279" s="44" t="s">
        <v>1035</v>
      </c>
      <c r="D279" s="45" t="s">
        <v>18</v>
      </c>
      <c r="E279" s="46" t="s">
        <v>19</v>
      </c>
      <c r="F279" s="45" t="s">
        <v>144</v>
      </c>
      <c r="G279" s="45" t="str">
        <f t="shared" si="1"/>
        <v>Breno</v>
      </c>
      <c r="H279" s="52" t="s">
        <v>149</v>
      </c>
      <c r="I279" s="52" t="s">
        <v>122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104</v>
      </c>
      <c r="T279" s="24" t="s">
        <v>1036</v>
      </c>
      <c r="U279" s="9" t="s">
        <v>799</v>
      </c>
      <c r="V279" s="52" t="str">
        <f t="shared" si="3"/>
        <v>Ativo</v>
      </c>
      <c r="W279" s="46"/>
      <c r="X279" s="53" t="s">
        <v>116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141.77</v>
      </c>
    </row>
    <row r="280" ht="15.75" customHeight="1">
      <c r="A280" s="42" t="s">
        <v>45</v>
      </c>
      <c r="B280" s="56" t="s">
        <v>1037</v>
      </c>
      <c r="C280" s="57" t="s">
        <v>1038</v>
      </c>
      <c r="D280" s="9" t="s">
        <v>18</v>
      </c>
      <c r="E280" s="24" t="s">
        <v>19</v>
      </c>
      <c r="F280" s="45" t="s">
        <v>144</v>
      </c>
      <c r="G280" s="45" t="str">
        <f t="shared" si="1"/>
        <v>Breno</v>
      </c>
      <c r="H280" s="52" t="s">
        <v>103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394</v>
      </c>
      <c r="N280" s="59">
        <v>0.008</v>
      </c>
      <c r="O280" s="9" t="s">
        <v>23</v>
      </c>
      <c r="P280" s="60">
        <v>0.0</v>
      </c>
      <c r="Q280" s="140" t="s">
        <v>1039</v>
      </c>
      <c r="R280" s="141"/>
      <c r="S280" s="24" t="s">
        <v>374</v>
      </c>
      <c r="T280" s="24" t="s">
        <v>1040</v>
      </c>
      <c r="U280" s="9" t="s">
        <v>19</v>
      </c>
      <c r="V280" s="52" t="str">
        <f t="shared" si="3"/>
        <v>Ativo</v>
      </c>
      <c r="W280" s="24" t="s">
        <v>171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851564</v>
      </c>
    </row>
    <row r="281" ht="15.75" customHeight="1">
      <c r="A281" s="42" t="s">
        <v>45</v>
      </c>
      <c r="B281" s="43" t="s">
        <v>1041</v>
      </c>
      <c r="C281" s="44" t="s">
        <v>1042</v>
      </c>
      <c r="D281" s="45" t="s">
        <v>18</v>
      </c>
      <c r="E281" s="46" t="s">
        <v>181</v>
      </c>
      <c r="F281" s="45" t="s">
        <v>538</v>
      </c>
      <c r="G281" s="45" t="str">
        <f t="shared" si="1"/>
        <v>#N/A</v>
      </c>
      <c r="H281" s="47" t="s">
        <v>149</v>
      </c>
      <c r="I281" s="47" t="s">
        <v>122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1043</v>
      </c>
      <c r="S281" s="46" t="s">
        <v>104</v>
      </c>
      <c r="T281" s="24" t="s">
        <v>1044</v>
      </c>
      <c r="U281" s="9" t="s">
        <v>38</v>
      </c>
      <c r="V281" s="52" t="str">
        <f t="shared" si="3"/>
        <v>Ativo</v>
      </c>
      <c r="W281" s="46"/>
      <c r="X281" s="53" t="s">
        <v>106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117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1045</v>
      </c>
      <c r="C282" s="72" t="s">
        <v>1046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103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374</v>
      </c>
      <c r="T282" s="24" t="s">
        <v>1047</v>
      </c>
      <c r="U282" s="9" t="s">
        <v>27</v>
      </c>
      <c r="V282" s="52" t="str">
        <f t="shared" si="3"/>
        <v>Ativo</v>
      </c>
      <c r="W282" s="46"/>
      <c r="X282" s="53" t="s">
        <v>116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2260123</v>
      </c>
    </row>
    <row r="283" ht="15.75" customHeight="1">
      <c r="A283" s="42" t="s">
        <v>45</v>
      </c>
      <c r="B283" s="43" t="s">
        <v>1048</v>
      </c>
      <c r="C283" s="44" t="s">
        <v>1049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103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104</v>
      </c>
      <c r="T283" s="24" t="s">
        <v>1050</v>
      </c>
      <c r="U283" s="9" t="s">
        <v>27</v>
      </c>
      <c r="V283" s="52" t="str">
        <f t="shared" si="3"/>
        <v>Ativo</v>
      </c>
      <c r="W283" s="46"/>
      <c r="X283" s="53" t="s">
        <v>116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117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1051</v>
      </c>
      <c r="C284" s="44" t="s">
        <v>1052</v>
      </c>
      <c r="D284" s="45" t="s">
        <v>18</v>
      </c>
      <c r="E284" s="46" t="s">
        <v>19</v>
      </c>
      <c r="F284" s="45" t="s">
        <v>300</v>
      </c>
      <c r="G284" s="45" t="str">
        <f t="shared" si="1"/>
        <v>Breno</v>
      </c>
      <c r="H284" s="47" t="s">
        <v>103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128</v>
      </c>
      <c r="N284" s="59">
        <v>0.0</v>
      </c>
      <c r="O284" s="9" t="s">
        <v>23</v>
      </c>
      <c r="P284" s="60">
        <v>0.0</v>
      </c>
      <c r="Q284" s="42"/>
      <c r="R284" s="61" t="s">
        <v>1053</v>
      </c>
      <c r="S284" s="46" t="s">
        <v>104</v>
      </c>
      <c r="T284" s="24" t="s">
        <v>1054</v>
      </c>
      <c r="U284" s="9" t="s">
        <v>19</v>
      </c>
      <c r="V284" s="52" t="str">
        <f t="shared" si="3"/>
        <v>Ativo</v>
      </c>
      <c r="W284" s="46"/>
      <c r="X284" s="53" t="s">
        <v>116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25227.17</v>
      </c>
    </row>
    <row r="285" ht="15.75" customHeight="1">
      <c r="A285" s="42" t="s">
        <v>45</v>
      </c>
      <c r="B285" s="67" t="s">
        <v>1055</v>
      </c>
      <c r="C285" s="136" t="s">
        <v>1056</v>
      </c>
      <c r="D285" s="45" t="s">
        <v>18</v>
      </c>
      <c r="E285" s="46" t="s">
        <v>181</v>
      </c>
      <c r="F285" s="94" t="s">
        <v>72</v>
      </c>
      <c r="G285" s="45" t="str">
        <f t="shared" si="1"/>
        <v>Breno</v>
      </c>
      <c r="H285" s="52" t="s">
        <v>149</v>
      </c>
      <c r="I285" s="52" t="s">
        <v>122</v>
      </c>
      <c r="J285" s="45" t="str">
        <f t="shared" si="6"/>
        <v>Não</v>
      </c>
      <c r="K285" s="48">
        <v>45212.0</v>
      </c>
      <c r="L285" s="46"/>
      <c r="M285" s="46" t="s">
        <v>128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104</v>
      </c>
      <c r="T285" s="24" t="s">
        <v>1057</v>
      </c>
      <c r="U285" s="9" t="s">
        <v>76</v>
      </c>
      <c r="V285" s="52" t="str">
        <f t="shared" si="3"/>
        <v>Ativo</v>
      </c>
      <c r="W285" s="46"/>
      <c r="X285" s="53" t="s">
        <v>106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79" t="s">
        <v>1058</v>
      </c>
      <c r="C286" s="180" t="s">
        <v>1059</v>
      </c>
      <c r="D286" s="9" t="s">
        <v>18</v>
      </c>
      <c r="E286" s="24" t="s">
        <v>19</v>
      </c>
      <c r="F286" s="11" t="s">
        <v>639</v>
      </c>
      <c r="G286" s="45" t="str">
        <f t="shared" si="1"/>
        <v>Breno</v>
      </c>
      <c r="H286" s="52" t="s">
        <v>103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104</v>
      </c>
      <c r="T286" s="24" t="s">
        <v>1060</v>
      </c>
      <c r="U286" s="9" t="s">
        <v>38</v>
      </c>
      <c r="V286" s="52" t="str">
        <f t="shared" si="3"/>
        <v>Ativo</v>
      </c>
      <c r="W286" s="24" t="s">
        <v>69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153947.5</v>
      </c>
    </row>
    <row r="287" ht="15.75" customHeight="1">
      <c r="A287" s="42" t="s">
        <v>45</v>
      </c>
      <c r="B287" s="43" t="s">
        <v>1061</v>
      </c>
      <c r="C287" s="44" t="s">
        <v>1062</v>
      </c>
      <c r="D287" s="45" t="s">
        <v>18</v>
      </c>
      <c r="E287" s="46" t="s">
        <v>27</v>
      </c>
      <c r="F287" s="45" t="s">
        <v>120</v>
      </c>
      <c r="G287" s="45" t="str">
        <f t="shared" si="1"/>
        <v>Breno</v>
      </c>
      <c r="H287" s="47" t="s">
        <v>103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104</v>
      </c>
      <c r="T287" s="24" t="s">
        <v>1063</v>
      </c>
      <c r="U287" s="9" t="s">
        <v>27</v>
      </c>
      <c r="V287" s="52" t="str">
        <f t="shared" si="3"/>
        <v>Ativo</v>
      </c>
      <c r="W287" s="46"/>
      <c r="X287" s="53" t="s">
        <v>116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14863.54</v>
      </c>
    </row>
    <row r="288" ht="15.75" customHeight="1">
      <c r="A288" s="42" t="s">
        <v>45</v>
      </c>
      <c r="B288" s="43" t="s">
        <v>1064</v>
      </c>
      <c r="C288" s="68" t="s">
        <v>1065</v>
      </c>
      <c r="D288" s="45" t="s">
        <v>101</v>
      </c>
      <c r="E288" s="46" t="s">
        <v>19</v>
      </c>
      <c r="F288" s="45" t="s">
        <v>102</v>
      </c>
      <c r="G288" s="45" t="str">
        <f t="shared" si="1"/>
        <v>#N/A</v>
      </c>
      <c r="H288" s="47" t="s">
        <v>103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61</v>
      </c>
      <c r="N288" s="49">
        <v>0.01</v>
      </c>
      <c r="O288" s="45" t="s">
        <v>53</v>
      </c>
      <c r="P288" s="50">
        <v>0.1</v>
      </c>
      <c r="Q288" s="51"/>
      <c r="R288" s="141"/>
      <c r="S288" s="46" t="s">
        <v>104</v>
      </c>
      <c r="T288" s="24" t="s">
        <v>1066</v>
      </c>
      <c r="U288" s="9" t="s">
        <v>19</v>
      </c>
      <c r="V288" s="52" t="str">
        <f t="shared" si="3"/>
        <v>Ativo</v>
      </c>
      <c r="W288" s="46"/>
      <c r="X288" s="53" t="s">
        <v>106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117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1067</v>
      </c>
      <c r="C289" s="44" t="s">
        <v>1068</v>
      </c>
      <c r="D289" s="9" t="s">
        <v>101</v>
      </c>
      <c r="E289" s="24" t="s">
        <v>19</v>
      </c>
      <c r="F289" s="46" t="s">
        <v>148</v>
      </c>
      <c r="G289" s="45" t="str">
        <f t="shared" si="1"/>
        <v>Breno</v>
      </c>
      <c r="H289" s="52" t="s">
        <v>149</v>
      </c>
      <c r="I289" s="52" t="s">
        <v>150</v>
      </c>
      <c r="J289" s="45" t="str">
        <f t="shared" si="6"/>
        <v>Sim</v>
      </c>
      <c r="K289" s="58">
        <v>45279.0</v>
      </c>
      <c r="L289" s="46"/>
      <c r="M289" s="24" t="s">
        <v>151</v>
      </c>
      <c r="N289" s="59">
        <v>0.003</v>
      </c>
      <c r="O289" s="9" t="s">
        <v>23</v>
      </c>
      <c r="P289" s="60">
        <v>0.0</v>
      </c>
      <c r="Q289" s="15" t="s">
        <v>152</v>
      </c>
      <c r="R289" s="141"/>
      <c r="S289" s="24" t="s">
        <v>104</v>
      </c>
      <c r="T289" s="24" t="s">
        <v>1069</v>
      </c>
      <c r="U289" s="9" t="s">
        <v>19</v>
      </c>
      <c r="V289" s="52" t="str">
        <f t="shared" si="3"/>
        <v>Ativo</v>
      </c>
      <c r="W289" s="46"/>
      <c r="X289" s="53" t="s">
        <v>106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1070</v>
      </c>
      <c r="C290" s="44" t="s">
        <v>1071</v>
      </c>
      <c r="D290" s="45" t="s">
        <v>18</v>
      </c>
      <c r="E290" s="46" t="s">
        <v>181</v>
      </c>
      <c r="F290" s="45" t="s">
        <v>203</v>
      </c>
      <c r="G290" s="45" t="str">
        <f t="shared" si="1"/>
        <v>Breno</v>
      </c>
      <c r="H290" s="47" t="s">
        <v>103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61</v>
      </c>
      <c r="N290" s="49">
        <v>0.015</v>
      </c>
      <c r="O290" s="45" t="s">
        <v>53</v>
      </c>
      <c r="P290" s="50">
        <v>0.1</v>
      </c>
      <c r="Q290" s="61"/>
      <c r="R290" s="141"/>
      <c r="S290" s="46" t="s">
        <v>104</v>
      </c>
      <c r="T290" s="24" t="s">
        <v>1072</v>
      </c>
      <c r="U290" s="9" t="s">
        <v>76</v>
      </c>
      <c r="V290" s="52" t="str">
        <f t="shared" si="3"/>
        <v>Ativo</v>
      </c>
      <c r="W290" s="46"/>
      <c r="X290" s="53" t="s">
        <v>106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194333.3</v>
      </c>
    </row>
    <row r="291" ht="15.75" customHeight="1">
      <c r="A291" s="42" t="s">
        <v>45</v>
      </c>
      <c r="B291" s="43" t="s">
        <v>1073</v>
      </c>
      <c r="C291" s="44" t="s">
        <v>1074</v>
      </c>
      <c r="D291" s="45" t="s">
        <v>18</v>
      </c>
      <c r="E291" s="46" t="s">
        <v>27</v>
      </c>
      <c r="F291" s="45" t="s">
        <v>66</v>
      </c>
      <c r="G291" s="45" t="str">
        <f t="shared" si="1"/>
        <v>Breno</v>
      </c>
      <c r="H291" s="47" t="s">
        <v>103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104</v>
      </c>
      <c r="T291" s="24" t="s">
        <v>1075</v>
      </c>
      <c r="U291" s="9" t="s">
        <v>27</v>
      </c>
      <c r="V291" s="52" t="str">
        <f t="shared" si="3"/>
        <v>Ativo</v>
      </c>
      <c r="W291" s="46"/>
      <c r="X291" s="53" t="s">
        <v>116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101714.9</v>
      </c>
    </row>
    <row r="292" ht="15.75" customHeight="1">
      <c r="A292" s="42" t="s">
        <v>45</v>
      </c>
      <c r="B292" s="65" t="s">
        <v>1076</v>
      </c>
      <c r="C292" s="66" t="s">
        <v>1077</v>
      </c>
      <c r="D292" s="9" t="s">
        <v>18</v>
      </c>
      <c r="E292" s="24" t="s">
        <v>19</v>
      </c>
      <c r="F292" s="9" t="s">
        <v>46</v>
      </c>
      <c r="G292" s="45" t="str">
        <f t="shared" si="1"/>
        <v>Breno</v>
      </c>
      <c r="H292" s="52" t="s">
        <v>103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74</v>
      </c>
      <c r="N292" s="59">
        <v>0.012</v>
      </c>
      <c r="O292" s="9" t="s">
        <v>53</v>
      </c>
      <c r="P292" s="60">
        <v>0.1</v>
      </c>
      <c r="Q292" s="141"/>
      <c r="R292" s="141"/>
      <c r="S292" s="24" t="s">
        <v>104</v>
      </c>
      <c r="T292" s="23" t="s">
        <v>1078</v>
      </c>
      <c r="U292" s="9" t="s">
        <v>19</v>
      </c>
      <c r="V292" s="52" t="str">
        <f t="shared" si="3"/>
        <v>Ativo</v>
      </c>
      <c r="W292" s="24" t="s">
        <v>69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74722.34</v>
      </c>
    </row>
    <row r="293" ht="15.75" customHeight="1">
      <c r="A293" s="42" t="s">
        <v>45</v>
      </c>
      <c r="B293" s="43" t="s">
        <v>1079</v>
      </c>
      <c r="C293" s="44" t="s">
        <v>1080</v>
      </c>
      <c r="D293" s="45" t="s">
        <v>18</v>
      </c>
      <c r="E293" s="46" t="s">
        <v>19</v>
      </c>
      <c r="F293" s="45" t="s">
        <v>300</v>
      </c>
      <c r="G293" s="45" t="str">
        <f t="shared" si="1"/>
        <v>Breno</v>
      </c>
      <c r="H293" s="47" t="s">
        <v>103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104</v>
      </c>
      <c r="T293" s="24" t="s">
        <v>1081</v>
      </c>
      <c r="U293" s="181" t="s">
        <v>1082</v>
      </c>
      <c r="V293" s="52" t="str">
        <f t="shared" si="3"/>
        <v>Ativo</v>
      </c>
      <c r="W293" s="46"/>
      <c r="X293" s="53" t="s">
        <v>116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44215.33</v>
      </c>
    </row>
    <row r="294" ht="15.75" customHeight="1">
      <c r="A294" s="42" t="s">
        <v>45</v>
      </c>
      <c r="B294" s="65" t="s">
        <v>1083</v>
      </c>
      <c r="C294" s="66" t="s">
        <v>1084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103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374</v>
      </c>
      <c r="T294" s="23" t="s">
        <v>1085</v>
      </c>
      <c r="U294" s="23" t="s">
        <v>27</v>
      </c>
      <c r="V294" s="52" t="str">
        <f t="shared" si="3"/>
        <v>Ativo</v>
      </c>
      <c r="W294" s="24" t="s">
        <v>69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201798</v>
      </c>
    </row>
    <row r="295" ht="15.75" customHeight="1">
      <c r="A295" s="42" t="s">
        <v>45</v>
      </c>
      <c r="B295" s="98" t="s">
        <v>1086</v>
      </c>
      <c r="C295" s="72" t="s">
        <v>1087</v>
      </c>
      <c r="D295" s="45" t="s">
        <v>101</v>
      </c>
      <c r="E295" s="46" t="s">
        <v>19</v>
      </c>
      <c r="F295" s="45" t="s">
        <v>102</v>
      </c>
      <c r="G295" s="45" t="str">
        <f t="shared" si="1"/>
        <v>Breno</v>
      </c>
      <c r="H295" s="47" t="s">
        <v>103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74</v>
      </c>
      <c r="N295" s="49">
        <v>0.012</v>
      </c>
      <c r="O295" s="45" t="s">
        <v>53</v>
      </c>
      <c r="P295" s="50">
        <v>0.1</v>
      </c>
      <c r="Q295" s="141"/>
      <c r="R295" s="141"/>
      <c r="S295" s="46" t="s">
        <v>104</v>
      </c>
      <c r="T295" s="24" t="s">
        <v>1088</v>
      </c>
      <c r="U295" s="182" t="s">
        <v>19</v>
      </c>
      <c r="V295" s="52" t="str">
        <f t="shared" si="3"/>
        <v>Ativo</v>
      </c>
      <c r="W295" s="46"/>
      <c r="X295" s="53" t="s">
        <v>106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>
        <f t="array" ref="AV295">XLOOKUP(C295,'PL TOTAL D0'!A:A,'PL TOTAL D0'!C:C,"")</f>
        <v>139126.1</v>
      </c>
    </row>
    <row r="296" ht="15.75" customHeight="1">
      <c r="A296" s="42" t="s">
        <v>45</v>
      </c>
      <c r="B296" s="43" t="s">
        <v>1089</v>
      </c>
      <c r="C296" s="44" t="s">
        <v>1090</v>
      </c>
      <c r="D296" s="45" t="s">
        <v>18</v>
      </c>
      <c r="E296" s="46" t="s">
        <v>27</v>
      </c>
      <c r="F296" s="45" t="s">
        <v>66</v>
      </c>
      <c r="G296" s="45" t="str">
        <f t="shared" si="1"/>
        <v>Breno</v>
      </c>
      <c r="H296" s="52" t="s">
        <v>103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104</v>
      </c>
      <c r="T296" s="24" t="s">
        <v>1091</v>
      </c>
      <c r="U296" s="9" t="s">
        <v>27</v>
      </c>
      <c r="V296" s="52" t="str">
        <f t="shared" si="3"/>
        <v>Ativo</v>
      </c>
      <c r="W296" s="46"/>
      <c r="X296" s="53" t="s">
        <v>116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383137.4</v>
      </c>
    </row>
    <row r="297" ht="15.75" customHeight="1">
      <c r="A297" s="42" t="s">
        <v>45</v>
      </c>
      <c r="B297" s="43" t="s">
        <v>1092</v>
      </c>
      <c r="C297" s="44" t="s">
        <v>1093</v>
      </c>
      <c r="D297" s="45" t="s">
        <v>18</v>
      </c>
      <c r="E297" s="46" t="s">
        <v>181</v>
      </c>
      <c r="F297" s="45" t="s">
        <v>203</v>
      </c>
      <c r="G297" s="45" t="str">
        <f t="shared" si="1"/>
        <v>#N/A</v>
      </c>
      <c r="H297" s="47" t="s">
        <v>149</v>
      </c>
      <c r="I297" s="47" t="s">
        <v>122</v>
      </c>
      <c r="J297" s="45" t="str">
        <f t="shared" si="6"/>
        <v>Não</v>
      </c>
      <c r="K297" s="48">
        <v>45103.0</v>
      </c>
      <c r="L297" s="46"/>
      <c r="M297" s="46" t="s">
        <v>61</v>
      </c>
      <c r="N297" s="49">
        <v>0.015</v>
      </c>
      <c r="O297" s="45" t="s">
        <v>53</v>
      </c>
      <c r="P297" s="50">
        <v>0.1</v>
      </c>
      <c r="Q297" s="141"/>
      <c r="R297" s="183" t="s">
        <v>1094</v>
      </c>
      <c r="S297" s="46" t="s">
        <v>104</v>
      </c>
      <c r="T297" s="24" t="s">
        <v>1095</v>
      </c>
      <c r="U297" s="9" t="s">
        <v>799</v>
      </c>
      <c r="V297" s="52" t="str">
        <f t="shared" si="3"/>
        <v>Ativo</v>
      </c>
      <c r="W297" s="46"/>
      <c r="X297" s="53" t="s">
        <v>106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117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1096</v>
      </c>
      <c r="C298" s="44" t="s">
        <v>1097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103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140</v>
      </c>
      <c r="N298" s="49">
        <v>0.012</v>
      </c>
      <c r="O298" s="9" t="s">
        <v>53</v>
      </c>
      <c r="P298" s="60">
        <v>0.1</v>
      </c>
      <c r="Q298" s="176"/>
      <c r="R298" s="184" t="s">
        <v>1098</v>
      </c>
      <c r="S298" s="46" t="s">
        <v>104</v>
      </c>
      <c r="T298" s="24" t="s">
        <v>1099</v>
      </c>
      <c r="U298" s="9" t="s">
        <v>27</v>
      </c>
      <c r="V298" s="52" t="str">
        <f t="shared" si="3"/>
        <v>Ativo</v>
      </c>
      <c r="W298" s="46"/>
      <c r="X298" s="53" t="s">
        <v>106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1705055</v>
      </c>
    </row>
    <row r="299" ht="15.75" customHeight="1">
      <c r="A299" s="6" t="s">
        <v>45</v>
      </c>
      <c r="B299" s="56" t="s">
        <v>1100</v>
      </c>
      <c r="C299" s="57" t="s">
        <v>1101</v>
      </c>
      <c r="D299" s="9" t="s">
        <v>135</v>
      </c>
      <c r="E299" s="24" t="s">
        <v>27</v>
      </c>
      <c r="F299" s="9" t="s">
        <v>136</v>
      </c>
      <c r="G299" s="45" t="str">
        <f t="shared" si="1"/>
        <v>Breno</v>
      </c>
      <c r="H299" s="52" t="s">
        <v>103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104</v>
      </c>
      <c r="T299" s="24" t="s">
        <v>1102</v>
      </c>
      <c r="U299" s="9" t="s">
        <v>27</v>
      </c>
      <c r="V299" s="52" t="str">
        <f t="shared" si="3"/>
        <v>Ativo</v>
      </c>
      <c r="W299" s="46"/>
      <c r="X299" s="53" t="s">
        <v>116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375516.4</v>
      </c>
    </row>
    <row r="300" ht="15.75" customHeight="1">
      <c r="A300" s="42" t="s">
        <v>45</v>
      </c>
      <c r="B300" s="81" t="s">
        <v>1103</v>
      </c>
      <c r="C300" s="68" t="s">
        <v>1104</v>
      </c>
      <c r="D300" s="45" t="s">
        <v>18</v>
      </c>
      <c r="E300" s="46" t="s">
        <v>181</v>
      </c>
      <c r="F300" s="45" t="s">
        <v>203</v>
      </c>
      <c r="G300" s="45" t="str">
        <f t="shared" si="1"/>
        <v>#N/A</v>
      </c>
      <c r="H300" s="52" t="s">
        <v>190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1094</v>
      </c>
      <c r="S300" s="46" t="s">
        <v>104</v>
      </c>
      <c r="T300" s="24" t="s">
        <v>1105</v>
      </c>
      <c r="U300" s="9" t="s">
        <v>76</v>
      </c>
      <c r="V300" s="52" t="str">
        <f t="shared" si="3"/>
        <v>Encerrado</v>
      </c>
      <c r="W300" s="46"/>
      <c r="X300" s="53" t="s">
        <v>106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117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1106</v>
      </c>
      <c r="C301" s="66" t="s">
        <v>1107</v>
      </c>
      <c r="D301" s="9" t="s">
        <v>109</v>
      </c>
      <c r="E301" s="24" t="s">
        <v>19</v>
      </c>
      <c r="F301" s="9" t="s">
        <v>186</v>
      </c>
      <c r="G301" s="45" t="str">
        <f t="shared" si="1"/>
        <v>Breno</v>
      </c>
      <c r="H301" s="52" t="s">
        <v>103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104</v>
      </c>
      <c r="T301" s="24" t="s">
        <v>1108</v>
      </c>
      <c r="U301" s="9" t="s">
        <v>19</v>
      </c>
      <c r="V301" s="52" t="str">
        <f t="shared" si="3"/>
        <v>Ativo</v>
      </c>
      <c r="W301" s="24" t="s">
        <v>69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669318.9</v>
      </c>
    </row>
    <row r="302" ht="15.75" customHeight="1">
      <c r="A302" s="42" t="s">
        <v>45</v>
      </c>
      <c r="B302" s="43" t="s">
        <v>1109</v>
      </c>
      <c r="C302" s="44" t="s">
        <v>1110</v>
      </c>
      <c r="D302" s="45" t="s">
        <v>18</v>
      </c>
      <c r="E302" s="46" t="s">
        <v>19</v>
      </c>
      <c r="F302" s="45" t="s">
        <v>300</v>
      </c>
      <c r="G302" s="45" t="str">
        <f t="shared" si="1"/>
        <v>#N/A</v>
      </c>
      <c r="H302" s="47" t="s">
        <v>103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104</v>
      </c>
      <c r="T302" s="24" t="s">
        <v>1111</v>
      </c>
      <c r="U302" s="9" t="s">
        <v>19</v>
      </c>
      <c r="V302" s="52" t="str">
        <f t="shared" si="3"/>
        <v>Ativo</v>
      </c>
      <c r="W302" s="46"/>
      <c r="X302" s="53" t="s">
        <v>116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117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5" t="s">
        <v>1112</v>
      </c>
      <c r="C303" s="142" t="s">
        <v>1113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149</v>
      </c>
      <c r="I303" s="47" t="s">
        <v>122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1114</v>
      </c>
      <c r="S303" s="46" t="s">
        <v>104</v>
      </c>
      <c r="T303" s="24" t="s">
        <v>1115</v>
      </c>
      <c r="U303" s="9" t="s">
        <v>27</v>
      </c>
      <c r="V303" s="52" t="str">
        <f t="shared" si="3"/>
        <v>Ativo</v>
      </c>
      <c r="W303" s="46"/>
      <c r="X303" s="53" t="s">
        <v>116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117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1116</v>
      </c>
      <c r="C304" s="114" t="s">
        <v>1117</v>
      </c>
      <c r="D304" s="9" t="s">
        <v>18</v>
      </c>
      <c r="E304" s="24" t="s">
        <v>27</v>
      </c>
      <c r="F304" s="9" t="s">
        <v>262</v>
      </c>
      <c r="G304" s="45" t="str">
        <f t="shared" si="1"/>
        <v>Breno</v>
      </c>
      <c r="H304" s="52" t="s">
        <v>103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74</v>
      </c>
      <c r="N304" s="59">
        <v>0.012</v>
      </c>
      <c r="O304" s="9" t="s">
        <v>53</v>
      </c>
      <c r="P304" s="60">
        <v>0.1</v>
      </c>
      <c r="Q304" s="15" t="s">
        <v>1118</v>
      </c>
      <c r="R304" s="141"/>
      <c r="S304" s="24" t="s">
        <v>104</v>
      </c>
      <c r="T304" s="5" t="s">
        <v>1119</v>
      </c>
      <c r="U304" s="9" t="s">
        <v>27</v>
      </c>
      <c r="V304" s="52" t="str">
        <f t="shared" si="3"/>
        <v>Ativo</v>
      </c>
      <c r="W304" s="46"/>
      <c r="X304" s="53" t="s">
        <v>116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184422.2</v>
      </c>
    </row>
    <row r="305" ht="15.75" customHeight="1">
      <c r="A305" s="6" t="s">
        <v>45</v>
      </c>
      <c r="B305" s="113" t="s">
        <v>1120</v>
      </c>
      <c r="C305" s="114" t="s">
        <v>1121</v>
      </c>
      <c r="D305" s="9" t="s">
        <v>135</v>
      </c>
      <c r="E305" s="24" t="s">
        <v>27</v>
      </c>
      <c r="F305" s="9" t="s">
        <v>136</v>
      </c>
      <c r="G305" s="45" t="str">
        <f t="shared" si="1"/>
        <v>Breno</v>
      </c>
      <c r="H305" s="52" t="s">
        <v>103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104</v>
      </c>
      <c r="T305" s="5" t="s">
        <v>1122</v>
      </c>
      <c r="U305" s="9" t="s">
        <v>1123</v>
      </c>
      <c r="V305" s="52" t="str">
        <f t="shared" si="3"/>
        <v>Ativo</v>
      </c>
      <c r="W305" s="24" t="s">
        <v>63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563629.7</v>
      </c>
    </row>
    <row r="306" ht="15.75" customHeight="1">
      <c r="A306" s="6" t="s">
        <v>45</v>
      </c>
      <c r="B306" s="43" t="s">
        <v>1124</v>
      </c>
      <c r="C306" s="57" t="s">
        <v>1125</v>
      </c>
      <c r="D306" s="9" t="s">
        <v>18</v>
      </c>
      <c r="E306" s="24" t="s">
        <v>27</v>
      </c>
      <c r="F306" s="9" t="s">
        <v>120</v>
      </c>
      <c r="G306" s="45" t="str">
        <f t="shared" si="1"/>
        <v>#N/A</v>
      </c>
      <c r="H306" s="52" t="s">
        <v>149</v>
      </c>
      <c r="I306" s="52" t="s">
        <v>163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374</v>
      </c>
      <c r="T306" s="24" t="s">
        <v>1126</v>
      </c>
      <c r="U306" s="9" t="s">
        <v>27</v>
      </c>
      <c r="V306" s="52" t="str">
        <f t="shared" si="3"/>
        <v>Ativo</v>
      </c>
      <c r="W306" s="46"/>
      <c r="X306" s="53" t="s">
        <v>116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117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1127</v>
      </c>
      <c r="C307" s="44" t="s">
        <v>1128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103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140</v>
      </c>
      <c r="N307" s="59">
        <v>0.012</v>
      </c>
      <c r="O307" s="9" t="s">
        <v>53</v>
      </c>
      <c r="P307" s="60">
        <v>0.1</v>
      </c>
      <c r="Q307" s="79"/>
      <c r="R307" s="61" t="s">
        <v>1129</v>
      </c>
      <c r="S307" s="46" t="s">
        <v>104</v>
      </c>
      <c r="T307" s="24" t="s">
        <v>1130</v>
      </c>
      <c r="U307" s="9" t="s">
        <v>27</v>
      </c>
      <c r="V307" s="52" t="str">
        <f t="shared" si="3"/>
        <v>Ativo</v>
      </c>
      <c r="W307" s="46"/>
      <c r="X307" s="53" t="s">
        <v>116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175381.2</v>
      </c>
    </row>
    <row r="308" ht="15.75" customHeight="1">
      <c r="A308" s="42" t="s">
        <v>45</v>
      </c>
      <c r="B308" s="43" t="s">
        <v>1131</v>
      </c>
      <c r="C308" s="44" t="s">
        <v>1132</v>
      </c>
      <c r="D308" s="45" t="s">
        <v>18</v>
      </c>
      <c r="E308" s="46" t="s">
        <v>27</v>
      </c>
      <c r="F308" s="45" t="s">
        <v>66</v>
      </c>
      <c r="G308" s="45" t="str">
        <f t="shared" si="1"/>
        <v>Breno</v>
      </c>
      <c r="H308" s="52" t="s">
        <v>149</v>
      </c>
      <c r="I308" s="52" t="s">
        <v>122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104</v>
      </c>
      <c r="T308" s="24" t="s">
        <v>1133</v>
      </c>
      <c r="U308" s="9" t="s">
        <v>27</v>
      </c>
      <c r="V308" s="52" t="str">
        <f t="shared" si="3"/>
        <v>Ativo</v>
      </c>
      <c r="W308" s="46"/>
      <c r="X308" s="53" t="s">
        <v>116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149.67</v>
      </c>
    </row>
    <row r="309" ht="15.75" customHeight="1">
      <c r="A309" s="42" t="s">
        <v>45</v>
      </c>
      <c r="B309" s="67" t="s">
        <v>1134</v>
      </c>
      <c r="C309" s="68" t="s">
        <v>1135</v>
      </c>
      <c r="D309" s="45" t="s">
        <v>18</v>
      </c>
      <c r="E309" s="46" t="s">
        <v>27</v>
      </c>
      <c r="F309" s="45" t="s">
        <v>120</v>
      </c>
      <c r="G309" s="45" t="str">
        <f t="shared" si="1"/>
        <v>Breno</v>
      </c>
      <c r="H309" s="47" t="s">
        <v>103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61</v>
      </c>
      <c r="N309" s="49">
        <v>0.015</v>
      </c>
      <c r="O309" s="45" t="s">
        <v>53</v>
      </c>
      <c r="P309" s="50">
        <v>0.1</v>
      </c>
      <c r="Q309" s="141"/>
      <c r="R309" s="141"/>
      <c r="S309" s="46" t="s">
        <v>104</v>
      </c>
      <c r="T309" s="24" t="s">
        <v>1136</v>
      </c>
      <c r="U309" s="9" t="s">
        <v>19</v>
      </c>
      <c r="V309" s="52" t="str">
        <f t="shared" si="3"/>
        <v>Ativo</v>
      </c>
      <c r="W309" s="46"/>
      <c r="X309" s="53" t="s">
        <v>116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290852.1</v>
      </c>
    </row>
    <row r="310" ht="15.75" customHeight="1">
      <c r="A310" s="6" t="s">
        <v>45</v>
      </c>
      <c r="B310" s="6" t="s">
        <v>1137</v>
      </c>
      <c r="C310" s="21" t="s">
        <v>1138</v>
      </c>
      <c r="D310" s="9" t="s">
        <v>101</v>
      </c>
      <c r="E310" s="24" t="s">
        <v>19</v>
      </c>
      <c r="F310" s="9" t="s">
        <v>102</v>
      </c>
      <c r="G310" s="45" t="str">
        <f t="shared" si="1"/>
        <v>Breno</v>
      </c>
      <c r="H310" s="52" t="s">
        <v>149</v>
      </c>
      <c r="I310" s="52" t="s">
        <v>150</v>
      </c>
      <c r="J310" s="45" t="str">
        <f t="shared" si="6"/>
        <v>Não</v>
      </c>
      <c r="K310" s="58">
        <v>45370.0</v>
      </c>
      <c r="L310" s="46"/>
      <c r="M310" s="24" t="s">
        <v>151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104</v>
      </c>
      <c r="T310" s="23" t="s">
        <v>1139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1140</v>
      </c>
      <c r="C311" s="44" t="s">
        <v>1141</v>
      </c>
      <c r="D311" s="9" t="s">
        <v>101</v>
      </c>
      <c r="E311" s="24" t="s">
        <v>19</v>
      </c>
      <c r="F311" s="46" t="s">
        <v>148</v>
      </c>
      <c r="G311" s="45" t="str">
        <f t="shared" si="1"/>
        <v>Breno</v>
      </c>
      <c r="H311" s="52" t="s">
        <v>149</v>
      </c>
      <c r="I311" s="52" t="s">
        <v>150</v>
      </c>
      <c r="J311" s="45" t="str">
        <f t="shared" si="6"/>
        <v>Sim</v>
      </c>
      <c r="K311" s="58">
        <v>45279.0</v>
      </c>
      <c r="L311" s="46"/>
      <c r="M311" s="24" t="s">
        <v>151</v>
      </c>
      <c r="N311" s="59">
        <v>0.003</v>
      </c>
      <c r="O311" s="9" t="s">
        <v>23</v>
      </c>
      <c r="P311" s="60">
        <v>0.0</v>
      </c>
      <c r="Q311" s="15" t="s">
        <v>152</v>
      </c>
      <c r="R311" s="141"/>
      <c r="S311" s="24" t="s">
        <v>104</v>
      </c>
      <c r="T311" s="24" t="s">
        <v>1142</v>
      </c>
      <c r="U311" s="9" t="s">
        <v>154</v>
      </c>
      <c r="V311" s="52" t="str">
        <f t="shared" si="3"/>
        <v>Ativo</v>
      </c>
      <c r="W311" s="46"/>
      <c r="X311" s="53" t="s">
        <v>116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154156.5</v>
      </c>
    </row>
    <row r="312" ht="15.75" customHeight="1">
      <c r="A312" s="42" t="s">
        <v>45</v>
      </c>
      <c r="B312" s="98" t="s">
        <v>1143</v>
      </c>
      <c r="C312" s="72" t="s">
        <v>1144</v>
      </c>
      <c r="D312" s="45" t="s">
        <v>18</v>
      </c>
      <c r="E312" s="46" t="s">
        <v>181</v>
      </c>
      <c r="F312" s="45" t="s">
        <v>538</v>
      </c>
      <c r="G312" s="45" t="str">
        <f t="shared" si="1"/>
        <v>#N/A</v>
      </c>
      <c r="H312" s="52" t="s">
        <v>190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128</v>
      </c>
      <c r="N312" s="49">
        <v>0.0</v>
      </c>
      <c r="O312" s="45" t="s">
        <v>23</v>
      </c>
      <c r="P312" s="50">
        <v>0.0</v>
      </c>
      <c r="Q312" s="51"/>
      <c r="R312" s="61" t="s">
        <v>1145</v>
      </c>
      <c r="S312" s="46" t="s">
        <v>104</v>
      </c>
      <c r="T312" s="24" t="s">
        <v>1146</v>
      </c>
      <c r="U312" s="9" t="s">
        <v>76</v>
      </c>
      <c r="V312" s="52" t="str">
        <f t="shared" si="3"/>
        <v>Encerrado</v>
      </c>
      <c r="W312" s="46"/>
      <c r="X312" s="53" t="s">
        <v>106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117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1147</v>
      </c>
      <c r="C313" s="66" t="s">
        <v>1148</v>
      </c>
      <c r="D313" s="9" t="s">
        <v>18</v>
      </c>
      <c r="E313" s="24" t="s">
        <v>19</v>
      </c>
      <c r="F313" s="9" t="s">
        <v>144</v>
      </c>
      <c r="G313" s="45" t="str">
        <f t="shared" si="1"/>
        <v>Breno</v>
      </c>
      <c r="H313" s="52" t="s">
        <v>103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104</v>
      </c>
      <c r="T313" s="24" t="s">
        <v>1149</v>
      </c>
      <c r="U313" s="9" t="s">
        <v>19</v>
      </c>
      <c r="V313" s="52" t="str">
        <f t="shared" si="3"/>
        <v>Ativo</v>
      </c>
      <c r="W313" s="24" t="s">
        <v>69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508718.8</v>
      </c>
    </row>
    <row r="314" ht="15.75" customHeight="1">
      <c r="A314" s="42" t="s">
        <v>45</v>
      </c>
      <c r="B314" s="43" t="s">
        <v>580</v>
      </c>
      <c r="C314" s="44" t="s">
        <v>1150</v>
      </c>
      <c r="D314" s="45" t="s">
        <v>18</v>
      </c>
      <c r="E314" s="46" t="s">
        <v>38</v>
      </c>
      <c r="F314" s="45" t="s">
        <v>580</v>
      </c>
      <c r="G314" s="45" t="str">
        <f t="shared" si="1"/>
        <v>Breno</v>
      </c>
      <c r="H314" s="52" t="s">
        <v>149</v>
      </c>
      <c r="I314" s="52" t="s">
        <v>122</v>
      </c>
      <c r="J314" s="45" t="str">
        <f t="shared" si="6"/>
        <v>Não</v>
      </c>
      <c r="K314" s="48">
        <v>45056.0</v>
      </c>
      <c r="L314" s="63"/>
      <c r="M314" s="46" t="s">
        <v>61</v>
      </c>
      <c r="N314" s="49">
        <v>0.012</v>
      </c>
      <c r="O314" s="45" t="s">
        <v>53</v>
      </c>
      <c r="P314" s="50">
        <v>0.1</v>
      </c>
      <c r="Q314" s="75"/>
      <c r="R314" s="51"/>
      <c r="S314" s="46" t="s">
        <v>104</v>
      </c>
      <c r="T314" s="24" t="s">
        <v>1151</v>
      </c>
      <c r="U314" s="9" t="s">
        <v>38</v>
      </c>
      <c r="V314" s="52" t="str">
        <f t="shared" si="3"/>
        <v>Ativo</v>
      </c>
      <c r="W314" s="46"/>
      <c r="X314" s="53" t="s">
        <v>116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1152</v>
      </c>
      <c r="C315" s="191" t="s">
        <v>1153</v>
      </c>
      <c r="D315" s="45" t="s">
        <v>18</v>
      </c>
      <c r="E315" s="46" t="s">
        <v>38</v>
      </c>
      <c r="F315" s="45" t="s">
        <v>580</v>
      </c>
      <c r="G315" s="45" t="str">
        <f t="shared" si="1"/>
        <v>#N/A</v>
      </c>
      <c r="H315" s="52" t="s">
        <v>149</v>
      </c>
      <c r="I315" s="47" t="s">
        <v>122</v>
      </c>
      <c r="J315" s="45" t="str">
        <f t="shared" si="6"/>
        <v>Não</v>
      </c>
      <c r="K315" s="48">
        <v>45162.0</v>
      </c>
      <c r="L315" s="63"/>
      <c r="M315" s="46" t="s">
        <v>61</v>
      </c>
      <c r="N315" s="49">
        <v>0.012</v>
      </c>
      <c r="O315" s="45" t="s">
        <v>53</v>
      </c>
      <c r="P315" s="50">
        <v>0.1</v>
      </c>
      <c r="Q315" s="75"/>
      <c r="R315" s="51"/>
      <c r="S315" s="46" t="s">
        <v>104</v>
      </c>
      <c r="T315" s="24" t="s">
        <v>1151</v>
      </c>
      <c r="U315" s="9" t="s">
        <v>38</v>
      </c>
      <c r="V315" s="52" t="str">
        <f t="shared" si="3"/>
        <v>Inativo</v>
      </c>
      <c r="W315" s="46"/>
      <c r="X315" s="53" t="s">
        <v>116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117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1154</v>
      </c>
      <c r="C316" s="44" t="s">
        <v>1155</v>
      </c>
      <c r="D316" s="45" t="s">
        <v>18</v>
      </c>
      <c r="E316" s="46" t="s">
        <v>181</v>
      </c>
      <c r="F316" s="45" t="s">
        <v>72</v>
      </c>
      <c r="G316" s="45" t="str">
        <f t="shared" si="1"/>
        <v>Breno</v>
      </c>
      <c r="H316" s="47" t="s">
        <v>103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61</v>
      </c>
      <c r="N316" s="49">
        <v>0.015</v>
      </c>
      <c r="O316" s="45" t="s">
        <v>53</v>
      </c>
      <c r="P316" s="50">
        <v>0.1</v>
      </c>
      <c r="Q316" s="64"/>
      <c r="R316" s="61" t="s">
        <v>1156</v>
      </c>
      <c r="S316" s="46" t="s">
        <v>104</v>
      </c>
      <c r="T316" s="24" t="s">
        <v>1157</v>
      </c>
      <c r="U316" s="9" t="s">
        <v>76</v>
      </c>
      <c r="V316" s="52" t="str">
        <f t="shared" si="3"/>
        <v>Ativo</v>
      </c>
      <c r="W316" s="46"/>
      <c r="X316" s="53" t="s">
        <v>106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141516.3</v>
      </c>
    </row>
    <row r="317" ht="15.75" customHeight="1">
      <c r="A317" s="42" t="s">
        <v>45</v>
      </c>
      <c r="B317" s="56" t="s">
        <v>1158</v>
      </c>
      <c r="C317" s="44" t="s">
        <v>1159</v>
      </c>
      <c r="D317" s="45" t="s">
        <v>18</v>
      </c>
      <c r="E317" s="46" t="s">
        <v>181</v>
      </c>
      <c r="F317" s="45" t="s">
        <v>72</v>
      </c>
      <c r="G317" s="45" t="str">
        <f t="shared" si="1"/>
        <v>#N/A</v>
      </c>
      <c r="H317" s="52" t="s">
        <v>149</v>
      </c>
      <c r="I317" s="52" t="s">
        <v>122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104</v>
      </c>
      <c r="T317" s="57" t="s">
        <v>1151</v>
      </c>
      <c r="U317" s="9" t="s">
        <v>76</v>
      </c>
      <c r="V317" s="52" t="str">
        <f t="shared" si="3"/>
        <v>Ativo</v>
      </c>
      <c r="W317" s="46"/>
      <c r="X317" s="53" t="s">
        <v>106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117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1160</v>
      </c>
      <c r="C318" s="57" t="s">
        <v>1161</v>
      </c>
      <c r="D318" s="45" t="s">
        <v>18</v>
      </c>
      <c r="E318" s="46" t="s">
        <v>181</v>
      </c>
      <c r="F318" s="45" t="s">
        <v>72</v>
      </c>
      <c r="G318" s="45" t="str">
        <f t="shared" si="1"/>
        <v>Breno</v>
      </c>
      <c r="H318" s="47" t="s">
        <v>103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74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104</v>
      </c>
      <c r="T318" s="24" t="s">
        <v>1162</v>
      </c>
      <c r="U318" s="9" t="s">
        <v>76</v>
      </c>
      <c r="V318" s="52" t="str">
        <f t="shared" si="3"/>
        <v>Ativo</v>
      </c>
      <c r="W318" s="46"/>
      <c r="X318" s="53" t="s">
        <v>106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393436</v>
      </c>
    </row>
    <row r="319" ht="15.75" customHeight="1">
      <c r="A319" s="42" t="s">
        <v>45</v>
      </c>
      <c r="B319" s="65" t="s">
        <v>1163</v>
      </c>
      <c r="C319" s="192" t="s">
        <v>1164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103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1165</v>
      </c>
      <c r="S319" s="24" t="s">
        <v>104</v>
      </c>
      <c r="T319" s="5" t="s">
        <v>1166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37714.47</v>
      </c>
    </row>
    <row r="320" ht="15.75" customHeight="1">
      <c r="A320" s="42" t="s">
        <v>45</v>
      </c>
      <c r="B320" s="116" t="s">
        <v>1167</v>
      </c>
      <c r="C320" s="44" t="s">
        <v>1168</v>
      </c>
      <c r="D320" s="45" t="s">
        <v>18</v>
      </c>
      <c r="E320" s="46" t="s">
        <v>181</v>
      </c>
      <c r="F320" s="45" t="s">
        <v>72</v>
      </c>
      <c r="G320" s="45" t="str">
        <f t="shared" si="1"/>
        <v>Breno</v>
      </c>
      <c r="H320" s="47" t="s">
        <v>103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61</v>
      </c>
      <c r="N320" s="49">
        <v>0.016</v>
      </c>
      <c r="O320" s="45" t="s">
        <v>53</v>
      </c>
      <c r="P320" s="50">
        <v>0.2</v>
      </c>
      <c r="Q320" s="75"/>
      <c r="R320" s="51"/>
      <c r="S320" s="46" t="s">
        <v>104</v>
      </c>
      <c r="T320" s="24" t="s">
        <v>1169</v>
      </c>
      <c r="U320" s="9" t="s">
        <v>76</v>
      </c>
      <c r="V320" s="52" t="str">
        <f t="shared" si="3"/>
        <v>Ativo</v>
      </c>
      <c r="W320" s="46"/>
      <c r="X320" s="53" t="s">
        <v>106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435379.7</v>
      </c>
    </row>
    <row r="321" ht="15.75" customHeight="1">
      <c r="A321" s="42" t="s">
        <v>45</v>
      </c>
      <c r="B321" s="56" t="s">
        <v>1167</v>
      </c>
      <c r="C321" s="76" t="s">
        <v>1170</v>
      </c>
      <c r="D321" s="45" t="s">
        <v>18</v>
      </c>
      <c r="E321" s="46" t="s">
        <v>181</v>
      </c>
      <c r="F321" s="45" t="s">
        <v>72</v>
      </c>
      <c r="G321" s="45" t="str">
        <f t="shared" si="1"/>
        <v>#N/A</v>
      </c>
      <c r="H321" s="52" t="s">
        <v>149</v>
      </c>
      <c r="I321" s="47" t="s">
        <v>122</v>
      </c>
      <c r="J321" s="45" t="str">
        <f t="shared" si="6"/>
        <v>Não</v>
      </c>
      <c r="K321" s="48">
        <v>45162.0</v>
      </c>
      <c r="L321" s="46"/>
      <c r="M321" s="46" t="s">
        <v>198</v>
      </c>
      <c r="N321" s="178">
        <v>0.008</v>
      </c>
      <c r="O321" s="45" t="s">
        <v>199</v>
      </c>
      <c r="P321" s="50">
        <v>0.1</v>
      </c>
      <c r="Q321" s="51"/>
      <c r="R321" s="51"/>
      <c r="S321" s="46" t="s">
        <v>104</v>
      </c>
      <c r="T321" s="24" t="s">
        <v>1169</v>
      </c>
      <c r="U321" s="9" t="s">
        <v>76</v>
      </c>
      <c r="V321" s="52" t="str">
        <f t="shared" si="3"/>
        <v>Ativo</v>
      </c>
      <c r="W321" s="46"/>
      <c r="X321" s="53" t="s">
        <v>106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117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1171</v>
      </c>
      <c r="C322" s="44" t="s">
        <v>1172</v>
      </c>
      <c r="D322" s="45" t="s">
        <v>18</v>
      </c>
      <c r="E322" s="46" t="s">
        <v>27</v>
      </c>
      <c r="F322" s="45" t="s">
        <v>66</v>
      </c>
      <c r="G322" s="45" t="str">
        <f t="shared" si="1"/>
        <v>Breno</v>
      </c>
      <c r="H322" s="47" t="s">
        <v>103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104</v>
      </c>
      <c r="T322" s="24" t="s">
        <v>1173</v>
      </c>
      <c r="U322" s="9" t="s">
        <v>27</v>
      </c>
      <c r="V322" s="52" t="str">
        <f t="shared" si="3"/>
        <v>Ativo</v>
      </c>
      <c r="W322" s="46"/>
      <c r="X322" s="53" t="s">
        <v>116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1174</v>
      </c>
      <c r="C323" s="44" t="s">
        <v>1175</v>
      </c>
      <c r="D323" s="45" t="s">
        <v>18</v>
      </c>
      <c r="E323" s="46" t="s">
        <v>19</v>
      </c>
      <c r="F323" s="45" t="s">
        <v>46</v>
      </c>
      <c r="G323" s="45" t="str">
        <f t="shared" si="1"/>
        <v>Breno</v>
      </c>
      <c r="H323" s="52" t="s">
        <v>103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1176</v>
      </c>
      <c r="R323" s="61" t="s">
        <v>1177</v>
      </c>
      <c r="S323" s="46" t="s">
        <v>104</v>
      </c>
      <c r="T323" s="24" t="s">
        <v>1178</v>
      </c>
      <c r="U323" s="9" t="s">
        <v>799</v>
      </c>
      <c r="V323" s="52" t="str">
        <f t="shared" si="3"/>
        <v>Ativo</v>
      </c>
      <c r="W323" s="46"/>
      <c r="X323" s="53" t="s">
        <v>116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488001.8</v>
      </c>
    </row>
    <row r="324" ht="15.75" customHeight="1">
      <c r="A324" s="42" t="s">
        <v>45</v>
      </c>
      <c r="B324" s="62" t="s">
        <v>1174</v>
      </c>
      <c r="C324" s="44" t="s">
        <v>1179</v>
      </c>
      <c r="D324" s="45" t="s">
        <v>18</v>
      </c>
      <c r="E324" s="46" t="s">
        <v>19</v>
      </c>
      <c r="F324" s="45" t="s">
        <v>46</v>
      </c>
      <c r="G324" s="45" t="str">
        <f t="shared" si="1"/>
        <v>Breno</v>
      </c>
      <c r="H324" s="52" t="s">
        <v>149</v>
      </c>
      <c r="I324" s="52" t="s">
        <v>122</v>
      </c>
      <c r="J324" s="45" t="str">
        <f t="shared" si="6"/>
        <v>Sim</v>
      </c>
      <c r="K324" s="48">
        <v>45155.0</v>
      </c>
      <c r="L324" s="46"/>
      <c r="M324" s="46" t="s">
        <v>61</v>
      </c>
      <c r="N324" s="49">
        <v>0.015</v>
      </c>
      <c r="O324" s="45" t="s">
        <v>53</v>
      </c>
      <c r="P324" s="50">
        <v>0.1</v>
      </c>
      <c r="Q324" s="61" t="s">
        <v>1180</v>
      </c>
      <c r="R324" s="61" t="s">
        <v>1177</v>
      </c>
      <c r="S324" s="46" t="s">
        <v>104</v>
      </c>
      <c r="T324" s="24" t="s">
        <v>1178</v>
      </c>
      <c r="U324" s="9" t="s">
        <v>799</v>
      </c>
      <c r="V324" s="52" t="str">
        <f t="shared" si="3"/>
        <v>Ativo</v>
      </c>
      <c r="W324" s="46"/>
      <c r="X324" s="53" t="s">
        <v>116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1181</v>
      </c>
      <c r="C325" s="44" t="s">
        <v>1182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149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1183</v>
      </c>
      <c r="R325" s="51"/>
      <c r="S325" s="46" t="s">
        <v>104</v>
      </c>
      <c r="T325" s="24" t="s">
        <v>1184</v>
      </c>
      <c r="U325" s="9" t="s">
        <v>27</v>
      </c>
      <c r="V325" s="52" t="str">
        <f t="shared" si="3"/>
        <v>Ativo</v>
      </c>
      <c r="W325" s="46"/>
      <c r="X325" s="53" t="s">
        <v>116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597818.3</v>
      </c>
    </row>
    <row r="326" ht="15.75" customHeight="1">
      <c r="A326" s="42" t="s">
        <v>45</v>
      </c>
      <c r="B326" s="43" t="s">
        <v>1185</v>
      </c>
      <c r="C326" s="44" t="s">
        <v>1186</v>
      </c>
      <c r="D326" s="45" t="s">
        <v>18</v>
      </c>
      <c r="E326" s="46" t="s">
        <v>181</v>
      </c>
      <c r="F326" s="45" t="s">
        <v>203</v>
      </c>
      <c r="G326" s="45" t="str">
        <f t="shared" si="1"/>
        <v>Breno</v>
      </c>
      <c r="H326" s="47" t="s">
        <v>103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61</v>
      </c>
      <c r="N326" s="49">
        <v>0.015</v>
      </c>
      <c r="O326" s="45" t="s">
        <v>53</v>
      </c>
      <c r="P326" s="50">
        <v>0.1</v>
      </c>
      <c r="Q326" s="141"/>
      <c r="R326" s="141"/>
      <c r="S326" s="46" t="s">
        <v>104</v>
      </c>
      <c r="T326" s="24" t="s">
        <v>1187</v>
      </c>
      <c r="U326" s="9" t="s">
        <v>19</v>
      </c>
      <c r="V326" s="52" t="str">
        <f t="shared" si="3"/>
        <v>Ativo</v>
      </c>
      <c r="W326" s="46"/>
      <c r="X326" s="53" t="s">
        <v>106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879389.4</v>
      </c>
    </row>
    <row r="327" ht="15.75" customHeight="1">
      <c r="A327" s="42" t="s">
        <v>45</v>
      </c>
      <c r="B327" s="56" t="s">
        <v>1188</v>
      </c>
      <c r="C327" s="57" t="s">
        <v>1189</v>
      </c>
      <c r="D327" s="9" t="s">
        <v>18</v>
      </c>
      <c r="E327" s="24" t="s">
        <v>19</v>
      </c>
      <c r="F327" s="9" t="s">
        <v>378</v>
      </c>
      <c r="G327" s="45" t="str">
        <f t="shared" si="1"/>
        <v>Breno</v>
      </c>
      <c r="H327" s="52" t="s">
        <v>103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104</v>
      </c>
      <c r="T327" s="24" t="s">
        <v>1190</v>
      </c>
      <c r="U327" s="9" t="s">
        <v>19</v>
      </c>
      <c r="V327" s="52" t="str">
        <f t="shared" si="3"/>
        <v>Ativo</v>
      </c>
      <c r="W327" s="24" t="s">
        <v>69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302980.1</v>
      </c>
    </row>
    <row r="328" ht="15.75" customHeight="1">
      <c r="A328" s="42" t="s">
        <v>45</v>
      </c>
      <c r="B328" s="56" t="s">
        <v>1188</v>
      </c>
      <c r="C328" s="57" t="s">
        <v>1191</v>
      </c>
      <c r="D328" s="9" t="s">
        <v>18</v>
      </c>
      <c r="E328" s="24" t="s">
        <v>19</v>
      </c>
      <c r="F328" s="9" t="s">
        <v>378</v>
      </c>
      <c r="G328" s="45" t="str">
        <f t="shared" si="1"/>
        <v>#N/A</v>
      </c>
      <c r="H328" s="52" t="s">
        <v>103</v>
      </c>
      <c r="I328" s="52" t="s">
        <v>122</v>
      </c>
      <c r="J328" s="45" t="str">
        <f t="shared" si="6"/>
        <v>Sim</v>
      </c>
      <c r="K328" s="58">
        <v>45470.0</v>
      </c>
      <c r="L328" s="46"/>
      <c r="M328" s="24" t="s">
        <v>194</v>
      </c>
      <c r="N328" s="59">
        <v>0.018</v>
      </c>
      <c r="O328" s="9" t="s">
        <v>195</v>
      </c>
      <c r="P328" s="60">
        <v>0.2</v>
      </c>
      <c r="Q328" s="61" t="s">
        <v>1192</v>
      </c>
      <c r="R328" s="141"/>
      <c r="S328" s="24" t="s">
        <v>104</v>
      </c>
      <c r="T328" s="24" t="s">
        <v>1190</v>
      </c>
      <c r="U328" s="9" t="s">
        <v>19</v>
      </c>
      <c r="V328" s="52" t="str">
        <f t="shared" si="3"/>
        <v>Ativo</v>
      </c>
      <c r="W328" s="24" t="s">
        <v>69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117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1193</v>
      </c>
      <c r="C329" s="44" t="s">
        <v>1194</v>
      </c>
      <c r="D329" s="45" t="s">
        <v>18</v>
      </c>
      <c r="E329" s="46" t="s">
        <v>181</v>
      </c>
      <c r="F329" s="45" t="s">
        <v>72</v>
      </c>
      <c r="G329" s="45" t="str">
        <f t="shared" si="1"/>
        <v>Breno</v>
      </c>
      <c r="H329" s="47" t="s">
        <v>103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61</v>
      </c>
      <c r="N329" s="49">
        <v>0.015</v>
      </c>
      <c r="O329" s="45" t="s">
        <v>53</v>
      </c>
      <c r="P329" s="50">
        <v>0.1</v>
      </c>
      <c r="Q329" s="141"/>
      <c r="R329" s="141"/>
      <c r="S329" s="46" t="s">
        <v>104</v>
      </c>
      <c r="T329" s="24" t="s">
        <v>1195</v>
      </c>
      <c r="U329" s="9" t="s">
        <v>76</v>
      </c>
      <c r="V329" s="52" t="str">
        <f t="shared" si="3"/>
        <v>Ativo</v>
      </c>
      <c r="W329" s="46"/>
      <c r="X329" s="53" t="s">
        <v>106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583883.2</v>
      </c>
    </row>
    <row r="330" ht="15.75" customHeight="1">
      <c r="A330" s="42" t="s">
        <v>45</v>
      </c>
      <c r="B330" s="62" t="s">
        <v>1196</v>
      </c>
      <c r="C330" s="44" t="s">
        <v>1197</v>
      </c>
      <c r="D330" s="45" t="s">
        <v>18</v>
      </c>
      <c r="E330" s="46" t="s">
        <v>19</v>
      </c>
      <c r="F330" s="45" t="s">
        <v>300</v>
      </c>
      <c r="G330" s="45" t="str">
        <f t="shared" si="1"/>
        <v>Breno</v>
      </c>
      <c r="H330" s="52" t="s">
        <v>103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104</v>
      </c>
      <c r="T330" s="24" t="s">
        <v>1198</v>
      </c>
      <c r="U330" s="9" t="s">
        <v>799</v>
      </c>
      <c r="V330" s="52" t="str">
        <f t="shared" si="3"/>
        <v>Ativo</v>
      </c>
      <c r="W330" s="46"/>
      <c r="X330" s="53" t="s">
        <v>116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535185.9</v>
      </c>
    </row>
    <row r="331" ht="15.75" customHeight="1">
      <c r="A331" s="42" t="s">
        <v>45</v>
      </c>
      <c r="B331" s="43" t="s">
        <v>1199</v>
      </c>
      <c r="C331" s="44" t="s">
        <v>1200</v>
      </c>
      <c r="D331" s="45" t="s">
        <v>18</v>
      </c>
      <c r="E331" s="46" t="s">
        <v>27</v>
      </c>
      <c r="F331" s="45" t="s">
        <v>66</v>
      </c>
      <c r="G331" s="45" t="str">
        <f t="shared" si="1"/>
        <v>Breno</v>
      </c>
      <c r="H331" s="47" t="s">
        <v>103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374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116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652921.5</v>
      </c>
    </row>
    <row r="332" ht="15.75" customHeight="1">
      <c r="A332" s="42" t="s">
        <v>45</v>
      </c>
      <c r="B332" s="43" t="s">
        <v>1201</v>
      </c>
      <c r="C332" s="44" t="s">
        <v>1202</v>
      </c>
      <c r="D332" s="45" t="s">
        <v>18</v>
      </c>
      <c r="E332" s="46" t="s">
        <v>181</v>
      </c>
      <c r="F332" s="45" t="s">
        <v>72</v>
      </c>
      <c r="G332" s="45" t="str">
        <f t="shared" si="1"/>
        <v>Breno</v>
      </c>
      <c r="H332" s="47" t="s">
        <v>103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194</v>
      </c>
      <c r="N332" s="49">
        <v>0.015</v>
      </c>
      <c r="O332" s="45" t="s">
        <v>195</v>
      </c>
      <c r="P332" s="50">
        <v>0.2</v>
      </c>
      <c r="Q332" s="51"/>
      <c r="R332" s="51"/>
      <c r="S332" s="46" t="s">
        <v>104</v>
      </c>
      <c r="T332" s="24" t="s">
        <v>1203</v>
      </c>
      <c r="U332" s="9" t="s">
        <v>76</v>
      </c>
      <c r="V332" s="52" t="str">
        <f t="shared" si="3"/>
        <v>Ativo</v>
      </c>
      <c r="W332" s="46"/>
      <c r="X332" s="53" t="s">
        <v>106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635949.6</v>
      </c>
    </row>
    <row r="333" ht="15.75" customHeight="1">
      <c r="A333" s="42" t="s">
        <v>45</v>
      </c>
      <c r="B333" s="62" t="s">
        <v>1201</v>
      </c>
      <c r="C333" s="44" t="s">
        <v>1204</v>
      </c>
      <c r="D333" s="45" t="s">
        <v>18</v>
      </c>
      <c r="E333" s="46" t="s">
        <v>181</v>
      </c>
      <c r="F333" s="45" t="s">
        <v>72</v>
      </c>
      <c r="G333" s="45" t="str">
        <f t="shared" si="1"/>
        <v>Breno</v>
      </c>
      <c r="H333" s="47" t="s">
        <v>103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104</v>
      </c>
      <c r="T333" s="24" t="s">
        <v>1203</v>
      </c>
      <c r="U333" s="9" t="s">
        <v>76</v>
      </c>
      <c r="V333" s="52" t="str">
        <f t="shared" si="3"/>
        <v>Ativo</v>
      </c>
      <c r="W333" s="46"/>
      <c r="X333" s="53" t="s">
        <v>106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806340.6</v>
      </c>
    </row>
    <row r="334" ht="15.75" customHeight="1">
      <c r="A334" s="42" t="s">
        <v>45</v>
      </c>
      <c r="B334" s="62" t="s">
        <v>1201</v>
      </c>
      <c r="C334" s="44" t="s">
        <v>1205</v>
      </c>
      <c r="D334" s="45" t="s">
        <v>18</v>
      </c>
      <c r="E334" s="46" t="s">
        <v>181</v>
      </c>
      <c r="F334" s="45" t="s">
        <v>72</v>
      </c>
      <c r="G334" s="45" t="str">
        <f t="shared" si="1"/>
        <v>#N/A</v>
      </c>
      <c r="H334" s="47" t="s">
        <v>190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194</v>
      </c>
      <c r="N334" s="49">
        <v>0.015</v>
      </c>
      <c r="O334" s="45" t="s">
        <v>195</v>
      </c>
      <c r="P334" s="50">
        <v>0.2</v>
      </c>
      <c r="Q334" s="123"/>
      <c r="R334" s="123"/>
      <c r="S334" s="46" t="s">
        <v>104</v>
      </c>
      <c r="T334" s="24" t="s">
        <v>1203</v>
      </c>
      <c r="U334" s="9" t="s">
        <v>76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117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1206</v>
      </c>
      <c r="C335" s="44" t="s">
        <v>1207</v>
      </c>
      <c r="D335" s="9" t="s">
        <v>109</v>
      </c>
      <c r="E335" s="46" t="s">
        <v>19</v>
      </c>
      <c r="F335" s="9" t="s">
        <v>186</v>
      </c>
      <c r="G335" s="45" t="str">
        <f t="shared" si="1"/>
        <v>Breno</v>
      </c>
      <c r="H335" s="47" t="s">
        <v>103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374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1407272</v>
      </c>
    </row>
    <row r="336" ht="15.75" customHeight="1">
      <c r="A336" s="42" t="s">
        <v>45</v>
      </c>
      <c r="B336" s="56" t="s">
        <v>1208</v>
      </c>
      <c r="C336" s="44" t="s">
        <v>1209</v>
      </c>
      <c r="D336" s="45" t="s">
        <v>18</v>
      </c>
      <c r="E336" s="46" t="s">
        <v>27</v>
      </c>
      <c r="F336" s="46" t="s">
        <v>262</v>
      </c>
      <c r="G336" s="45" t="str">
        <f t="shared" si="1"/>
        <v>#N/A</v>
      </c>
      <c r="H336" s="47" t="s">
        <v>103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374</v>
      </c>
      <c r="T336" s="24" t="s">
        <v>1210</v>
      </c>
      <c r="U336" s="24" t="s">
        <v>27</v>
      </c>
      <c r="V336" s="52" t="str">
        <f t="shared" si="3"/>
        <v>Ativo</v>
      </c>
      <c r="W336" s="46"/>
      <c r="X336" s="53" t="s">
        <v>106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117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1208</v>
      </c>
      <c r="C337" s="44" t="s">
        <v>1211</v>
      </c>
      <c r="D337" s="45" t="s">
        <v>18</v>
      </c>
      <c r="E337" s="46" t="s">
        <v>27</v>
      </c>
      <c r="F337" s="45" t="s">
        <v>262</v>
      </c>
      <c r="G337" s="45" t="str">
        <f t="shared" si="1"/>
        <v>Bruno</v>
      </c>
      <c r="H337" s="47" t="s">
        <v>103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74</v>
      </c>
      <c r="N337" s="49">
        <v>0.012</v>
      </c>
      <c r="O337" s="45" t="s">
        <v>23</v>
      </c>
      <c r="P337" s="50">
        <v>0.0</v>
      </c>
      <c r="Q337" s="61" t="s">
        <v>1212</v>
      </c>
      <c r="R337" s="51"/>
      <c r="S337" s="46" t="s">
        <v>374</v>
      </c>
      <c r="T337" s="24" t="s">
        <v>1213</v>
      </c>
      <c r="U337" s="9" t="s">
        <v>27</v>
      </c>
      <c r="V337" s="52" t="str">
        <f t="shared" si="3"/>
        <v>Ativo</v>
      </c>
      <c r="W337" s="46"/>
      <c r="X337" s="53" t="s">
        <v>106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15468010</v>
      </c>
    </row>
    <row r="338" ht="15.75" customHeight="1">
      <c r="A338" s="42" t="s">
        <v>45</v>
      </c>
      <c r="B338" s="56" t="s">
        <v>1208</v>
      </c>
      <c r="C338" s="44" t="s">
        <v>1214</v>
      </c>
      <c r="D338" s="45" t="s">
        <v>18</v>
      </c>
      <c r="E338" s="46" t="s">
        <v>27</v>
      </c>
      <c r="F338" s="46" t="s">
        <v>262</v>
      </c>
      <c r="G338" s="45" t="str">
        <f t="shared" si="1"/>
        <v>Breno</v>
      </c>
      <c r="H338" s="47" t="s">
        <v>103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74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374</v>
      </c>
      <c r="T338" s="24" t="s">
        <v>1215</v>
      </c>
      <c r="U338" s="24" t="s">
        <v>27</v>
      </c>
      <c r="V338" s="52" t="str">
        <f t="shared" si="3"/>
        <v>Ativo</v>
      </c>
      <c r="W338" s="46"/>
      <c r="X338" s="53" t="s">
        <v>106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888065.8</v>
      </c>
    </row>
    <row r="339" ht="15.75" customHeight="1">
      <c r="A339" s="42" t="s">
        <v>45</v>
      </c>
      <c r="B339" s="67" t="s">
        <v>1216</v>
      </c>
      <c r="C339" s="72" t="s">
        <v>1217</v>
      </c>
      <c r="D339" s="45" t="s">
        <v>101</v>
      </c>
      <c r="E339" s="46" t="s">
        <v>19</v>
      </c>
      <c r="F339" s="46" t="s">
        <v>102</v>
      </c>
      <c r="G339" s="45" t="str">
        <f t="shared" si="1"/>
        <v>#N/A</v>
      </c>
      <c r="H339" s="47" t="s">
        <v>103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74</v>
      </c>
      <c r="N339" s="118">
        <v>0.012</v>
      </c>
      <c r="O339" s="45" t="s">
        <v>53</v>
      </c>
      <c r="P339" s="50">
        <v>0.1</v>
      </c>
      <c r="Q339" s="75"/>
      <c r="R339" s="75"/>
      <c r="S339" s="46" t="s">
        <v>104</v>
      </c>
      <c r="T339" s="24" t="s">
        <v>1218</v>
      </c>
      <c r="U339" s="24" t="s">
        <v>38</v>
      </c>
      <c r="V339" s="52" t="str">
        <f t="shared" si="3"/>
        <v>Ativo</v>
      </c>
      <c r="W339" s="46"/>
      <c r="X339" s="53" t="s">
        <v>116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117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1219</v>
      </c>
      <c r="C340" s="44" t="s">
        <v>1220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103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140</v>
      </c>
      <c r="N340" s="49">
        <v>0.012</v>
      </c>
      <c r="O340" s="45" t="s">
        <v>53</v>
      </c>
      <c r="P340" s="50">
        <v>0.1</v>
      </c>
      <c r="Q340" s="194"/>
      <c r="R340" s="61" t="s">
        <v>1221</v>
      </c>
      <c r="S340" s="46" t="s">
        <v>104</v>
      </c>
      <c r="T340" s="24" t="s">
        <v>1222</v>
      </c>
      <c r="U340" s="9" t="s">
        <v>27</v>
      </c>
      <c r="V340" s="52" t="str">
        <f t="shared" si="3"/>
        <v>Ativo</v>
      </c>
      <c r="W340" s="46"/>
      <c r="X340" s="53" t="s">
        <v>116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2077207</v>
      </c>
    </row>
    <row r="341" ht="15.75" customHeight="1">
      <c r="A341" s="42" t="s">
        <v>45</v>
      </c>
      <c r="B341" s="62" t="s">
        <v>1223</v>
      </c>
      <c r="C341" s="44" t="s">
        <v>1224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103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394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374</v>
      </c>
      <c r="T341" s="24" t="s">
        <v>1225</v>
      </c>
      <c r="U341" s="9" t="s">
        <v>19</v>
      </c>
      <c r="V341" s="52" t="str">
        <f t="shared" si="3"/>
        <v>Ativo</v>
      </c>
      <c r="W341" s="46"/>
      <c r="X341" s="53" t="s">
        <v>116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343034.5</v>
      </c>
    </row>
    <row r="342" ht="15.75" customHeight="1">
      <c r="A342" s="42" t="s">
        <v>45</v>
      </c>
      <c r="B342" s="43" t="s">
        <v>1226</v>
      </c>
      <c r="C342" s="44" t="s">
        <v>1227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103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104</v>
      </c>
      <c r="T342" s="24" t="s">
        <v>1228</v>
      </c>
      <c r="U342" s="9" t="s">
        <v>19</v>
      </c>
      <c r="V342" s="52" t="str">
        <f t="shared" si="3"/>
        <v>Ativo</v>
      </c>
      <c r="W342" s="46"/>
      <c r="X342" s="53" t="s">
        <v>116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27624.79</v>
      </c>
    </row>
    <row r="343" ht="15.75" customHeight="1">
      <c r="A343" s="42" t="s">
        <v>45</v>
      </c>
      <c r="B343" s="56" t="s">
        <v>1229</v>
      </c>
      <c r="C343" s="44" t="s">
        <v>1230</v>
      </c>
      <c r="D343" s="45" t="s">
        <v>18</v>
      </c>
      <c r="E343" s="46" t="s">
        <v>27</v>
      </c>
      <c r="F343" s="45" t="s">
        <v>120</v>
      </c>
      <c r="G343" s="45" t="str">
        <f t="shared" si="1"/>
        <v>Breno</v>
      </c>
      <c r="H343" s="47" t="s">
        <v>103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74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104</v>
      </c>
      <c r="T343" s="24" t="s">
        <v>1231</v>
      </c>
      <c r="U343" s="9" t="s">
        <v>27</v>
      </c>
      <c r="V343" s="52" t="str">
        <f t="shared" si="3"/>
        <v>Ativo</v>
      </c>
      <c r="W343" s="46"/>
      <c r="X343" s="53" t="s">
        <v>116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297675.1</v>
      </c>
    </row>
    <row r="344" ht="15.75" customHeight="1">
      <c r="A344" s="42" t="s">
        <v>45</v>
      </c>
      <c r="B344" s="56" t="s">
        <v>1232</v>
      </c>
      <c r="C344" s="57" t="s">
        <v>1233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103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104</v>
      </c>
      <c r="T344" s="24" t="s">
        <v>1234</v>
      </c>
      <c r="U344" s="9" t="s">
        <v>27</v>
      </c>
      <c r="V344" s="52" t="str">
        <f t="shared" si="3"/>
        <v>Ativo</v>
      </c>
      <c r="W344" s="24" t="s">
        <v>171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201462.6</v>
      </c>
    </row>
    <row r="345" ht="15.75" customHeight="1">
      <c r="A345" s="42" t="s">
        <v>45</v>
      </c>
      <c r="B345" s="43" t="s">
        <v>1235</v>
      </c>
      <c r="C345" s="44" t="s">
        <v>1236</v>
      </c>
      <c r="D345" s="45" t="s">
        <v>18</v>
      </c>
      <c r="E345" s="46" t="s">
        <v>19</v>
      </c>
      <c r="F345" s="45" t="s">
        <v>144</v>
      </c>
      <c r="G345" s="45" t="str">
        <f t="shared" si="1"/>
        <v>Breno</v>
      </c>
      <c r="H345" s="47" t="s">
        <v>103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104</v>
      </c>
      <c r="T345" s="24" t="s">
        <v>1237</v>
      </c>
      <c r="U345" s="9" t="s">
        <v>19</v>
      </c>
      <c r="V345" s="52" t="str">
        <f t="shared" si="3"/>
        <v>Ativo</v>
      </c>
      <c r="W345" s="46"/>
      <c r="X345" s="53" t="s">
        <v>116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266699.7</v>
      </c>
    </row>
    <row r="346" ht="15.75" customHeight="1">
      <c r="A346" s="42" t="s">
        <v>45</v>
      </c>
      <c r="B346" s="43" t="s">
        <v>1238</v>
      </c>
      <c r="C346" s="44" t="s">
        <v>1239</v>
      </c>
      <c r="D346" s="45" t="s">
        <v>18</v>
      </c>
      <c r="E346" s="46" t="s">
        <v>181</v>
      </c>
      <c r="F346" s="45" t="s">
        <v>72</v>
      </c>
      <c r="G346" s="45" t="str">
        <f t="shared" si="1"/>
        <v>Breno</v>
      </c>
      <c r="H346" s="47" t="s">
        <v>103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104</v>
      </c>
      <c r="T346" s="24" t="s">
        <v>1240</v>
      </c>
      <c r="U346" s="9" t="s">
        <v>76</v>
      </c>
      <c r="V346" s="52" t="str">
        <f t="shared" si="3"/>
        <v>Ativo</v>
      </c>
      <c r="W346" s="46"/>
      <c r="X346" s="53" t="s">
        <v>106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264126.8</v>
      </c>
    </row>
    <row r="347" ht="15.75" customHeight="1">
      <c r="A347" s="42" t="s">
        <v>45</v>
      </c>
      <c r="B347" s="43" t="s">
        <v>1241</v>
      </c>
      <c r="C347" s="44" t="s">
        <v>1242</v>
      </c>
      <c r="D347" s="45" t="s">
        <v>18</v>
      </c>
      <c r="E347" s="46" t="s">
        <v>181</v>
      </c>
      <c r="F347" s="45" t="s">
        <v>72</v>
      </c>
      <c r="G347" s="45" t="str">
        <f t="shared" si="1"/>
        <v>Breno</v>
      </c>
      <c r="H347" s="47" t="s">
        <v>103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194</v>
      </c>
      <c r="N347" s="49">
        <v>0.015</v>
      </c>
      <c r="O347" s="45" t="s">
        <v>195</v>
      </c>
      <c r="P347" s="50">
        <v>0.2</v>
      </c>
      <c r="Q347" s="141"/>
      <c r="R347" s="141"/>
      <c r="S347" s="46" t="s">
        <v>104</v>
      </c>
      <c r="T347" s="24" t="s">
        <v>1240</v>
      </c>
      <c r="U347" s="9" t="s">
        <v>76</v>
      </c>
      <c r="V347" s="52" t="str">
        <f t="shared" si="3"/>
        <v>Ativo</v>
      </c>
      <c r="W347" s="46"/>
      <c r="X347" s="53" t="s">
        <v>106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83197.27</v>
      </c>
    </row>
    <row r="348" ht="15.75" customHeight="1">
      <c r="A348" s="42" t="s">
        <v>45</v>
      </c>
      <c r="B348" s="62" t="s">
        <v>1243</v>
      </c>
      <c r="C348" s="44" t="s">
        <v>1244</v>
      </c>
      <c r="D348" s="45" t="s">
        <v>18</v>
      </c>
      <c r="E348" s="46" t="s">
        <v>19</v>
      </c>
      <c r="F348" s="45" t="s">
        <v>300</v>
      </c>
      <c r="G348" s="45" t="str">
        <f t="shared" si="1"/>
        <v>Breno</v>
      </c>
      <c r="H348" s="47" t="s">
        <v>149</v>
      </c>
      <c r="I348" s="52" t="s">
        <v>122</v>
      </c>
      <c r="J348" s="45" t="str">
        <f t="shared" si="6"/>
        <v>Não</v>
      </c>
      <c r="K348" s="48">
        <v>45020.0</v>
      </c>
      <c r="L348" s="46"/>
      <c r="M348" s="46" t="s">
        <v>61</v>
      </c>
      <c r="N348" s="49">
        <v>0.015</v>
      </c>
      <c r="O348" s="45" t="s">
        <v>53</v>
      </c>
      <c r="P348" s="50">
        <v>0.1</v>
      </c>
      <c r="Q348" s="195"/>
      <c r="R348" s="141"/>
      <c r="S348" s="46" t="s">
        <v>104</v>
      </c>
      <c r="T348" s="24" t="s">
        <v>1245</v>
      </c>
      <c r="U348" s="9" t="s">
        <v>19</v>
      </c>
      <c r="V348" s="52" t="str">
        <f t="shared" si="3"/>
        <v>Ativo</v>
      </c>
      <c r="W348" s="46"/>
      <c r="X348" s="53" t="s">
        <v>116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1246</v>
      </c>
      <c r="C349" s="44" t="s">
        <v>1247</v>
      </c>
      <c r="D349" s="45" t="s">
        <v>101</v>
      </c>
      <c r="E349" s="46" t="s">
        <v>19</v>
      </c>
      <c r="F349" s="45" t="s">
        <v>102</v>
      </c>
      <c r="G349" s="45" t="str">
        <f t="shared" si="1"/>
        <v>Breno</v>
      </c>
      <c r="H349" s="52" t="s">
        <v>103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74</v>
      </c>
      <c r="N349" s="95">
        <v>0.012</v>
      </c>
      <c r="O349" s="96" t="s">
        <v>53</v>
      </c>
      <c r="P349" s="97">
        <v>0.1</v>
      </c>
      <c r="Q349" s="112"/>
      <c r="R349" s="141"/>
      <c r="S349" s="46" t="s">
        <v>104</v>
      </c>
      <c r="T349" s="24" t="s">
        <v>1248</v>
      </c>
      <c r="U349" s="9" t="s">
        <v>19</v>
      </c>
      <c r="V349" s="52" t="str">
        <f t="shared" si="3"/>
        <v>Ativo</v>
      </c>
      <c r="W349" s="46"/>
      <c r="X349" s="53" t="s">
        <v>116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66699.14</v>
      </c>
    </row>
    <row r="350" ht="15.75" customHeight="1">
      <c r="A350" s="42" t="s">
        <v>45</v>
      </c>
      <c r="B350" s="43" t="s">
        <v>1249</v>
      </c>
      <c r="C350" s="76" t="s">
        <v>1250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103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140</v>
      </c>
      <c r="N350" s="49">
        <v>0.012</v>
      </c>
      <c r="O350" s="9" t="s">
        <v>53</v>
      </c>
      <c r="P350" s="60">
        <v>0.1</v>
      </c>
      <c r="Q350" s="141"/>
      <c r="R350" s="61" t="s">
        <v>1251</v>
      </c>
      <c r="S350" s="46" t="s">
        <v>104</v>
      </c>
      <c r="T350" s="24" t="s">
        <v>1252</v>
      </c>
      <c r="U350" s="9" t="s">
        <v>27</v>
      </c>
      <c r="V350" s="52" t="str">
        <f t="shared" si="3"/>
        <v>Ativo</v>
      </c>
      <c r="W350" s="46"/>
      <c r="X350" s="53" t="s">
        <v>116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34929.55</v>
      </c>
    </row>
    <row r="351" ht="15.75" customHeight="1">
      <c r="A351" s="42" t="s">
        <v>45</v>
      </c>
      <c r="B351" s="43" t="s">
        <v>1253</v>
      </c>
      <c r="C351" s="44" t="s">
        <v>1254</v>
      </c>
      <c r="D351" s="45" t="s">
        <v>18</v>
      </c>
      <c r="E351" s="46" t="s">
        <v>181</v>
      </c>
      <c r="F351" s="45" t="s">
        <v>72</v>
      </c>
      <c r="G351" s="45" t="str">
        <f t="shared" si="1"/>
        <v>Breno</v>
      </c>
      <c r="H351" s="47" t="s">
        <v>103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104</v>
      </c>
      <c r="T351" s="24" t="s">
        <v>1255</v>
      </c>
      <c r="U351" s="9" t="s">
        <v>76</v>
      </c>
      <c r="V351" s="52" t="str">
        <f t="shared" si="3"/>
        <v>Ativo</v>
      </c>
      <c r="W351" s="46"/>
      <c r="X351" s="53" t="s">
        <v>106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494801.5</v>
      </c>
    </row>
    <row r="352" ht="15.75" customHeight="1">
      <c r="A352" s="42" t="s">
        <v>45</v>
      </c>
      <c r="B352" s="43" t="s">
        <v>1256</v>
      </c>
      <c r="C352" s="44" t="s">
        <v>1257</v>
      </c>
      <c r="D352" s="45" t="s">
        <v>18</v>
      </c>
      <c r="E352" s="46" t="s">
        <v>19</v>
      </c>
      <c r="F352" s="45" t="s">
        <v>378</v>
      </c>
      <c r="G352" s="45" t="str">
        <f t="shared" si="1"/>
        <v>#N/A</v>
      </c>
      <c r="H352" s="47" t="s">
        <v>149</v>
      </c>
      <c r="I352" s="47" t="s">
        <v>122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1258</v>
      </c>
      <c r="S352" s="46" t="s">
        <v>374</v>
      </c>
      <c r="T352" s="24" t="s">
        <v>1259</v>
      </c>
      <c r="U352" s="9" t="s">
        <v>154</v>
      </c>
      <c r="V352" s="52" t="str">
        <f t="shared" si="3"/>
        <v>Inativo</v>
      </c>
      <c r="W352" s="46"/>
      <c r="X352" s="53" t="s">
        <v>116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117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1260</v>
      </c>
      <c r="C353" s="44" t="s">
        <v>1261</v>
      </c>
      <c r="D353" s="45" t="s">
        <v>101</v>
      </c>
      <c r="E353" s="46" t="s">
        <v>19</v>
      </c>
      <c r="F353" s="45" t="s">
        <v>417</v>
      </c>
      <c r="G353" s="45" t="str">
        <f t="shared" si="1"/>
        <v>#N/A</v>
      </c>
      <c r="H353" s="47" t="s">
        <v>103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910</v>
      </c>
      <c r="N353" s="49">
        <v>0.01</v>
      </c>
      <c r="O353" s="45" t="s">
        <v>53</v>
      </c>
      <c r="P353" s="50">
        <v>0.1</v>
      </c>
      <c r="Q353" s="61" t="s">
        <v>1262</v>
      </c>
      <c r="R353" s="75"/>
      <c r="S353" s="46" t="s">
        <v>104</v>
      </c>
      <c r="T353" s="24" t="s">
        <v>1263</v>
      </c>
      <c r="U353" s="9" t="s">
        <v>19</v>
      </c>
      <c r="V353" s="52" t="str">
        <f t="shared" si="3"/>
        <v>Ativo</v>
      </c>
      <c r="W353" s="46"/>
      <c r="X353" s="53" t="s">
        <v>106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117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1264</v>
      </c>
      <c r="C354" s="44" t="s">
        <v>1265</v>
      </c>
      <c r="D354" s="45" t="s">
        <v>18</v>
      </c>
      <c r="E354" s="46" t="s">
        <v>27</v>
      </c>
      <c r="F354" s="45" t="s">
        <v>120</v>
      </c>
      <c r="G354" s="45" t="str">
        <f t="shared" si="1"/>
        <v>Breno</v>
      </c>
      <c r="H354" s="52" t="s">
        <v>103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74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104</v>
      </c>
      <c r="T354" s="24" t="s">
        <v>1266</v>
      </c>
      <c r="U354" s="9" t="s">
        <v>27</v>
      </c>
      <c r="V354" s="52" t="str">
        <f t="shared" si="3"/>
        <v>Ativo</v>
      </c>
      <c r="W354" s="46"/>
      <c r="X354" s="53" t="s">
        <v>116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207092.9</v>
      </c>
    </row>
    <row r="355" ht="15.75" customHeight="1">
      <c r="A355" s="6" t="s">
        <v>45</v>
      </c>
      <c r="B355" s="56" t="s">
        <v>1267</v>
      </c>
      <c r="C355" s="57" t="s">
        <v>1268</v>
      </c>
      <c r="D355" s="9" t="s">
        <v>18</v>
      </c>
      <c r="E355" s="24" t="s">
        <v>181</v>
      </c>
      <c r="F355" s="9" t="s">
        <v>72</v>
      </c>
      <c r="G355" s="45" t="str">
        <f t="shared" si="1"/>
        <v>#N/A</v>
      </c>
      <c r="H355" s="52" t="s">
        <v>149</v>
      </c>
      <c r="I355" s="52" t="s">
        <v>122</v>
      </c>
      <c r="J355" s="45" t="str">
        <f t="shared" si="6"/>
        <v>Não</v>
      </c>
      <c r="K355" s="58">
        <v>45313.0</v>
      </c>
      <c r="L355" s="46"/>
      <c r="M355" s="11" t="s">
        <v>74</v>
      </c>
      <c r="N355" s="12">
        <v>0.012</v>
      </c>
      <c r="O355" s="13" t="s">
        <v>53</v>
      </c>
      <c r="P355" s="14">
        <v>0.1</v>
      </c>
      <c r="Q355" s="141"/>
      <c r="R355" s="186" t="s">
        <v>518</v>
      </c>
      <c r="S355" s="24" t="s">
        <v>104</v>
      </c>
      <c r="T355" s="24" t="s">
        <v>1269</v>
      </c>
      <c r="U355" s="9" t="s">
        <v>76</v>
      </c>
      <c r="V355" s="52" t="str">
        <f t="shared" si="3"/>
        <v>Ativo</v>
      </c>
      <c r="W355" s="46"/>
      <c r="X355" s="53" t="s">
        <v>106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117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1270</v>
      </c>
      <c r="C356" s="44" t="s">
        <v>1271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149</v>
      </c>
      <c r="I356" s="52" t="s">
        <v>122</v>
      </c>
      <c r="J356" s="45" t="str">
        <f t="shared" si="6"/>
        <v>Não</v>
      </c>
      <c r="K356" s="48">
        <v>45082.0</v>
      </c>
      <c r="L356" s="46"/>
      <c r="M356" s="46" t="s">
        <v>275</v>
      </c>
      <c r="N356" s="49">
        <v>0.02</v>
      </c>
      <c r="O356" s="45" t="s">
        <v>53</v>
      </c>
      <c r="P356" s="50">
        <v>0.2</v>
      </c>
      <c r="Q356" s="75"/>
      <c r="R356" s="74" t="s">
        <v>1272</v>
      </c>
      <c r="S356" s="46" t="s">
        <v>104</v>
      </c>
      <c r="T356" s="24" t="s">
        <v>1273</v>
      </c>
      <c r="U356" s="9" t="s">
        <v>1123</v>
      </c>
      <c r="V356" s="52" t="str">
        <f t="shared" si="3"/>
        <v>Ativo</v>
      </c>
      <c r="W356" s="46"/>
      <c r="X356" s="53" t="s">
        <v>116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439.53</v>
      </c>
    </row>
    <row r="357" ht="15.75" customHeight="1">
      <c r="A357" s="42" t="s">
        <v>45</v>
      </c>
      <c r="B357" s="43" t="s">
        <v>1274</v>
      </c>
      <c r="C357" s="44" t="s">
        <v>1275</v>
      </c>
      <c r="D357" s="45" t="s">
        <v>18</v>
      </c>
      <c r="E357" s="46" t="s">
        <v>181</v>
      </c>
      <c r="F357" s="45" t="s">
        <v>72</v>
      </c>
      <c r="G357" s="45" t="str">
        <f t="shared" si="1"/>
        <v>Breno</v>
      </c>
      <c r="H357" s="47" t="s">
        <v>103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61</v>
      </c>
      <c r="N357" s="49">
        <v>0.015</v>
      </c>
      <c r="O357" s="45" t="s">
        <v>53</v>
      </c>
      <c r="P357" s="50">
        <v>0.1</v>
      </c>
      <c r="Q357" s="75"/>
      <c r="R357" s="51"/>
      <c r="S357" s="46" t="s">
        <v>104</v>
      </c>
      <c r="T357" s="24" t="s">
        <v>1276</v>
      </c>
      <c r="U357" s="9" t="s">
        <v>76</v>
      </c>
      <c r="V357" s="52" t="str">
        <f t="shared" si="3"/>
        <v>Ativo</v>
      </c>
      <c r="W357" s="46"/>
      <c r="X357" s="53" t="s">
        <v>116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333219.6</v>
      </c>
    </row>
    <row r="358" ht="15.75" customHeight="1">
      <c r="A358" s="6" t="s">
        <v>45</v>
      </c>
      <c r="B358" s="20" t="s">
        <v>1277</v>
      </c>
      <c r="C358" s="21" t="s">
        <v>1278</v>
      </c>
      <c r="D358" s="9" t="s">
        <v>18</v>
      </c>
      <c r="E358" s="24" t="s">
        <v>19</v>
      </c>
      <c r="F358" s="9" t="s">
        <v>144</v>
      </c>
      <c r="G358" s="45" t="str">
        <f t="shared" si="1"/>
        <v>Breno</v>
      </c>
      <c r="H358" s="52" t="s">
        <v>103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275</v>
      </c>
      <c r="N358" s="59">
        <v>0.02</v>
      </c>
      <c r="O358" s="9" t="s">
        <v>53</v>
      </c>
      <c r="P358" s="60">
        <v>0.2</v>
      </c>
      <c r="Q358" s="141"/>
      <c r="R358" s="141"/>
      <c r="S358" s="24" t="s">
        <v>104</v>
      </c>
      <c r="T358" s="23" t="s">
        <v>1279</v>
      </c>
      <c r="U358" s="9" t="s">
        <v>38</v>
      </c>
      <c r="V358" s="52" t="str">
        <f t="shared" si="3"/>
        <v>Ativo</v>
      </c>
      <c r="W358" s="46"/>
      <c r="X358" s="53" t="s">
        <v>1280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398032.3</v>
      </c>
    </row>
    <row r="359" ht="15.75" customHeight="1">
      <c r="A359" s="42" t="s">
        <v>45</v>
      </c>
      <c r="B359" s="56" t="s">
        <v>1281</v>
      </c>
      <c r="C359" s="44" t="s">
        <v>1282</v>
      </c>
      <c r="D359" s="45" t="s">
        <v>18</v>
      </c>
      <c r="E359" s="46" t="s">
        <v>27</v>
      </c>
      <c r="F359" s="45" t="s">
        <v>262</v>
      </c>
      <c r="G359" s="45" t="str">
        <f t="shared" si="1"/>
        <v>Breno</v>
      </c>
      <c r="H359" s="52" t="s">
        <v>149</v>
      </c>
      <c r="I359" s="52" t="s">
        <v>122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1283</v>
      </c>
      <c r="S359" s="46" t="s">
        <v>104</v>
      </c>
      <c r="T359" s="24" t="s">
        <v>1284</v>
      </c>
      <c r="U359" s="9" t="s">
        <v>27</v>
      </c>
      <c r="V359" s="52" t="str">
        <f t="shared" si="3"/>
        <v>Ativo</v>
      </c>
      <c r="W359" s="46"/>
      <c r="X359" s="53" t="s">
        <v>116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1285</v>
      </c>
      <c r="C360" s="44" t="s">
        <v>1286</v>
      </c>
      <c r="D360" s="45" t="s">
        <v>18</v>
      </c>
      <c r="E360" s="46" t="s">
        <v>181</v>
      </c>
      <c r="F360" s="45" t="s">
        <v>203</v>
      </c>
      <c r="G360" s="45" t="str">
        <f t="shared" si="1"/>
        <v>Breno</v>
      </c>
      <c r="H360" s="47" t="s">
        <v>103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788</v>
      </c>
      <c r="N360" s="49">
        <v>0.02</v>
      </c>
      <c r="O360" s="45" t="s">
        <v>195</v>
      </c>
      <c r="P360" s="50">
        <v>0.2</v>
      </c>
      <c r="Q360" s="61"/>
      <c r="R360" s="141"/>
      <c r="S360" s="46" t="s">
        <v>104</v>
      </c>
      <c r="T360" s="24" t="s">
        <v>1287</v>
      </c>
      <c r="U360" s="9" t="s">
        <v>76</v>
      </c>
      <c r="V360" s="52" t="str">
        <f t="shared" si="3"/>
        <v>Ativo</v>
      </c>
      <c r="W360" s="46"/>
      <c r="X360" s="53" t="s">
        <v>106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59700.91</v>
      </c>
    </row>
    <row r="361" ht="15.75" customHeight="1">
      <c r="A361" s="42" t="s">
        <v>45</v>
      </c>
      <c r="B361" s="56" t="s">
        <v>1288</v>
      </c>
      <c r="C361" s="57" t="s">
        <v>1289</v>
      </c>
      <c r="D361" s="9" t="s">
        <v>57</v>
      </c>
      <c r="E361" s="24" t="s">
        <v>181</v>
      </c>
      <c r="F361" s="9" t="s">
        <v>1290</v>
      </c>
      <c r="G361" s="45" t="str">
        <f t="shared" si="1"/>
        <v>Breno</v>
      </c>
      <c r="H361" s="52" t="s">
        <v>103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74</v>
      </c>
      <c r="N361" s="59">
        <v>0.012</v>
      </c>
      <c r="O361" s="9" t="s">
        <v>53</v>
      </c>
      <c r="P361" s="60">
        <v>0.1</v>
      </c>
      <c r="Q361" s="61"/>
      <c r="R361" s="141"/>
      <c r="S361" s="24" t="s">
        <v>104</v>
      </c>
      <c r="T361" s="24" t="s">
        <v>1291</v>
      </c>
      <c r="U361" s="9" t="s">
        <v>38</v>
      </c>
      <c r="V361" s="52" t="str">
        <f t="shared" si="3"/>
        <v>Ativo</v>
      </c>
      <c r="W361" s="24" t="s">
        <v>69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406246.8</v>
      </c>
    </row>
    <row r="362" ht="15.75" customHeight="1">
      <c r="A362" s="42" t="s">
        <v>45</v>
      </c>
      <c r="B362" s="43" t="s">
        <v>1292</v>
      </c>
      <c r="C362" s="44" t="s">
        <v>1293</v>
      </c>
      <c r="D362" s="45" t="s">
        <v>18</v>
      </c>
      <c r="E362" s="46" t="s">
        <v>181</v>
      </c>
      <c r="F362" s="45" t="s">
        <v>203</v>
      </c>
      <c r="G362" s="45" t="str">
        <f t="shared" si="1"/>
        <v>Breno</v>
      </c>
      <c r="H362" s="52" t="s">
        <v>149</v>
      </c>
      <c r="I362" s="52" t="s">
        <v>700</v>
      </c>
      <c r="J362" s="45" t="str">
        <f t="shared" si="6"/>
        <v>Não</v>
      </c>
      <c r="K362" s="48">
        <v>45042.0</v>
      </c>
      <c r="L362" s="46"/>
      <c r="M362" s="46" t="s">
        <v>61</v>
      </c>
      <c r="N362" s="49">
        <v>0.015</v>
      </c>
      <c r="O362" s="45" t="s">
        <v>53</v>
      </c>
      <c r="P362" s="50">
        <v>0.1</v>
      </c>
      <c r="Q362" s="141"/>
      <c r="R362" s="141"/>
      <c r="S362" s="46" t="s">
        <v>104</v>
      </c>
      <c r="T362" s="24" t="s">
        <v>1294</v>
      </c>
      <c r="U362" s="9" t="s">
        <v>76</v>
      </c>
      <c r="V362" s="52" t="str">
        <f t="shared" si="3"/>
        <v>Ativo</v>
      </c>
      <c r="W362" s="46"/>
      <c r="X362" s="53" t="s">
        <v>106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1295</v>
      </c>
      <c r="C363" s="44" t="s">
        <v>1296</v>
      </c>
      <c r="D363" s="45" t="s">
        <v>18</v>
      </c>
      <c r="E363" s="46" t="s">
        <v>19</v>
      </c>
      <c r="F363" s="45" t="s">
        <v>300</v>
      </c>
      <c r="G363" s="45" t="str">
        <f t="shared" si="1"/>
        <v>Breno</v>
      </c>
      <c r="H363" s="52" t="s">
        <v>149</v>
      </c>
      <c r="I363" s="52" t="s">
        <v>122</v>
      </c>
      <c r="J363" s="45" t="str">
        <f t="shared" si="6"/>
        <v>Não</v>
      </c>
      <c r="K363" s="48">
        <v>44959.0</v>
      </c>
      <c r="L363" s="46"/>
      <c r="M363" s="46" t="s">
        <v>128</v>
      </c>
      <c r="N363" s="49">
        <v>0.0</v>
      </c>
      <c r="O363" s="45" t="s">
        <v>23</v>
      </c>
      <c r="P363" s="50">
        <v>0.0</v>
      </c>
      <c r="Q363" s="98"/>
      <c r="R363" s="61" t="s">
        <v>1297</v>
      </c>
      <c r="S363" s="46" t="s">
        <v>104</v>
      </c>
      <c r="T363" s="24" t="s">
        <v>1298</v>
      </c>
      <c r="U363" s="9" t="s">
        <v>19</v>
      </c>
      <c r="V363" s="52" t="str">
        <f t="shared" si="3"/>
        <v>Ativo</v>
      </c>
      <c r="W363" s="46"/>
      <c r="X363" s="53" t="s">
        <v>116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1299</v>
      </c>
      <c r="C364" s="44" t="s">
        <v>1300</v>
      </c>
      <c r="D364" s="45" t="s">
        <v>18</v>
      </c>
      <c r="E364" s="46" t="s">
        <v>27</v>
      </c>
      <c r="F364" s="45" t="s">
        <v>120</v>
      </c>
      <c r="G364" s="45" t="str">
        <f t="shared" si="1"/>
        <v>Breno</v>
      </c>
      <c r="H364" s="47" t="s">
        <v>103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61</v>
      </c>
      <c r="N364" s="49">
        <v>0.015</v>
      </c>
      <c r="O364" s="45" t="s">
        <v>53</v>
      </c>
      <c r="P364" s="50">
        <v>0.1</v>
      </c>
      <c r="Q364" s="141"/>
      <c r="R364" s="196"/>
      <c r="S364" s="46" t="s">
        <v>104</v>
      </c>
      <c r="T364" s="24" t="s">
        <v>1301</v>
      </c>
      <c r="U364" s="9" t="s">
        <v>27</v>
      </c>
      <c r="V364" s="52" t="str">
        <f t="shared" si="3"/>
        <v>Ativo</v>
      </c>
      <c r="W364" s="46"/>
      <c r="X364" s="53" t="s">
        <v>116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218741.2</v>
      </c>
    </row>
    <row r="365" ht="15.75" customHeight="1">
      <c r="A365" s="42" t="s">
        <v>45</v>
      </c>
      <c r="B365" s="62" t="s">
        <v>1302</v>
      </c>
      <c r="C365" s="44" t="s">
        <v>1303</v>
      </c>
      <c r="D365" s="45" t="s">
        <v>18</v>
      </c>
      <c r="E365" s="46" t="s">
        <v>19</v>
      </c>
      <c r="F365" s="45" t="s">
        <v>300</v>
      </c>
      <c r="G365" s="45" t="str">
        <f t="shared" si="1"/>
        <v>Breno</v>
      </c>
      <c r="H365" s="47" t="s">
        <v>149</v>
      </c>
      <c r="I365" s="47" t="s">
        <v>122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1304</v>
      </c>
      <c r="S365" s="46" t="s">
        <v>104</v>
      </c>
      <c r="T365" s="24" t="s">
        <v>1305</v>
      </c>
      <c r="U365" s="9" t="s">
        <v>19</v>
      </c>
      <c r="V365" s="52" t="str">
        <f t="shared" si="3"/>
        <v>Ativo</v>
      </c>
      <c r="W365" s="46"/>
      <c r="X365" s="53" t="s">
        <v>116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1306</v>
      </c>
      <c r="C366" s="66" t="s">
        <v>1307</v>
      </c>
      <c r="D366" s="9" t="s">
        <v>18</v>
      </c>
      <c r="E366" s="24" t="s">
        <v>27</v>
      </c>
      <c r="F366" s="9" t="s">
        <v>120</v>
      </c>
      <c r="G366" s="45" t="str">
        <f t="shared" si="1"/>
        <v>#N/A</v>
      </c>
      <c r="H366" s="52" t="s">
        <v>103</v>
      </c>
      <c r="I366" s="52" t="s">
        <v>122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104</v>
      </c>
      <c r="T366" s="5" t="s">
        <v>1308</v>
      </c>
      <c r="U366" s="9" t="s">
        <v>27</v>
      </c>
      <c r="V366" s="52" t="str">
        <f t="shared" si="3"/>
        <v>Ativo</v>
      </c>
      <c r="W366" s="24" t="s">
        <v>69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117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1309</v>
      </c>
      <c r="C367" s="44" t="s">
        <v>1310</v>
      </c>
      <c r="D367" s="9" t="s">
        <v>101</v>
      </c>
      <c r="E367" s="46" t="s">
        <v>19</v>
      </c>
      <c r="F367" s="9" t="s">
        <v>102</v>
      </c>
      <c r="G367" s="45" t="str">
        <f t="shared" si="1"/>
        <v>Breno</v>
      </c>
      <c r="H367" s="47" t="s">
        <v>103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275</v>
      </c>
      <c r="N367" s="49">
        <v>0.02</v>
      </c>
      <c r="O367" s="45" t="s">
        <v>53</v>
      </c>
      <c r="P367" s="50">
        <v>0.2</v>
      </c>
      <c r="Q367" s="141"/>
      <c r="R367" s="141"/>
      <c r="S367" s="46" t="s">
        <v>104</v>
      </c>
      <c r="T367" s="24" t="s">
        <v>1311</v>
      </c>
      <c r="U367" s="9" t="s">
        <v>19</v>
      </c>
      <c r="V367" s="52" t="str">
        <f t="shared" si="3"/>
        <v>Ativo</v>
      </c>
      <c r="W367" s="46"/>
      <c r="X367" s="53" t="s">
        <v>1280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892987</v>
      </c>
    </row>
    <row r="368" ht="15.75" customHeight="1">
      <c r="A368" s="42" t="s">
        <v>45</v>
      </c>
      <c r="B368" s="98" t="s">
        <v>1312</v>
      </c>
      <c r="C368" s="99" t="s">
        <v>1313</v>
      </c>
      <c r="D368" s="45" t="s">
        <v>18</v>
      </c>
      <c r="E368" s="46" t="s">
        <v>181</v>
      </c>
      <c r="F368" s="45" t="s">
        <v>203</v>
      </c>
      <c r="G368" s="45" t="str">
        <f t="shared" si="1"/>
        <v>Breno</v>
      </c>
      <c r="H368" s="52" t="s">
        <v>103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74</v>
      </c>
      <c r="N368" s="49">
        <v>0.012</v>
      </c>
      <c r="O368" s="45" t="s">
        <v>53</v>
      </c>
      <c r="P368" s="50">
        <v>0.1</v>
      </c>
      <c r="Q368" s="141"/>
      <c r="R368" s="141"/>
      <c r="S368" s="46" t="s">
        <v>104</v>
      </c>
      <c r="T368" s="24" t="s">
        <v>1314</v>
      </c>
      <c r="U368" s="9" t="s">
        <v>76</v>
      </c>
      <c r="V368" s="52" t="str">
        <f t="shared" si="3"/>
        <v>Ativo</v>
      </c>
      <c r="W368" s="46"/>
      <c r="X368" s="53" t="s">
        <v>106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103895.2</v>
      </c>
    </row>
    <row r="369" ht="15.75" customHeight="1">
      <c r="A369" s="42" t="s">
        <v>45</v>
      </c>
      <c r="B369" s="198" t="s">
        <v>1315</v>
      </c>
      <c r="C369" s="199" t="s">
        <v>1316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149</v>
      </c>
      <c r="I369" s="47" t="s">
        <v>163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104</v>
      </c>
      <c r="T369" s="24" t="s">
        <v>1317</v>
      </c>
      <c r="U369" s="9" t="s">
        <v>27</v>
      </c>
      <c r="V369" s="52" t="str">
        <f t="shared" si="3"/>
        <v>Ativo</v>
      </c>
      <c r="W369" s="46"/>
      <c r="X369" s="53" t="s">
        <v>116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117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1318</v>
      </c>
      <c r="C370" s="102" t="s">
        <v>1319</v>
      </c>
      <c r="D370" s="9" t="s">
        <v>135</v>
      </c>
      <c r="E370" s="24" t="s">
        <v>27</v>
      </c>
      <c r="F370" s="9" t="s">
        <v>136</v>
      </c>
      <c r="G370" s="45" t="str">
        <f t="shared" si="1"/>
        <v>Breno</v>
      </c>
      <c r="H370" s="52" t="s">
        <v>103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104</v>
      </c>
      <c r="T370" s="24" t="s">
        <v>1320</v>
      </c>
      <c r="U370" s="9" t="s">
        <v>27</v>
      </c>
      <c r="V370" s="52" t="str">
        <f t="shared" si="3"/>
        <v>Ativo</v>
      </c>
      <c r="W370" s="24" t="s">
        <v>69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490185.2</v>
      </c>
    </row>
    <row r="371" ht="15.75" customHeight="1">
      <c r="A371" s="42" t="s">
        <v>45</v>
      </c>
      <c r="B371" s="43" t="s">
        <v>1321</v>
      </c>
      <c r="C371" s="44" t="s">
        <v>1322</v>
      </c>
      <c r="D371" s="45" t="s">
        <v>18</v>
      </c>
      <c r="E371" s="46" t="s">
        <v>19</v>
      </c>
      <c r="F371" s="45" t="s">
        <v>144</v>
      </c>
      <c r="G371" s="45" t="str">
        <f t="shared" si="1"/>
        <v>Breno</v>
      </c>
      <c r="H371" s="52" t="s">
        <v>103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74</v>
      </c>
      <c r="N371" s="49">
        <v>0.012</v>
      </c>
      <c r="O371" s="45" t="s">
        <v>23</v>
      </c>
      <c r="P371" s="50">
        <v>0.1</v>
      </c>
      <c r="Q371" s="141"/>
      <c r="R371" s="61" t="s">
        <v>1323</v>
      </c>
      <c r="S371" s="46" t="s">
        <v>104</v>
      </c>
      <c r="T371" s="24" t="s">
        <v>1324</v>
      </c>
      <c r="U371" s="9" t="s">
        <v>19</v>
      </c>
      <c r="V371" s="52" t="str">
        <f t="shared" si="3"/>
        <v>Ativo</v>
      </c>
      <c r="W371" s="46"/>
      <c r="X371" s="53" t="s">
        <v>116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416981.7</v>
      </c>
    </row>
    <row r="372" ht="15.75" customHeight="1">
      <c r="A372" s="42" t="s">
        <v>45</v>
      </c>
      <c r="B372" s="43" t="s">
        <v>1321</v>
      </c>
      <c r="C372" s="200" t="s">
        <v>1325</v>
      </c>
      <c r="D372" s="45" t="s">
        <v>18</v>
      </c>
      <c r="E372" s="46" t="s">
        <v>19</v>
      </c>
      <c r="F372" s="45" t="s">
        <v>144</v>
      </c>
      <c r="G372" s="45" t="str">
        <f t="shared" si="1"/>
        <v>Breno</v>
      </c>
      <c r="H372" s="52" t="s">
        <v>103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74</v>
      </c>
      <c r="N372" s="49">
        <v>0.012</v>
      </c>
      <c r="O372" s="45" t="s">
        <v>23</v>
      </c>
      <c r="P372" s="50">
        <v>0.1</v>
      </c>
      <c r="Q372" s="141"/>
      <c r="R372" s="61" t="s">
        <v>1326</v>
      </c>
      <c r="S372" s="46" t="s">
        <v>104</v>
      </c>
      <c r="T372" s="24" t="s">
        <v>1324</v>
      </c>
      <c r="U372" s="9" t="s">
        <v>19</v>
      </c>
      <c r="V372" s="52" t="str">
        <f t="shared" si="3"/>
        <v>Ativo</v>
      </c>
      <c r="W372" s="46"/>
      <c r="X372" s="53" t="s">
        <v>116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102133.4</v>
      </c>
    </row>
    <row r="373" ht="15.75" customHeight="1">
      <c r="A373" s="42" t="s">
        <v>45</v>
      </c>
      <c r="B373" s="65" t="s">
        <v>1327</v>
      </c>
      <c r="C373" s="66" t="s">
        <v>1328</v>
      </c>
      <c r="D373" s="45" t="s">
        <v>18</v>
      </c>
      <c r="E373" s="46" t="s">
        <v>19</v>
      </c>
      <c r="F373" s="45" t="s">
        <v>144</v>
      </c>
      <c r="G373" s="45" t="str">
        <f t="shared" si="1"/>
        <v>Breno</v>
      </c>
      <c r="H373" s="52" t="s">
        <v>103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74</v>
      </c>
      <c r="N373" s="59">
        <v>0.012</v>
      </c>
      <c r="O373" s="9" t="s">
        <v>53</v>
      </c>
      <c r="P373" s="60">
        <v>0.1</v>
      </c>
      <c r="Q373" s="186"/>
      <c r="R373" s="141"/>
      <c r="S373" s="24" t="s">
        <v>104</v>
      </c>
      <c r="T373" s="24" t="s">
        <v>1324</v>
      </c>
      <c r="U373" s="9" t="s">
        <v>19</v>
      </c>
      <c r="V373" s="52" t="str">
        <f t="shared" si="3"/>
        <v>Ativo</v>
      </c>
      <c r="W373" s="24" t="s">
        <v>63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1118759</v>
      </c>
    </row>
    <row r="374" ht="15.75" customHeight="1">
      <c r="A374" s="42" t="s">
        <v>45</v>
      </c>
      <c r="B374" s="62" t="s">
        <v>1329</v>
      </c>
      <c r="C374" s="44" t="s">
        <v>1330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103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1331</v>
      </c>
      <c r="R374" s="123"/>
      <c r="S374" s="46" t="s">
        <v>104</v>
      </c>
      <c r="T374" s="24" t="s">
        <v>1332</v>
      </c>
      <c r="U374" s="24" t="s">
        <v>230</v>
      </c>
      <c r="V374" s="52" t="str">
        <f t="shared" si="3"/>
        <v>Ativo</v>
      </c>
      <c r="W374" s="46"/>
      <c r="X374" s="24" t="s">
        <v>116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397963.4</v>
      </c>
    </row>
    <row r="375" ht="15.75" customHeight="1">
      <c r="A375" s="42" t="s">
        <v>45</v>
      </c>
      <c r="B375" s="56" t="s">
        <v>1333</v>
      </c>
      <c r="C375" s="82" t="s">
        <v>1334</v>
      </c>
      <c r="D375" s="45" t="s">
        <v>101</v>
      </c>
      <c r="E375" s="46" t="s">
        <v>19</v>
      </c>
      <c r="F375" s="45" t="s">
        <v>690</v>
      </c>
      <c r="G375" s="45" t="str">
        <f t="shared" si="1"/>
        <v>#N/A</v>
      </c>
      <c r="H375" s="52" t="s">
        <v>190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74</v>
      </c>
      <c r="N375" s="49">
        <v>0.012</v>
      </c>
      <c r="O375" s="45" t="s">
        <v>23</v>
      </c>
      <c r="P375" s="50">
        <v>0.0</v>
      </c>
      <c r="Q375" s="61"/>
      <c r="R375" s="74" t="s">
        <v>245</v>
      </c>
      <c r="S375" s="46" t="s">
        <v>104</v>
      </c>
      <c r="T375" s="24" t="s">
        <v>1335</v>
      </c>
      <c r="U375" s="9" t="s">
        <v>19</v>
      </c>
      <c r="V375" s="52" t="str">
        <f t="shared" si="3"/>
        <v>Encerrado</v>
      </c>
      <c r="W375" s="46"/>
      <c r="X375" s="53" t="s">
        <v>116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117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1336</v>
      </c>
      <c r="C376" s="44" t="s">
        <v>1337</v>
      </c>
      <c r="D376" s="45" t="s">
        <v>18</v>
      </c>
      <c r="E376" s="46" t="s">
        <v>19</v>
      </c>
      <c r="F376" s="45" t="s">
        <v>46</v>
      </c>
      <c r="G376" s="45" t="str">
        <f t="shared" si="1"/>
        <v>Breno</v>
      </c>
      <c r="H376" s="47" t="s">
        <v>103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1338</v>
      </c>
      <c r="R376" s="141"/>
      <c r="S376" s="46" t="s">
        <v>104</v>
      </c>
      <c r="T376" s="24" t="s">
        <v>1339</v>
      </c>
      <c r="U376" s="9" t="s">
        <v>19</v>
      </c>
      <c r="V376" s="52" t="str">
        <f t="shared" si="3"/>
        <v>Ativo</v>
      </c>
      <c r="W376" s="46"/>
      <c r="X376" s="53" t="s">
        <v>106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1562411</v>
      </c>
    </row>
    <row r="377" ht="15.75" customHeight="1">
      <c r="A377" s="42" t="s">
        <v>45</v>
      </c>
      <c r="B377" s="65" t="s">
        <v>1340</v>
      </c>
      <c r="C377" s="66" t="s">
        <v>1341</v>
      </c>
      <c r="D377" s="9" t="s">
        <v>135</v>
      </c>
      <c r="E377" s="24" t="s">
        <v>27</v>
      </c>
      <c r="F377" s="9" t="s">
        <v>136</v>
      </c>
      <c r="G377" s="45" t="str">
        <f t="shared" si="1"/>
        <v>Breno</v>
      </c>
      <c r="H377" s="52" t="s">
        <v>103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74</v>
      </c>
      <c r="N377" s="59">
        <v>0.012</v>
      </c>
      <c r="O377" s="9" t="s">
        <v>53</v>
      </c>
      <c r="P377" s="60">
        <v>0.1</v>
      </c>
      <c r="Q377" s="141"/>
      <c r="R377" s="141"/>
      <c r="S377" s="24" t="s">
        <v>104</v>
      </c>
      <c r="T377" s="5" t="s">
        <v>1342</v>
      </c>
      <c r="U377" s="9" t="s">
        <v>27</v>
      </c>
      <c r="V377" s="52" t="str">
        <f t="shared" si="3"/>
        <v>Ativo</v>
      </c>
      <c r="W377" s="24" t="s">
        <v>69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437957.5</v>
      </c>
    </row>
    <row r="378" ht="15.75" customHeight="1">
      <c r="A378" s="42" t="s">
        <v>45</v>
      </c>
      <c r="B378" s="43" t="s">
        <v>1343</v>
      </c>
      <c r="C378" s="44" t="s">
        <v>1344</v>
      </c>
      <c r="D378" s="45" t="s">
        <v>101</v>
      </c>
      <c r="E378" s="46" t="s">
        <v>19</v>
      </c>
      <c r="F378" s="45" t="s">
        <v>102</v>
      </c>
      <c r="G378" s="45" t="str">
        <f t="shared" si="1"/>
        <v>Breno</v>
      </c>
      <c r="H378" s="47" t="s">
        <v>103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61</v>
      </c>
      <c r="N378" s="49">
        <v>0.016</v>
      </c>
      <c r="O378" s="45" t="s">
        <v>53</v>
      </c>
      <c r="P378" s="50">
        <v>0.2</v>
      </c>
      <c r="Q378" s="186" t="s">
        <v>1345</v>
      </c>
      <c r="R378" s="141"/>
      <c r="S378" s="46" t="s">
        <v>104</v>
      </c>
      <c r="T378" s="24" t="s">
        <v>1346</v>
      </c>
      <c r="U378" s="9" t="s">
        <v>19</v>
      </c>
      <c r="V378" s="52" t="str">
        <f t="shared" si="3"/>
        <v>Ativo</v>
      </c>
      <c r="W378" s="46"/>
      <c r="X378" s="53" t="s">
        <v>106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75995.56</v>
      </c>
    </row>
    <row r="379" ht="15.75" customHeight="1">
      <c r="A379" s="42" t="s">
        <v>45</v>
      </c>
      <c r="B379" s="43" t="s">
        <v>1347</v>
      </c>
      <c r="C379" s="44" t="s">
        <v>1348</v>
      </c>
      <c r="D379" s="45" t="s">
        <v>18</v>
      </c>
      <c r="E379" s="46" t="s">
        <v>19</v>
      </c>
      <c r="F379" s="45" t="s">
        <v>300</v>
      </c>
      <c r="G379" s="45" t="str">
        <f t="shared" si="1"/>
        <v>Breno</v>
      </c>
      <c r="H379" s="52" t="s">
        <v>103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128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374</v>
      </c>
      <c r="T379" s="24" t="s">
        <v>1349</v>
      </c>
      <c r="U379" s="9" t="s">
        <v>19</v>
      </c>
      <c r="V379" s="52" t="str">
        <f t="shared" si="3"/>
        <v>Ativo</v>
      </c>
      <c r="W379" s="46"/>
      <c r="X379" s="53" t="s">
        <v>116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133777.5</v>
      </c>
    </row>
    <row r="380" ht="15.75" customHeight="1">
      <c r="A380" s="42" t="s">
        <v>45</v>
      </c>
      <c r="B380" s="43" t="s">
        <v>1350</v>
      </c>
      <c r="C380" s="44" t="s">
        <v>1351</v>
      </c>
      <c r="D380" s="45" t="s">
        <v>101</v>
      </c>
      <c r="E380" s="46" t="s">
        <v>19</v>
      </c>
      <c r="F380" s="45" t="s">
        <v>102</v>
      </c>
      <c r="G380" s="45" t="str">
        <f t="shared" si="1"/>
        <v>#N/A</v>
      </c>
      <c r="H380" s="52" t="s">
        <v>149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1352</v>
      </c>
      <c r="S380" s="46" t="s">
        <v>104</v>
      </c>
      <c r="T380" s="24" t="s">
        <v>1349</v>
      </c>
      <c r="U380" s="9" t="s">
        <v>19</v>
      </c>
      <c r="V380" s="52" t="str">
        <f t="shared" si="3"/>
        <v>Ativo</v>
      </c>
      <c r="W380" s="46"/>
      <c r="X380" s="53" t="s">
        <v>106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117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1353</v>
      </c>
      <c r="C381" s="44" t="s">
        <v>1354</v>
      </c>
      <c r="D381" s="45" t="s">
        <v>18</v>
      </c>
      <c r="E381" s="46" t="s">
        <v>38</v>
      </c>
      <c r="F381" s="46" t="s">
        <v>580</v>
      </c>
      <c r="G381" s="45" t="str">
        <f t="shared" si="1"/>
        <v>Breno</v>
      </c>
      <c r="H381" s="47" t="s">
        <v>103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61</v>
      </c>
      <c r="N381" s="201">
        <v>0.015</v>
      </c>
      <c r="O381" s="46" t="s">
        <v>53</v>
      </c>
      <c r="P381" s="50">
        <v>0.1</v>
      </c>
      <c r="Q381" s="75"/>
      <c r="R381" s="75"/>
      <c r="S381" s="46" t="s">
        <v>104</v>
      </c>
      <c r="T381" s="57" t="s">
        <v>36</v>
      </c>
      <c r="U381" s="24" t="s">
        <v>1355</v>
      </c>
      <c r="V381" s="52" t="str">
        <f t="shared" si="3"/>
        <v>Ativo</v>
      </c>
      <c r="W381" s="46"/>
      <c r="X381" s="24" t="s">
        <v>106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833903.1</v>
      </c>
    </row>
    <row r="382" ht="15.75" customHeight="1">
      <c r="A382" s="42" t="s">
        <v>45</v>
      </c>
      <c r="B382" s="43" t="s">
        <v>1356</v>
      </c>
      <c r="C382" s="44" t="s">
        <v>1357</v>
      </c>
      <c r="D382" s="45" t="s">
        <v>18</v>
      </c>
      <c r="E382" s="46" t="s">
        <v>27</v>
      </c>
      <c r="F382" s="45" t="s">
        <v>262</v>
      </c>
      <c r="G382" s="45" t="str">
        <f t="shared" si="1"/>
        <v>Breno</v>
      </c>
      <c r="H382" s="52" t="s">
        <v>103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1358</v>
      </c>
      <c r="S382" s="46" t="s">
        <v>104</v>
      </c>
      <c r="T382" s="24" t="s">
        <v>1359</v>
      </c>
      <c r="U382" s="9" t="s">
        <v>19</v>
      </c>
      <c r="V382" s="52" t="str">
        <f t="shared" si="3"/>
        <v>Inativo</v>
      </c>
      <c r="W382" s="46"/>
      <c r="X382" s="53" t="s">
        <v>116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81362.81</v>
      </c>
    </row>
    <row r="383" ht="15.75" customHeight="1">
      <c r="A383" s="42" t="s">
        <v>45</v>
      </c>
      <c r="B383" s="62" t="s">
        <v>1360</v>
      </c>
      <c r="C383" s="44" t="s">
        <v>1361</v>
      </c>
      <c r="D383" s="45" t="s">
        <v>18</v>
      </c>
      <c r="E383" s="46" t="s">
        <v>181</v>
      </c>
      <c r="F383" s="45" t="s">
        <v>203</v>
      </c>
      <c r="G383" s="45" t="str">
        <f t="shared" si="1"/>
        <v>Breno</v>
      </c>
      <c r="H383" s="47" t="s">
        <v>103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61</v>
      </c>
      <c r="N383" s="49">
        <v>0.015</v>
      </c>
      <c r="O383" s="45" t="s">
        <v>53</v>
      </c>
      <c r="P383" s="50">
        <v>0.1</v>
      </c>
      <c r="Q383" s="51"/>
      <c r="R383" s="51"/>
      <c r="S383" s="46" t="s">
        <v>104</v>
      </c>
      <c r="T383" s="24" t="s">
        <v>1362</v>
      </c>
      <c r="U383" s="9" t="s">
        <v>76</v>
      </c>
      <c r="V383" s="52" t="str">
        <f t="shared" si="3"/>
        <v>Ativo</v>
      </c>
      <c r="W383" s="46"/>
      <c r="X383" s="53" t="s">
        <v>116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741768</v>
      </c>
    </row>
    <row r="384" ht="15.75" customHeight="1">
      <c r="A384" s="42" t="s">
        <v>45</v>
      </c>
      <c r="B384" s="98" t="s">
        <v>1363</v>
      </c>
      <c r="C384" s="44" t="s">
        <v>1364</v>
      </c>
      <c r="D384" s="9" t="s">
        <v>1365</v>
      </c>
      <c r="E384" s="46" t="s">
        <v>27</v>
      </c>
      <c r="F384" s="9" t="s">
        <v>1366</v>
      </c>
      <c r="G384" s="45" t="str">
        <f t="shared" si="1"/>
        <v>Breno</v>
      </c>
      <c r="H384" s="47" t="s">
        <v>103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1367</v>
      </c>
      <c r="R384" s="51"/>
      <c r="S384" s="46" t="s">
        <v>104</v>
      </c>
      <c r="T384" s="24" t="s">
        <v>1368</v>
      </c>
      <c r="U384" s="9" t="s">
        <v>27</v>
      </c>
      <c r="V384" s="52" t="str">
        <f t="shared" si="3"/>
        <v>Ativo</v>
      </c>
      <c r="W384" s="46"/>
      <c r="X384" s="53" t="s">
        <v>116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68267.37</v>
      </c>
    </row>
    <row r="385" ht="15.75" customHeight="1">
      <c r="A385" s="42" t="s">
        <v>45</v>
      </c>
      <c r="B385" s="56" t="s">
        <v>1369</v>
      </c>
      <c r="C385" s="44" t="s">
        <v>1370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103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354</v>
      </c>
      <c r="R385" s="75"/>
      <c r="S385" s="46" t="s">
        <v>104</v>
      </c>
      <c r="T385" s="24" t="s">
        <v>1371</v>
      </c>
      <c r="U385" s="9" t="s">
        <v>19</v>
      </c>
      <c r="V385" s="52" t="str">
        <f t="shared" si="3"/>
        <v>Ativo</v>
      </c>
      <c r="W385" s="46"/>
      <c r="X385" s="53" t="s">
        <v>116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24163.72</v>
      </c>
    </row>
    <row r="386" ht="15.75" customHeight="1">
      <c r="A386" s="42" t="s">
        <v>45</v>
      </c>
      <c r="B386" s="56" t="s">
        <v>1369</v>
      </c>
      <c r="C386" s="44" t="s">
        <v>1372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149</v>
      </c>
      <c r="I386" s="47" t="s">
        <v>122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194</v>
      </c>
      <c r="N386" s="49">
        <v>0.025</v>
      </c>
      <c r="O386" s="45" t="s">
        <v>195</v>
      </c>
      <c r="P386" s="50">
        <v>0.2</v>
      </c>
      <c r="Q386" s="51"/>
      <c r="R386" s="51"/>
      <c r="S386" s="46" t="s">
        <v>104</v>
      </c>
      <c r="T386" s="24" t="s">
        <v>1371</v>
      </c>
      <c r="U386" s="9" t="s">
        <v>19</v>
      </c>
      <c r="V386" s="52" t="str">
        <f t="shared" si="3"/>
        <v>Inativo</v>
      </c>
      <c r="W386" s="46"/>
      <c r="X386" s="53" t="s">
        <v>116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117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1373</v>
      </c>
      <c r="C387" s="99" t="s">
        <v>1374</v>
      </c>
      <c r="D387" s="45" t="s">
        <v>18</v>
      </c>
      <c r="E387" s="46" t="s">
        <v>181</v>
      </c>
      <c r="F387" s="45" t="s">
        <v>72</v>
      </c>
      <c r="G387" s="45" t="str">
        <f t="shared" si="1"/>
        <v>Breno</v>
      </c>
      <c r="H387" s="47" t="s">
        <v>103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1375</v>
      </c>
      <c r="S387" s="46" t="s">
        <v>104</v>
      </c>
      <c r="T387" s="24" t="s">
        <v>1376</v>
      </c>
      <c r="U387" s="9" t="s">
        <v>76</v>
      </c>
      <c r="V387" s="52" t="str">
        <f t="shared" si="3"/>
        <v>Ativo</v>
      </c>
      <c r="W387" s="46"/>
      <c r="X387" s="53" t="s">
        <v>106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803764.8</v>
      </c>
    </row>
    <row r="388" ht="15.75" customHeight="1">
      <c r="A388" s="42" t="s">
        <v>45</v>
      </c>
      <c r="B388" s="179" t="s">
        <v>1377</v>
      </c>
      <c r="C388" s="204" t="s">
        <v>1378</v>
      </c>
      <c r="D388" s="9" t="s">
        <v>18</v>
      </c>
      <c r="E388" s="24" t="s">
        <v>19</v>
      </c>
      <c r="F388" s="9" t="s">
        <v>378</v>
      </c>
      <c r="G388" s="45" t="str">
        <f t="shared" si="1"/>
        <v>#N/A</v>
      </c>
      <c r="H388" s="52" t="s">
        <v>121</v>
      </c>
      <c r="I388" s="52" t="s">
        <v>163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104</v>
      </c>
      <c r="T388" s="24" t="s">
        <v>1379</v>
      </c>
      <c r="U388" s="9" t="s">
        <v>154</v>
      </c>
      <c r="V388" s="52" t="str">
        <f t="shared" si="3"/>
        <v>Ativo</v>
      </c>
      <c r="W388" s="24" t="s">
        <v>171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117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1380</v>
      </c>
      <c r="C389" s="21" t="s">
        <v>1381</v>
      </c>
      <c r="D389" s="9" t="s">
        <v>18</v>
      </c>
      <c r="E389" s="24" t="s">
        <v>27</v>
      </c>
      <c r="F389" s="9" t="s">
        <v>120</v>
      </c>
      <c r="G389" s="45" t="str">
        <f t="shared" si="1"/>
        <v>#N/A</v>
      </c>
      <c r="H389" s="52" t="s">
        <v>103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128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104</v>
      </c>
      <c r="T389" s="23" t="s">
        <v>1382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117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1383</v>
      </c>
      <c r="C390" s="44" t="s">
        <v>1384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103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1385</v>
      </c>
      <c r="S390" s="46" t="s">
        <v>104</v>
      </c>
      <c r="T390" s="24" t="s">
        <v>1386</v>
      </c>
      <c r="U390" s="9" t="s">
        <v>27</v>
      </c>
      <c r="V390" s="52" t="str">
        <f t="shared" si="3"/>
        <v>Ativo</v>
      </c>
      <c r="W390" s="46"/>
      <c r="X390" s="53" t="s">
        <v>116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142420.6</v>
      </c>
    </row>
    <row r="391" ht="15.75" customHeight="1">
      <c r="A391" s="42" t="s">
        <v>45</v>
      </c>
      <c r="B391" s="62" t="s">
        <v>1387</v>
      </c>
      <c r="C391" s="44" t="s">
        <v>1388</v>
      </c>
      <c r="D391" s="45" t="s">
        <v>18</v>
      </c>
      <c r="E391" s="46" t="s">
        <v>181</v>
      </c>
      <c r="F391" s="45" t="s">
        <v>72</v>
      </c>
      <c r="G391" s="45" t="str">
        <f t="shared" si="1"/>
        <v>Breno</v>
      </c>
      <c r="H391" s="47" t="s">
        <v>103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194</v>
      </c>
      <c r="N391" s="49">
        <v>0.025</v>
      </c>
      <c r="O391" s="45" t="s">
        <v>195</v>
      </c>
      <c r="P391" s="50">
        <v>0.2</v>
      </c>
      <c r="Q391" s="51"/>
      <c r="R391" s="51"/>
      <c r="S391" s="46" t="s">
        <v>104</v>
      </c>
      <c r="T391" s="24" t="s">
        <v>1389</v>
      </c>
      <c r="U391" s="9" t="s">
        <v>76</v>
      </c>
      <c r="V391" s="52" t="str">
        <f t="shared" si="3"/>
        <v>Ativo</v>
      </c>
      <c r="W391" s="46"/>
      <c r="X391" s="53" t="s">
        <v>106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5746.66</v>
      </c>
    </row>
    <row r="392" ht="15.75" customHeight="1">
      <c r="A392" s="42" t="s">
        <v>45</v>
      </c>
      <c r="B392" s="43" t="s">
        <v>1390</v>
      </c>
      <c r="C392" s="44" t="s">
        <v>1391</v>
      </c>
      <c r="D392" s="45" t="s">
        <v>101</v>
      </c>
      <c r="E392" s="46" t="s">
        <v>19</v>
      </c>
      <c r="F392" s="46" t="s">
        <v>1392</v>
      </c>
      <c r="G392" s="45" t="str">
        <f t="shared" si="1"/>
        <v>Breno</v>
      </c>
      <c r="H392" s="47" t="s">
        <v>103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1393</v>
      </c>
      <c r="N392" s="49">
        <v>0.01</v>
      </c>
      <c r="O392" s="45" t="s">
        <v>53</v>
      </c>
      <c r="P392" s="50">
        <v>0.1</v>
      </c>
      <c r="Q392" s="51"/>
      <c r="R392" s="51"/>
      <c r="S392" s="46" t="s">
        <v>104</v>
      </c>
      <c r="T392" s="24" t="s">
        <v>1394</v>
      </c>
      <c r="U392" s="9" t="s">
        <v>19</v>
      </c>
      <c r="V392" s="52" t="str">
        <f t="shared" si="3"/>
        <v>Ativo</v>
      </c>
      <c r="W392" s="46"/>
      <c r="X392" s="53" t="s">
        <v>116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2053156</v>
      </c>
    </row>
    <row r="393" ht="15.75" customHeight="1">
      <c r="A393" s="42" t="s">
        <v>45</v>
      </c>
      <c r="B393" s="43" t="s">
        <v>1395</v>
      </c>
      <c r="C393" s="44" t="s">
        <v>1396</v>
      </c>
      <c r="D393" s="45" t="s">
        <v>101</v>
      </c>
      <c r="E393" s="46" t="s">
        <v>19</v>
      </c>
      <c r="F393" s="45" t="s">
        <v>102</v>
      </c>
      <c r="G393" s="45" t="str">
        <f t="shared" si="1"/>
        <v>#N/A</v>
      </c>
      <c r="H393" s="47" t="s">
        <v>103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74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104</v>
      </c>
      <c r="T393" s="24" t="s">
        <v>1397</v>
      </c>
      <c r="U393" s="9" t="s">
        <v>19</v>
      </c>
      <c r="V393" s="52" t="str">
        <f t="shared" si="3"/>
        <v>Ativo</v>
      </c>
      <c r="W393" s="46"/>
      <c r="X393" s="53" t="s">
        <v>106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1398</v>
      </c>
      <c r="C394" s="44" t="s">
        <v>1399</v>
      </c>
      <c r="D394" s="45" t="s">
        <v>18</v>
      </c>
      <c r="E394" s="46" t="s">
        <v>181</v>
      </c>
      <c r="F394" s="45" t="s">
        <v>72</v>
      </c>
      <c r="G394" s="45" t="str">
        <f t="shared" si="1"/>
        <v>Breno</v>
      </c>
      <c r="H394" s="47" t="s">
        <v>103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104</v>
      </c>
      <c r="T394" s="24" t="s">
        <v>1400</v>
      </c>
      <c r="U394" s="9" t="s">
        <v>76</v>
      </c>
      <c r="V394" s="52" t="str">
        <f t="shared" si="3"/>
        <v>Ativo</v>
      </c>
      <c r="W394" s="46"/>
      <c r="X394" s="53" t="s">
        <v>116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190233.5</v>
      </c>
    </row>
    <row r="395" ht="15.75" customHeight="1">
      <c r="A395" s="42" t="s">
        <v>45</v>
      </c>
      <c r="B395" s="43" t="s">
        <v>1401</v>
      </c>
      <c r="C395" s="44" t="s">
        <v>1402</v>
      </c>
      <c r="D395" s="45" t="s">
        <v>18</v>
      </c>
      <c r="E395" s="46" t="s">
        <v>181</v>
      </c>
      <c r="F395" s="45" t="s">
        <v>72</v>
      </c>
      <c r="G395" s="45" t="str">
        <f t="shared" si="1"/>
        <v>Breno</v>
      </c>
      <c r="H395" s="47" t="s">
        <v>103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194</v>
      </c>
      <c r="N395" s="49">
        <v>0.025</v>
      </c>
      <c r="O395" s="45" t="s">
        <v>195</v>
      </c>
      <c r="P395" s="50">
        <v>0.2</v>
      </c>
      <c r="Q395" s="51"/>
      <c r="R395" s="51"/>
      <c r="S395" s="46" t="s">
        <v>104</v>
      </c>
      <c r="T395" s="24" t="s">
        <v>1400</v>
      </c>
      <c r="U395" s="9" t="s">
        <v>76</v>
      </c>
      <c r="V395" s="52" t="str">
        <f t="shared" si="3"/>
        <v>Ativo</v>
      </c>
      <c r="W395" s="46"/>
      <c r="X395" s="53" t="s">
        <v>116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148320.2</v>
      </c>
    </row>
    <row r="396" ht="15.75" customHeight="1">
      <c r="A396" s="6" t="s">
        <v>45</v>
      </c>
      <c r="B396" s="43" t="s">
        <v>1403</v>
      </c>
      <c r="C396" s="57" t="s">
        <v>1404</v>
      </c>
      <c r="D396" s="9" t="s">
        <v>18</v>
      </c>
      <c r="E396" s="24" t="s">
        <v>27</v>
      </c>
      <c r="F396" s="9" t="s">
        <v>120</v>
      </c>
      <c r="G396" s="45" t="str">
        <f t="shared" si="1"/>
        <v>#N/A</v>
      </c>
      <c r="H396" s="52" t="s">
        <v>149</v>
      </c>
      <c r="I396" s="52" t="s">
        <v>163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104</v>
      </c>
      <c r="T396" s="24" t="s">
        <v>1405</v>
      </c>
      <c r="U396" s="9" t="s">
        <v>27</v>
      </c>
      <c r="V396" s="52" t="str">
        <f t="shared" si="3"/>
        <v>Ativo</v>
      </c>
      <c r="W396" s="46"/>
      <c r="X396" s="53" t="s">
        <v>116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117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1406</v>
      </c>
      <c r="C397" s="66" t="s">
        <v>1407</v>
      </c>
      <c r="D397" s="9" t="s">
        <v>101</v>
      </c>
      <c r="E397" s="24" t="s">
        <v>19</v>
      </c>
      <c r="F397" s="9" t="s">
        <v>705</v>
      </c>
      <c r="G397" s="45" t="str">
        <f t="shared" si="1"/>
        <v>Breno</v>
      </c>
      <c r="H397" s="52" t="s">
        <v>103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104</v>
      </c>
      <c r="T397" s="24" t="s">
        <v>1408</v>
      </c>
      <c r="U397" s="9" t="s">
        <v>19</v>
      </c>
      <c r="V397" s="52" t="str">
        <f t="shared" si="3"/>
        <v>Ativo</v>
      </c>
      <c r="W397" s="24" t="s">
        <v>69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225574.3</v>
      </c>
    </row>
    <row r="398" ht="15.75" customHeight="1">
      <c r="A398" s="42" t="s">
        <v>45</v>
      </c>
      <c r="B398" s="43" t="s">
        <v>1409</v>
      </c>
      <c r="C398" s="44" t="s">
        <v>1410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190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61</v>
      </c>
      <c r="N398" s="49">
        <v>0.015</v>
      </c>
      <c r="O398" s="45" t="s">
        <v>53</v>
      </c>
      <c r="P398" s="50">
        <v>0.1</v>
      </c>
      <c r="Q398" s="51"/>
      <c r="R398" s="51"/>
      <c r="S398" s="46" t="s">
        <v>104</v>
      </c>
      <c r="T398" s="24" t="s">
        <v>1411</v>
      </c>
      <c r="U398" s="9" t="s">
        <v>799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117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1412</v>
      </c>
      <c r="C399" s="44" t="s">
        <v>1413</v>
      </c>
      <c r="D399" s="45" t="s">
        <v>101</v>
      </c>
      <c r="E399" s="46" t="s">
        <v>19</v>
      </c>
      <c r="F399" s="45" t="s">
        <v>1414</v>
      </c>
      <c r="G399" s="45" t="str">
        <f t="shared" si="1"/>
        <v>Breno</v>
      </c>
      <c r="H399" s="47" t="s">
        <v>103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61</v>
      </c>
      <c r="N399" s="49">
        <v>0.015</v>
      </c>
      <c r="O399" s="45" t="s">
        <v>53</v>
      </c>
      <c r="P399" s="50">
        <v>0.1</v>
      </c>
      <c r="Q399" s="51"/>
      <c r="R399" s="51"/>
      <c r="S399" s="46" t="s">
        <v>104</v>
      </c>
      <c r="T399" s="24" t="s">
        <v>1415</v>
      </c>
      <c r="U399" s="9" t="s">
        <v>19</v>
      </c>
      <c r="V399" s="52" t="str">
        <f t="shared" si="3"/>
        <v>Ativo</v>
      </c>
      <c r="W399" s="46"/>
      <c r="X399" s="53" t="s">
        <v>116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326081.8</v>
      </c>
    </row>
    <row r="400" ht="15.75" customHeight="1">
      <c r="A400" s="42" t="s">
        <v>45</v>
      </c>
      <c r="B400" s="98" t="s">
        <v>1416</v>
      </c>
      <c r="C400" s="44" t="s">
        <v>1417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103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104</v>
      </c>
      <c r="T400" s="24" t="s">
        <v>1418</v>
      </c>
      <c r="U400" s="9" t="s">
        <v>27</v>
      </c>
      <c r="V400" s="52" t="str">
        <f t="shared" si="3"/>
        <v>Ativo</v>
      </c>
      <c r="W400" s="46"/>
      <c r="X400" s="53" t="s">
        <v>116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149773.3</v>
      </c>
    </row>
    <row r="401" ht="15.75" customHeight="1">
      <c r="A401" s="42" t="s">
        <v>45</v>
      </c>
      <c r="B401" s="43" t="s">
        <v>1419</v>
      </c>
      <c r="C401" s="44" t="s">
        <v>1420</v>
      </c>
      <c r="D401" s="45" t="s">
        <v>18</v>
      </c>
      <c r="E401" s="46" t="s">
        <v>27</v>
      </c>
      <c r="F401" s="45" t="s">
        <v>262</v>
      </c>
      <c r="G401" s="45" t="str">
        <f t="shared" si="1"/>
        <v>Breno</v>
      </c>
      <c r="H401" s="47" t="s">
        <v>103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104</v>
      </c>
      <c r="T401" s="24" t="s">
        <v>1421</v>
      </c>
      <c r="U401" s="9" t="s">
        <v>27</v>
      </c>
      <c r="V401" s="52" t="str">
        <f t="shared" si="3"/>
        <v>Ativo</v>
      </c>
      <c r="W401" s="46"/>
      <c r="X401" s="53" t="s">
        <v>116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79817.78</v>
      </c>
    </row>
    <row r="402" ht="15.75" customHeight="1">
      <c r="A402" s="42" t="s">
        <v>45</v>
      </c>
      <c r="B402" s="43" t="s">
        <v>1422</v>
      </c>
      <c r="C402" s="44" t="s">
        <v>1423</v>
      </c>
      <c r="D402" s="45" t="s">
        <v>101</v>
      </c>
      <c r="E402" s="46" t="s">
        <v>19</v>
      </c>
      <c r="F402" s="45" t="s">
        <v>824</v>
      </c>
      <c r="G402" s="45" t="str">
        <f t="shared" si="1"/>
        <v>#N/A</v>
      </c>
      <c r="H402" s="52" t="s">
        <v>190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151</v>
      </c>
      <c r="N402" s="49">
        <v>0.002</v>
      </c>
      <c r="O402" s="45" t="s">
        <v>195</v>
      </c>
      <c r="P402" s="50">
        <v>0.2</v>
      </c>
      <c r="Q402" s="51"/>
      <c r="R402" s="61" t="s">
        <v>245</v>
      </c>
      <c r="S402" s="46" t="s">
        <v>104</v>
      </c>
      <c r="T402" s="24" t="s">
        <v>1424</v>
      </c>
      <c r="U402" s="9" t="s">
        <v>19</v>
      </c>
      <c r="V402" s="52" t="str">
        <f t="shared" si="3"/>
        <v>Encerrado</v>
      </c>
      <c r="W402" s="46"/>
      <c r="X402" s="53" t="s">
        <v>1280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117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1425</v>
      </c>
      <c r="C403" s="44" t="s">
        <v>1426</v>
      </c>
      <c r="D403" s="45" t="s">
        <v>18</v>
      </c>
      <c r="E403" s="46" t="s">
        <v>181</v>
      </c>
      <c r="F403" s="45" t="s">
        <v>72</v>
      </c>
      <c r="G403" s="45" t="str">
        <f t="shared" si="1"/>
        <v>Breno</v>
      </c>
      <c r="H403" s="47" t="s">
        <v>103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61</v>
      </c>
      <c r="N403" s="49">
        <v>0.015</v>
      </c>
      <c r="O403" s="45" t="s">
        <v>53</v>
      </c>
      <c r="P403" s="50">
        <v>0.1</v>
      </c>
      <c r="Q403" s="51"/>
      <c r="R403" s="51"/>
      <c r="S403" s="46" t="s">
        <v>104</v>
      </c>
      <c r="T403" s="24" t="s">
        <v>1427</v>
      </c>
      <c r="U403" s="9" t="s">
        <v>76</v>
      </c>
      <c r="V403" s="52" t="str">
        <f t="shared" si="3"/>
        <v>Ativo</v>
      </c>
      <c r="W403" s="46"/>
      <c r="X403" s="53" t="s">
        <v>106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834742.3</v>
      </c>
    </row>
    <row r="404" ht="15.75" customHeight="1">
      <c r="A404" s="42" t="s">
        <v>45</v>
      </c>
      <c r="B404" s="43" t="s">
        <v>1428</v>
      </c>
      <c r="C404" s="44" t="s">
        <v>1429</v>
      </c>
      <c r="D404" s="45" t="s">
        <v>18</v>
      </c>
      <c r="E404" s="46" t="s">
        <v>19</v>
      </c>
      <c r="F404" s="9" t="s">
        <v>639</v>
      </c>
      <c r="G404" s="45" t="str">
        <f t="shared" si="1"/>
        <v>Breno</v>
      </c>
      <c r="H404" s="47" t="s">
        <v>103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640</v>
      </c>
      <c r="S404" s="46" t="s">
        <v>104</v>
      </c>
      <c r="T404" s="24" t="s">
        <v>1430</v>
      </c>
      <c r="U404" s="9" t="s">
        <v>27</v>
      </c>
      <c r="V404" s="52" t="str">
        <f t="shared" si="3"/>
        <v>Ativo</v>
      </c>
      <c r="W404" s="46"/>
      <c r="X404" s="53" t="s">
        <v>116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62839.43</v>
      </c>
    </row>
    <row r="405" ht="15.75" customHeight="1">
      <c r="A405" s="42" t="s">
        <v>45</v>
      </c>
      <c r="B405" s="43" t="s">
        <v>1431</v>
      </c>
      <c r="C405" s="44" t="s">
        <v>1432</v>
      </c>
      <c r="D405" s="45" t="s">
        <v>18</v>
      </c>
      <c r="E405" s="46" t="s">
        <v>27</v>
      </c>
      <c r="F405" s="45" t="s">
        <v>120</v>
      </c>
      <c r="G405" s="45" t="str">
        <f t="shared" si="1"/>
        <v>Breno</v>
      </c>
      <c r="H405" s="47" t="s">
        <v>103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1433</v>
      </c>
      <c r="R405" s="51"/>
      <c r="S405" s="46" t="s">
        <v>104</v>
      </c>
      <c r="T405" s="24" t="s">
        <v>1434</v>
      </c>
      <c r="U405" s="9" t="s">
        <v>27</v>
      </c>
      <c r="V405" s="52" t="str">
        <f t="shared" si="3"/>
        <v>Ativo</v>
      </c>
      <c r="W405" s="46"/>
      <c r="X405" s="53" t="s">
        <v>106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2878698</v>
      </c>
    </row>
    <row r="406" ht="15.75" customHeight="1">
      <c r="A406" s="42" t="s">
        <v>45</v>
      </c>
      <c r="B406" s="43" t="s">
        <v>1435</v>
      </c>
      <c r="C406" s="44" t="s">
        <v>1436</v>
      </c>
      <c r="D406" s="45" t="s">
        <v>18</v>
      </c>
      <c r="E406" s="46" t="s">
        <v>181</v>
      </c>
      <c r="F406" s="45" t="s">
        <v>72</v>
      </c>
      <c r="G406" s="45" t="str">
        <f t="shared" si="1"/>
        <v>#N/A</v>
      </c>
      <c r="H406" s="47" t="s">
        <v>149</v>
      </c>
      <c r="I406" s="47" t="s">
        <v>122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1437</v>
      </c>
      <c r="S406" s="46" t="s">
        <v>104</v>
      </c>
      <c r="T406" s="24" t="s">
        <v>1438</v>
      </c>
      <c r="U406" s="9" t="s">
        <v>76</v>
      </c>
      <c r="V406" s="52" t="str">
        <f t="shared" si="3"/>
        <v>Ativo</v>
      </c>
      <c r="W406" s="46"/>
      <c r="X406" s="53" t="s">
        <v>106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117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1439</v>
      </c>
      <c r="C407" s="44" t="s">
        <v>1440</v>
      </c>
      <c r="D407" s="45" t="s">
        <v>18</v>
      </c>
      <c r="E407" s="46" t="s">
        <v>181</v>
      </c>
      <c r="F407" s="45" t="s">
        <v>72</v>
      </c>
      <c r="G407" s="45" t="str">
        <f t="shared" si="1"/>
        <v>Breno</v>
      </c>
      <c r="H407" s="47" t="s">
        <v>103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1441</v>
      </c>
      <c r="S407" s="46" t="s">
        <v>104</v>
      </c>
      <c r="T407" s="24" t="s">
        <v>1442</v>
      </c>
      <c r="U407" s="9" t="s">
        <v>76</v>
      </c>
      <c r="V407" s="52" t="str">
        <f t="shared" si="3"/>
        <v>Ativo</v>
      </c>
      <c r="W407" s="46"/>
      <c r="X407" s="53" t="s">
        <v>106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157140.9</v>
      </c>
    </row>
    <row r="408" ht="15.75" customHeight="1">
      <c r="A408" s="42" t="s">
        <v>45</v>
      </c>
      <c r="B408" s="62" t="s">
        <v>1443</v>
      </c>
      <c r="C408" s="44" t="s">
        <v>1444</v>
      </c>
      <c r="D408" s="9" t="s">
        <v>18</v>
      </c>
      <c r="E408" s="46" t="s">
        <v>19</v>
      </c>
      <c r="F408" s="9" t="s">
        <v>639</v>
      </c>
      <c r="G408" s="45" t="str">
        <f t="shared" si="1"/>
        <v>Breno</v>
      </c>
      <c r="H408" s="47" t="s">
        <v>103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1445</v>
      </c>
      <c r="S408" s="46" t="s">
        <v>374</v>
      </c>
      <c r="T408" s="24" t="s">
        <v>1446</v>
      </c>
      <c r="U408" s="9" t="s">
        <v>19</v>
      </c>
      <c r="V408" s="52" t="str">
        <f t="shared" si="3"/>
        <v>Ativo</v>
      </c>
      <c r="W408" s="46"/>
      <c r="X408" s="53" t="s">
        <v>116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1204633</v>
      </c>
    </row>
    <row r="409" ht="15.75" customHeight="1">
      <c r="A409" s="42" t="s">
        <v>45</v>
      </c>
      <c r="B409" s="43" t="s">
        <v>1447</v>
      </c>
      <c r="C409" s="44" t="s">
        <v>1448</v>
      </c>
      <c r="D409" s="45" t="s">
        <v>18</v>
      </c>
      <c r="E409" s="46" t="s">
        <v>27</v>
      </c>
      <c r="F409" s="45" t="s">
        <v>66</v>
      </c>
      <c r="G409" s="45" t="str">
        <f t="shared" si="1"/>
        <v>Breno</v>
      </c>
      <c r="H409" s="52" t="s">
        <v>149</v>
      </c>
      <c r="I409" s="52" t="s">
        <v>122</v>
      </c>
      <c r="J409" s="45" t="str">
        <f t="shared" si="7"/>
        <v>Não</v>
      </c>
      <c r="K409" s="48">
        <v>44896.0</v>
      </c>
      <c r="L409" s="46"/>
      <c r="M409" s="24" t="s">
        <v>74</v>
      </c>
      <c r="N409" s="59">
        <v>0.012</v>
      </c>
      <c r="O409" s="9" t="s">
        <v>53</v>
      </c>
      <c r="P409" s="60">
        <v>0.1</v>
      </c>
      <c r="Q409" s="64"/>
      <c r="R409" s="140" t="s">
        <v>1449</v>
      </c>
      <c r="S409" s="46" t="s">
        <v>104</v>
      </c>
      <c r="T409" s="24" t="s">
        <v>1450</v>
      </c>
      <c r="U409" s="9" t="s">
        <v>27</v>
      </c>
      <c r="V409" s="52" t="str">
        <f t="shared" si="3"/>
        <v>Ativo</v>
      </c>
      <c r="W409" s="46"/>
      <c r="X409" s="53" t="s">
        <v>116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225.01</v>
      </c>
    </row>
    <row r="410" ht="15.75" customHeight="1">
      <c r="A410" s="42" t="s">
        <v>45</v>
      </c>
      <c r="B410" s="62" t="s">
        <v>1451</v>
      </c>
      <c r="C410" s="44" t="s">
        <v>1452</v>
      </c>
      <c r="D410" s="45" t="s">
        <v>18</v>
      </c>
      <c r="E410" s="46" t="s">
        <v>181</v>
      </c>
      <c r="F410" s="46" t="s">
        <v>72</v>
      </c>
      <c r="G410" s="45" t="str">
        <f t="shared" si="1"/>
        <v>Breno</v>
      </c>
      <c r="H410" s="52" t="s">
        <v>103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61</v>
      </c>
      <c r="N410" s="49">
        <v>0.015</v>
      </c>
      <c r="O410" s="45" t="s">
        <v>53</v>
      </c>
      <c r="P410" s="50">
        <v>0.1</v>
      </c>
      <c r="Q410" s="61" t="s">
        <v>1453</v>
      </c>
      <c r="R410" s="205"/>
      <c r="S410" s="46" t="s">
        <v>104</v>
      </c>
      <c r="T410" s="24" t="s">
        <v>1454</v>
      </c>
      <c r="U410" s="9" t="s">
        <v>76</v>
      </c>
      <c r="V410" s="52" t="str">
        <f t="shared" si="3"/>
        <v>Ativo</v>
      </c>
      <c r="W410" s="46"/>
      <c r="X410" s="53" t="s">
        <v>106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514454.8</v>
      </c>
    </row>
    <row r="411" ht="15.75" customHeight="1">
      <c r="A411" s="42" t="s">
        <v>45</v>
      </c>
      <c r="B411" s="116" t="s">
        <v>1455</v>
      </c>
      <c r="C411" s="44" t="s">
        <v>1456</v>
      </c>
      <c r="D411" s="45" t="s">
        <v>18</v>
      </c>
      <c r="E411" s="46" t="s">
        <v>181</v>
      </c>
      <c r="F411" s="46" t="s">
        <v>72</v>
      </c>
      <c r="G411" s="45" t="str">
        <f t="shared" si="1"/>
        <v>#N/A</v>
      </c>
      <c r="H411" s="52" t="s">
        <v>190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104</v>
      </c>
      <c r="T411" s="24" t="s">
        <v>1454</v>
      </c>
      <c r="U411" s="9" t="s">
        <v>76</v>
      </c>
      <c r="V411" s="52" t="str">
        <f t="shared" si="3"/>
        <v>Encerrado</v>
      </c>
      <c r="W411" s="46"/>
      <c r="X411" s="53" t="s">
        <v>106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117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1457</v>
      </c>
      <c r="C412" s="44" t="s">
        <v>1458</v>
      </c>
      <c r="D412" s="45" t="s">
        <v>18</v>
      </c>
      <c r="E412" s="46" t="s">
        <v>19</v>
      </c>
      <c r="F412" s="45" t="s">
        <v>300</v>
      </c>
      <c r="G412" s="45" t="str">
        <f t="shared" si="1"/>
        <v>Breno</v>
      </c>
      <c r="H412" s="47" t="s">
        <v>103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1459</v>
      </c>
      <c r="R412" s="141"/>
      <c r="S412" s="46" t="s">
        <v>104</v>
      </c>
      <c r="T412" s="24" t="s">
        <v>1460</v>
      </c>
      <c r="U412" s="9" t="s">
        <v>19</v>
      </c>
      <c r="V412" s="52" t="str">
        <f t="shared" si="3"/>
        <v>Ativo</v>
      </c>
      <c r="W412" s="46"/>
      <c r="X412" s="53" t="s">
        <v>116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36467.22</v>
      </c>
    </row>
    <row r="413" ht="15.75" customHeight="1">
      <c r="A413" s="42" t="s">
        <v>45</v>
      </c>
      <c r="B413" s="43" t="s">
        <v>1461</v>
      </c>
      <c r="C413" s="44" t="s">
        <v>1462</v>
      </c>
      <c r="D413" s="45" t="s">
        <v>101</v>
      </c>
      <c r="E413" s="46" t="s">
        <v>19</v>
      </c>
      <c r="F413" s="45" t="s">
        <v>417</v>
      </c>
      <c r="G413" s="45" t="str">
        <f t="shared" si="1"/>
        <v>#N/A</v>
      </c>
      <c r="H413" s="47" t="s">
        <v>103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617</v>
      </c>
      <c r="R413" s="141"/>
      <c r="S413" s="46" t="s">
        <v>104</v>
      </c>
      <c r="T413" s="24" t="s">
        <v>1463</v>
      </c>
      <c r="U413" s="9" t="s">
        <v>19</v>
      </c>
      <c r="V413" s="52" t="str">
        <f t="shared" si="3"/>
        <v>Ativo</v>
      </c>
      <c r="W413" s="46"/>
      <c r="X413" s="53" t="s">
        <v>106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117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1464</v>
      </c>
      <c r="C414" s="44" t="s">
        <v>1465</v>
      </c>
      <c r="D414" s="45" t="s">
        <v>18</v>
      </c>
      <c r="E414" s="46" t="s">
        <v>19</v>
      </c>
      <c r="F414" s="45" t="s">
        <v>300</v>
      </c>
      <c r="G414" s="45" t="str">
        <f t="shared" si="1"/>
        <v>Breno</v>
      </c>
      <c r="H414" s="47" t="s">
        <v>103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194</v>
      </c>
      <c r="N414" s="49">
        <v>0.025</v>
      </c>
      <c r="O414" s="45" t="s">
        <v>195</v>
      </c>
      <c r="P414" s="50">
        <v>0.2</v>
      </c>
      <c r="Q414" s="141"/>
      <c r="R414" s="141"/>
      <c r="S414" s="46" t="s">
        <v>104</v>
      </c>
      <c r="T414" s="24" t="s">
        <v>1466</v>
      </c>
      <c r="U414" s="9" t="s">
        <v>19</v>
      </c>
      <c r="V414" s="52" t="str">
        <f t="shared" si="3"/>
        <v>Ativo</v>
      </c>
      <c r="W414" s="46"/>
      <c r="X414" s="53" t="s">
        <v>116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47253.29</v>
      </c>
    </row>
    <row r="415" ht="15.75" customHeight="1">
      <c r="A415" s="42" t="s">
        <v>45</v>
      </c>
      <c r="B415" s="43" t="s">
        <v>1467</v>
      </c>
      <c r="C415" s="44" t="s">
        <v>1468</v>
      </c>
      <c r="D415" s="45" t="s">
        <v>18</v>
      </c>
      <c r="E415" s="46" t="s">
        <v>19</v>
      </c>
      <c r="F415" s="45" t="s">
        <v>300</v>
      </c>
      <c r="G415" s="45" t="str">
        <f t="shared" si="1"/>
        <v>Breno</v>
      </c>
      <c r="H415" s="47" t="s">
        <v>103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104</v>
      </c>
      <c r="T415" s="24" t="s">
        <v>1466</v>
      </c>
      <c r="U415" s="9" t="s">
        <v>19</v>
      </c>
      <c r="V415" s="52" t="str">
        <f t="shared" si="3"/>
        <v>Ativo</v>
      </c>
      <c r="W415" s="46"/>
      <c r="X415" s="53" t="s">
        <v>116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130077.9</v>
      </c>
    </row>
    <row r="416" ht="15.75" customHeight="1">
      <c r="A416" s="42" t="s">
        <v>45</v>
      </c>
      <c r="B416" s="207" t="s">
        <v>1469</v>
      </c>
      <c r="C416" s="208" t="s">
        <v>1470</v>
      </c>
      <c r="D416" s="209" t="s">
        <v>101</v>
      </c>
      <c r="E416" s="210" t="s">
        <v>19</v>
      </c>
      <c r="F416" s="45" t="s">
        <v>417</v>
      </c>
      <c r="G416" s="45" t="str">
        <f t="shared" si="1"/>
        <v>#N/A</v>
      </c>
      <c r="H416" s="211" t="s">
        <v>103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910</v>
      </c>
      <c r="N416" s="213">
        <v>0.0085</v>
      </c>
      <c r="O416" s="209" t="s">
        <v>23</v>
      </c>
      <c r="P416" s="214">
        <v>0.0</v>
      </c>
      <c r="Q416" s="61" t="s">
        <v>1471</v>
      </c>
      <c r="R416" s="151"/>
      <c r="S416" s="210" t="s">
        <v>104</v>
      </c>
      <c r="T416" s="24" t="s">
        <v>1472</v>
      </c>
      <c r="U416" s="215" t="s">
        <v>19</v>
      </c>
      <c r="V416" s="52" t="str">
        <f t="shared" si="3"/>
        <v>Ativo</v>
      </c>
      <c r="W416" s="210"/>
      <c r="X416" s="216" t="s">
        <v>106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117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1473</v>
      </c>
      <c r="C417" s="44" t="s">
        <v>1474</v>
      </c>
      <c r="D417" s="45" t="s">
        <v>18</v>
      </c>
      <c r="E417" s="46" t="s">
        <v>27</v>
      </c>
      <c r="F417" s="45" t="s">
        <v>120</v>
      </c>
      <c r="G417" s="45" t="str">
        <f t="shared" si="1"/>
        <v>Breno</v>
      </c>
      <c r="H417" s="47" t="s">
        <v>103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61</v>
      </c>
      <c r="N417" s="49">
        <v>0.015</v>
      </c>
      <c r="O417" s="45" t="s">
        <v>53</v>
      </c>
      <c r="P417" s="50">
        <v>0.1</v>
      </c>
      <c r="Q417" s="141"/>
      <c r="R417" s="141"/>
      <c r="S417" s="46" t="s">
        <v>104</v>
      </c>
      <c r="T417" s="24" t="s">
        <v>1475</v>
      </c>
      <c r="U417" s="9" t="s">
        <v>27</v>
      </c>
      <c r="V417" s="52" t="str">
        <f t="shared" si="3"/>
        <v>Ativo</v>
      </c>
      <c r="W417" s="46"/>
      <c r="X417" s="53" t="s">
        <v>116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868103.5</v>
      </c>
    </row>
    <row r="418" ht="15.75" customHeight="1">
      <c r="A418" s="42" t="s">
        <v>45</v>
      </c>
      <c r="B418" s="43" t="s">
        <v>1476</v>
      </c>
      <c r="C418" s="82" t="s">
        <v>1477</v>
      </c>
      <c r="D418" s="45" t="s">
        <v>18</v>
      </c>
      <c r="E418" s="46" t="s">
        <v>181</v>
      </c>
      <c r="F418" s="45" t="s">
        <v>203</v>
      </c>
      <c r="G418" s="45" t="str">
        <f t="shared" si="1"/>
        <v>Breno</v>
      </c>
      <c r="H418" s="52" t="s">
        <v>103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61</v>
      </c>
      <c r="N418" s="49">
        <v>0.015</v>
      </c>
      <c r="O418" s="45" t="s">
        <v>53</v>
      </c>
      <c r="P418" s="50">
        <v>0.1</v>
      </c>
      <c r="Q418" s="140"/>
      <c r="R418" s="141"/>
      <c r="S418" s="46" t="s">
        <v>104</v>
      </c>
      <c r="T418" s="24" t="s">
        <v>1478</v>
      </c>
      <c r="U418" s="9" t="s">
        <v>38</v>
      </c>
      <c r="V418" s="52" t="str">
        <f t="shared" si="3"/>
        <v>Ativo</v>
      </c>
      <c r="W418" s="46"/>
      <c r="X418" s="53" t="s">
        <v>106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36161.08</v>
      </c>
    </row>
    <row r="419" ht="15.75" customHeight="1">
      <c r="A419" s="6" t="s">
        <v>45</v>
      </c>
      <c r="B419" s="65" t="s">
        <v>1476</v>
      </c>
      <c r="C419" s="86" t="s">
        <v>1479</v>
      </c>
      <c r="D419" s="9" t="s">
        <v>18</v>
      </c>
      <c r="E419" s="46" t="s">
        <v>181</v>
      </c>
      <c r="F419" s="45" t="s">
        <v>203</v>
      </c>
      <c r="G419" s="45" t="str">
        <f t="shared" si="1"/>
        <v>#N/A</v>
      </c>
      <c r="H419" s="52" t="s">
        <v>149</v>
      </c>
      <c r="I419" s="52" t="s">
        <v>163</v>
      </c>
      <c r="J419" s="45" t="str">
        <f t="shared" si="7"/>
        <v>Não</v>
      </c>
      <c r="K419" s="58">
        <v>45364.0</v>
      </c>
      <c r="L419" s="63"/>
      <c r="M419" s="24" t="s">
        <v>128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104</v>
      </c>
      <c r="T419" s="24" t="s">
        <v>1478</v>
      </c>
      <c r="U419" s="9" t="s">
        <v>38</v>
      </c>
      <c r="V419" s="52" t="str">
        <f t="shared" si="3"/>
        <v>Ativo</v>
      </c>
      <c r="W419" s="46"/>
      <c r="X419" s="53" t="s">
        <v>106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117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1480</v>
      </c>
      <c r="C420" s="44" t="s">
        <v>1481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149</v>
      </c>
      <c r="I420" s="52" t="s">
        <v>122</v>
      </c>
      <c r="J420" s="45" t="str">
        <f t="shared" si="7"/>
        <v>Não</v>
      </c>
      <c r="K420" s="48">
        <v>45014.0</v>
      </c>
      <c r="L420" s="46"/>
      <c r="M420" s="46" t="s">
        <v>194</v>
      </c>
      <c r="N420" s="49">
        <v>0.025</v>
      </c>
      <c r="O420" s="45" t="s">
        <v>195</v>
      </c>
      <c r="P420" s="50">
        <v>0.2</v>
      </c>
      <c r="Q420" s="141"/>
      <c r="R420" s="141"/>
      <c r="S420" s="46" t="s">
        <v>104</v>
      </c>
      <c r="T420" s="24" t="s">
        <v>1482</v>
      </c>
      <c r="U420" s="9" t="s">
        <v>27</v>
      </c>
      <c r="V420" s="52" t="str">
        <f t="shared" si="3"/>
        <v>Ativo</v>
      </c>
      <c r="W420" s="46"/>
      <c r="X420" s="53" t="s">
        <v>116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1483</v>
      </c>
      <c r="C421" s="57" t="s">
        <v>1484</v>
      </c>
      <c r="D421" s="9" t="s">
        <v>1485</v>
      </c>
      <c r="E421" s="24" t="s">
        <v>19</v>
      </c>
      <c r="F421" s="9" t="s">
        <v>1486</v>
      </c>
      <c r="G421" s="45" t="str">
        <f t="shared" si="1"/>
        <v>Breno</v>
      </c>
      <c r="H421" s="52" t="s">
        <v>103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74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104</v>
      </c>
      <c r="T421" s="24" t="s">
        <v>1487</v>
      </c>
      <c r="U421" s="9" t="s">
        <v>19</v>
      </c>
      <c r="V421" s="52" t="str">
        <f t="shared" si="3"/>
        <v>Ativo</v>
      </c>
      <c r="W421" s="24" t="s">
        <v>171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109250.4</v>
      </c>
    </row>
    <row r="422" ht="15.75" customHeight="1">
      <c r="A422" s="42" t="s">
        <v>45</v>
      </c>
      <c r="B422" s="43" t="s">
        <v>1488</v>
      </c>
      <c r="C422" s="44" t="s">
        <v>1489</v>
      </c>
      <c r="D422" s="45" t="s">
        <v>18</v>
      </c>
      <c r="E422" s="46" t="s">
        <v>27</v>
      </c>
      <c r="F422" s="45" t="s">
        <v>262</v>
      </c>
      <c r="G422" s="45" t="str">
        <f t="shared" si="1"/>
        <v>Breno</v>
      </c>
      <c r="H422" s="47" t="s">
        <v>103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48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104</v>
      </c>
      <c r="T422" s="24" t="s">
        <v>1490</v>
      </c>
      <c r="U422" s="9" t="s">
        <v>27</v>
      </c>
      <c r="V422" s="52" t="str">
        <f t="shared" si="3"/>
        <v>Ativo</v>
      </c>
      <c r="W422" s="46"/>
      <c r="X422" s="53" t="s">
        <v>116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134866.5</v>
      </c>
    </row>
    <row r="423" ht="15.75" customHeight="1">
      <c r="A423" s="6" t="s">
        <v>45</v>
      </c>
      <c r="B423" s="56" t="s">
        <v>1491</v>
      </c>
      <c r="C423" s="57" t="s">
        <v>1492</v>
      </c>
      <c r="D423" s="9" t="s">
        <v>18</v>
      </c>
      <c r="E423" s="24" t="s">
        <v>19</v>
      </c>
      <c r="F423" s="9" t="s">
        <v>210</v>
      </c>
      <c r="G423" s="45" t="str">
        <f t="shared" si="1"/>
        <v>Breno</v>
      </c>
      <c r="H423" s="52" t="s">
        <v>103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61</v>
      </c>
      <c r="N423" s="59">
        <v>0.016</v>
      </c>
      <c r="O423" s="9" t="s">
        <v>53</v>
      </c>
      <c r="P423" s="60">
        <v>0.2</v>
      </c>
      <c r="Q423" s="51"/>
      <c r="R423" s="51"/>
      <c r="S423" s="24" t="s">
        <v>104</v>
      </c>
      <c r="T423" s="24" t="s">
        <v>1493</v>
      </c>
      <c r="U423" s="9" t="s">
        <v>38</v>
      </c>
      <c r="V423" s="52" t="str">
        <f t="shared" si="3"/>
        <v>Ativo</v>
      </c>
      <c r="W423" s="46"/>
      <c r="X423" s="53" t="s">
        <v>116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324175.5</v>
      </c>
    </row>
    <row r="424" ht="15.75" customHeight="1">
      <c r="A424" s="42" t="s">
        <v>45</v>
      </c>
      <c r="B424" s="43" t="s">
        <v>1494</v>
      </c>
      <c r="C424" s="44" t="s">
        <v>1495</v>
      </c>
      <c r="D424" s="45" t="s">
        <v>101</v>
      </c>
      <c r="E424" s="46" t="s">
        <v>19</v>
      </c>
      <c r="F424" s="45" t="s">
        <v>102</v>
      </c>
      <c r="G424" s="45" t="str">
        <f t="shared" si="1"/>
        <v>Breno</v>
      </c>
      <c r="H424" s="47" t="s">
        <v>103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48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104</v>
      </c>
      <c r="T424" s="24" t="s">
        <v>1496</v>
      </c>
      <c r="U424" s="9" t="s">
        <v>1497</v>
      </c>
      <c r="V424" s="52" t="str">
        <f t="shared" si="3"/>
        <v>Ativo</v>
      </c>
      <c r="W424" s="46"/>
      <c r="X424" s="53" t="s">
        <v>106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69536.35</v>
      </c>
    </row>
    <row r="425" ht="15.75" customHeight="1">
      <c r="A425" s="42" t="s">
        <v>45</v>
      </c>
      <c r="B425" s="56" t="s">
        <v>1498</v>
      </c>
      <c r="C425" s="57" t="s">
        <v>1499</v>
      </c>
      <c r="D425" s="9" t="s">
        <v>101</v>
      </c>
      <c r="E425" s="46"/>
      <c r="F425" s="9" t="s">
        <v>148</v>
      </c>
      <c r="G425" s="45" t="str">
        <f t="shared" si="1"/>
        <v>#N/A</v>
      </c>
      <c r="H425" s="52" t="s">
        <v>149</v>
      </c>
      <c r="I425" s="52" t="s">
        <v>150</v>
      </c>
      <c r="J425" s="45" t="str">
        <f t="shared" si="7"/>
        <v>Não</v>
      </c>
      <c r="K425" s="58">
        <v>45450.0</v>
      </c>
      <c r="L425" s="46"/>
      <c r="M425" s="24" t="s">
        <v>151</v>
      </c>
      <c r="N425" s="218">
        <v>0.003</v>
      </c>
      <c r="O425" s="9" t="s">
        <v>23</v>
      </c>
      <c r="P425" s="60">
        <v>0.0</v>
      </c>
      <c r="Q425" s="51"/>
      <c r="R425" s="51"/>
      <c r="S425" s="24" t="s">
        <v>104</v>
      </c>
      <c r="T425" s="24" t="s">
        <v>1500</v>
      </c>
      <c r="U425" s="9" t="s">
        <v>154</v>
      </c>
      <c r="V425" s="52" t="str">
        <f t="shared" si="3"/>
        <v>Ativo</v>
      </c>
      <c r="W425" s="24" t="s">
        <v>171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117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1501</v>
      </c>
      <c r="C426" s="72" t="s">
        <v>1502</v>
      </c>
      <c r="D426" s="45" t="s">
        <v>18</v>
      </c>
      <c r="E426" s="46" t="s">
        <v>19</v>
      </c>
      <c r="F426" s="45" t="s">
        <v>711</v>
      </c>
      <c r="G426" s="45" t="str">
        <f t="shared" si="1"/>
        <v>Breno</v>
      </c>
      <c r="H426" s="52" t="s">
        <v>149</v>
      </c>
      <c r="I426" s="52" t="s">
        <v>122</v>
      </c>
      <c r="J426" s="45" t="str">
        <f t="shared" si="7"/>
        <v>Não</v>
      </c>
      <c r="K426" s="48">
        <v>45229.0</v>
      </c>
      <c r="L426" s="46"/>
      <c r="M426" s="46" t="s">
        <v>74</v>
      </c>
      <c r="N426" s="118">
        <v>0.012</v>
      </c>
      <c r="O426" s="45" t="s">
        <v>53</v>
      </c>
      <c r="P426" s="50">
        <v>0.1</v>
      </c>
      <c r="Q426" s="51"/>
      <c r="R426" s="51"/>
      <c r="S426" s="46" t="s">
        <v>104</v>
      </c>
      <c r="T426" s="24" t="s">
        <v>1503</v>
      </c>
      <c r="U426" s="9" t="s">
        <v>19</v>
      </c>
      <c r="V426" s="52" t="str">
        <f t="shared" si="3"/>
        <v>Ativo</v>
      </c>
      <c r="W426" s="46"/>
      <c r="X426" s="53" t="s">
        <v>116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1504</v>
      </c>
      <c r="C427" s="44" t="s">
        <v>1505</v>
      </c>
      <c r="D427" s="45" t="s">
        <v>18</v>
      </c>
      <c r="E427" s="46" t="s">
        <v>27</v>
      </c>
      <c r="F427" s="45" t="s">
        <v>120</v>
      </c>
      <c r="G427" s="45" t="str">
        <f t="shared" si="1"/>
        <v>#N/A</v>
      </c>
      <c r="H427" s="47" t="s">
        <v>190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1506</v>
      </c>
      <c r="S427" s="46" t="s">
        <v>104</v>
      </c>
      <c r="T427" s="24" t="s">
        <v>1507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117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1504</v>
      </c>
      <c r="C428" s="44" t="s">
        <v>1508</v>
      </c>
      <c r="D428" s="45" t="s">
        <v>18</v>
      </c>
      <c r="E428" s="46" t="s">
        <v>27</v>
      </c>
      <c r="F428" s="45" t="s">
        <v>120</v>
      </c>
      <c r="G428" s="45" t="str">
        <f t="shared" si="1"/>
        <v>#N/A</v>
      </c>
      <c r="H428" s="47" t="s">
        <v>190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61" t="s">
        <v>1506</v>
      </c>
      <c r="S428" s="46" t="s">
        <v>104</v>
      </c>
      <c r="T428" s="24" t="s">
        <v>1507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117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1509</v>
      </c>
      <c r="C429" s="44" t="s">
        <v>1510</v>
      </c>
      <c r="D429" s="45" t="s">
        <v>18</v>
      </c>
      <c r="E429" s="46" t="s">
        <v>19</v>
      </c>
      <c r="F429" s="45" t="s">
        <v>844</v>
      </c>
      <c r="G429" s="45" t="str">
        <f t="shared" si="1"/>
        <v>Breno</v>
      </c>
      <c r="H429" s="47" t="s">
        <v>103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48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104</v>
      </c>
      <c r="T429" s="24" t="s">
        <v>1511</v>
      </c>
      <c r="U429" s="9" t="s">
        <v>19</v>
      </c>
      <c r="V429" s="52" t="str">
        <f t="shared" si="3"/>
        <v>Ativo</v>
      </c>
      <c r="W429" s="46"/>
      <c r="X429" s="53" t="s">
        <v>116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171442.7</v>
      </c>
    </row>
    <row r="430" ht="15.75" customHeight="1">
      <c r="A430" s="42" t="s">
        <v>45</v>
      </c>
      <c r="B430" s="43" t="s">
        <v>1512</v>
      </c>
      <c r="C430" s="44" t="s">
        <v>1513</v>
      </c>
      <c r="D430" s="45" t="s">
        <v>18</v>
      </c>
      <c r="E430" s="46" t="s">
        <v>19</v>
      </c>
      <c r="F430" s="45" t="s">
        <v>300</v>
      </c>
      <c r="G430" s="45" t="str">
        <f t="shared" si="1"/>
        <v>Breno</v>
      </c>
      <c r="H430" s="52" t="s">
        <v>103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128</v>
      </c>
      <c r="N430" s="59">
        <v>0.0</v>
      </c>
      <c r="O430" s="9" t="s">
        <v>23</v>
      </c>
      <c r="P430" s="60">
        <v>0.0</v>
      </c>
      <c r="Q430" s="61"/>
      <c r="R430" s="140" t="s">
        <v>628</v>
      </c>
      <c r="S430" s="46" t="s">
        <v>104</v>
      </c>
      <c r="T430" s="24" t="s">
        <v>1514</v>
      </c>
      <c r="U430" s="9" t="s">
        <v>19</v>
      </c>
      <c r="V430" s="52" t="str">
        <f t="shared" si="3"/>
        <v>Ativo</v>
      </c>
      <c r="W430" s="46"/>
      <c r="X430" s="53" t="s">
        <v>116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49728.12</v>
      </c>
    </row>
    <row r="431" ht="15.75" customHeight="1">
      <c r="A431" s="42" t="s">
        <v>45</v>
      </c>
      <c r="B431" s="43" t="s">
        <v>1515</v>
      </c>
      <c r="C431" s="44" t="s">
        <v>1516</v>
      </c>
      <c r="D431" s="45" t="s">
        <v>18</v>
      </c>
      <c r="E431" s="46" t="s">
        <v>19</v>
      </c>
      <c r="F431" s="45" t="s">
        <v>144</v>
      </c>
      <c r="G431" s="45" t="str">
        <f t="shared" si="1"/>
        <v>Breno</v>
      </c>
      <c r="H431" s="47" t="s">
        <v>103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61</v>
      </c>
      <c r="N431" s="49">
        <v>0.015</v>
      </c>
      <c r="O431" s="45" t="s">
        <v>53</v>
      </c>
      <c r="P431" s="50">
        <v>0.1</v>
      </c>
      <c r="Q431" s="51"/>
      <c r="R431" s="51"/>
      <c r="S431" s="46" t="s">
        <v>104</v>
      </c>
      <c r="T431" s="24" t="s">
        <v>1517</v>
      </c>
      <c r="U431" s="9" t="s">
        <v>1518</v>
      </c>
      <c r="V431" s="52" t="str">
        <f t="shared" si="3"/>
        <v>Ativo</v>
      </c>
      <c r="W431" s="46"/>
      <c r="X431" s="53" t="s">
        <v>116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25439.3</v>
      </c>
    </row>
    <row r="432" ht="15.75" customHeight="1">
      <c r="A432" s="42" t="s">
        <v>45</v>
      </c>
      <c r="B432" s="43" t="s">
        <v>1519</v>
      </c>
      <c r="C432" s="44" t="s">
        <v>1520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103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48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104</v>
      </c>
      <c r="T432" s="24" t="s">
        <v>1521</v>
      </c>
      <c r="U432" s="9" t="s">
        <v>19</v>
      </c>
      <c r="V432" s="52" t="str">
        <f t="shared" si="3"/>
        <v>Ativo</v>
      </c>
      <c r="W432" s="46"/>
      <c r="X432" s="53" t="s">
        <v>116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143697.2</v>
      </c>
    </row>
    <row r="433" ht="15.75" customHeight="1">
      <c r="A433" s="6" t="s">
        <v>45</v>
      </c>
      <c r="B433" s="56" t="s">
        <v>1522</v>
      </c>
      <c r="C433" s="57" t="s">
        <v>1523</v>
      </c>
      <c r="D433" s="9" t="s">
        <v>18</v>
      </c>
      <c r="E433" s="24" t="s">
        <v>19</v>
      </c>
      <c r="F433" s="9" t="s">
        <v>144</v>
      </c>
      <c r="G433" s="45" t="str">
        <f t="shared" si="1"/>
        <v>#N/A</v>
      </c>
      <c r="H433" s="52" t="s">
        <v>190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48</v>
      </c>
      <c r="N433" s="59">
        <v>0.01</v>
      </c>
      <c r="O433" s="9" t="s">
        <v>23</v>
      </c>
      <c r="P433" s="60">
        <v>0.0</v>
      </c>
      <c r="Q433" s="51"/>
      <c r="R433" s="61" t="s">
        <v>1524</v>
      </c>
      <c r="S433" s="24" t="s">
        <v>104</v>
      </c>
      <c r="T433" s="24" t="s">
        <v>1525</v>
      </c>
      <c r="U433" s="9" t="s">
        <v>27</v>
      </c>
      <c r="V433" s="52" t="str">
        <f t="shared" si="3"/>
        <v>Encerrado</v>
      </c>
      <c r="W433" s="46"/>
      <c r="X433" s="53" t="s">
        <v>116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117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1526</v>
      </c>
      <c r="C434" s="57" t="s">
        <v>1527</v>
      </c>
      <c r="D434" s="9" t="s">
        <v>135</v>
      </c>
      <c r="E434" s="24" t="s">
        <v>27</v>
      </c>
      <c r="F434" s="9" t="s">
        <v>136</v>
      </c>
      <c r="G434" s="45" t="str">
        <f t="shared" si="1"/>
        <v>Breno</v>
      </c>
      <c r="H434" s="52" t="s">
        <v>103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48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104</v>
      </c>
      <c r="T434" s="24" t="s">
        <v>1528</v>
      </c>
      <c r="U434" s="9" t="s">
        <v>27</v>
      </c>
      <c r="V434" s="52" t="str">
        <f t="shared" si="3"/>
        <v>Ativo</v>
      </c>
      <c r="W434" s="46"/>
      <c r="X434" s="53" t="s">
        <v>116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1220816</v>
      </c>
    </row>
    <row r="435" ht="15.0" customHeight="1">
      <c r="A435" s="42" t="s">
        <v>45</v>
      </c>
      <c r="B435" s="62" t="s">
        <v>1529</v>
      </c>
      <c r="C435" s="44" t="s">
        <v>1530</v>
      </c>
      <c r="D435" s="45" t="s">
        <v>101</v>
      </c>
      <c r="E435" s="46" t="s">
        <v>19</v>
      </c>
      <c r="F435" s="46" t="s">
        <v>148</v>
      </c>
      <c r="G435" s="45" t="str">
        <f t="shared" si="1"/>
        <v>#N/A</v>
      </c>
      <c r="H435" s="52" t="s">
        <v>190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61</v>
      </c>
      <c r="N435" s="49">
        <v>0.015</v>
      </c>
      <c r="O435" s="45" t="s">
        <v>53</v>
      </c>
      <c r="P435" s="50">
        <v>0.1</v>
      </c>
      <c r="Q435" s="51"/>
      <c r="R435" s="61" t="s">
        <v>1531</v>
      </c>
      <c r="S435" s="46" t="s">
        <v>104</v>
      </c>
      <c r="T435" s="24" t="s">
        <v>1532</v>
      </c>
      <c r="U435" s="9" t="s">
        <v>19</v>
      </c>
      <c r="V435" s="52" t="str">
        <f t="shared" si="3"/>
        <v>Encerrado</v>
      </c>
      <c r="W435" s="46"/>
      <c r="X435" s="53" t="s">
        <v>106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117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1533</v>
      </c>
      <c r="C436" s="44" t="s">
        <v>1534</v>
      </c>
      <c r="D436" s="45" t="s">
        <v>18</v>
      </c>
      <c r="E436" s="46" t="s">
        <v>27</v>
      </c>
      <c r="F436" s="45" t="s">
        <v>262</v>
      </c>
      <c r="G436" s="45" t="str">
        <f t="shared" si="1"/>
        <v>Breno</v>
      </c>
      <c r="H436" s="52" t="s">
        <v>103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74</v>
      </c>
      <c r="N436" s="49">
        <v>0.012</v>
      </c>
      <c r="O436" s="9" t="s">
        <v>53</v>
      </c>
      <c r="P436" s="60">
        <v>0.1</v>
      </c>
      <c r="Q436" s="15" t="s">
        <v>1535</v>
      </c>
      <c r="R436" s="61" t="s">
        <v>1536</v>
      </c>
      <c r="S436" s="46" t="s">
        <v>104</v>
      </c>
      <c r="T436" s="24" t="s">
        <v>1537</v>
      </c>
      <c r="U436" s="9" t="s">
        <v>27</v>
      </c>
      <c r="V436" s="52" t="str">
        <f t="shared" si="3"/>
        <v>Ativo</v>
      </c>
      <c r="W436" s="46"/>
      <c r="X436" s="53" t="s">
        <v>116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3289156</v>
      </c>
    </row>
    <row r="437" ht="15.75" customHeight="1">
      <c r="A437" s="42" t="s">
        <v>45</v>
      </c>
      <c r="B437" s="43" t="s">
        <v>1538</v>
      </c>
      <c r="C437" s="44" t="s">
        <v>1539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149</v>
      </c>
      <c r="I437" s="47" t="s">
        <v>122</v>
      </c>
      <c r="J437" s="45" t="str">
        <f t="shared" si="7"/>
        <v>Não</v>
      </c>
      <c r="K437" s="48">
        <v>45056.0</v>
      </c>
      <c r="L437" s="46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104</v>
      </c>
      <c r="T437" s="24" t="s">
        <v>1540</v>
      </c>
      <c r="U437" s="9" t="s">
        <v>27</v>
      </c>
      <c r="V437" s="52" t="str">
        <f t="shared" si="3"/>
        <v>Ativo</v>
      </c>
      <c r="W437" s="46"/>
      <c r="X437" s="53" t="s">
        <v>116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117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8" t="s">
        <v>1541</v>
      </c>
      <c r="C438" s="199" t="s">
        <v>1542</v>
      </c>
      <c r="D438" s="45" t="s">
        <v>18</v>
      </c>
      <c r="E438" s="46" t="s">
        <v>27</v>
      </c>
      <c r="F438" s="45" t="s">
        <v>262</v>
      </c>
      <c r="G438" s="45" t="str">
        <f t="shared" si="1"/>
        <v>#N/A</v>
      </c>
      <c r="H438" s="47" t="s">
        <v>149</v>
      </c>
      <c r="I438" s="47" t="s">
        <v>163</v>
      </c>
      <c r="J438" s="45" t="str">
        <f t="shared" si="7"/>
        <v>Não</v>
      </c>
      <c r="K438" s="48">
        <v>45166.0</v>
      </c>
      <c r="L438" s="219"/>
      <c r="M438" s="46" t="s">
        <v>48</v>
      </c>
      <c r="N438" s="49">
        <v>0.012</v>
      </c>
      <c r="O438" s="45" t="s">
        <v>23</v>
      </c>
      <c r="P438" s="50">
        <v>0.0</v>
      </c>
      <c r="Q438" s="51"/>
      <c r="R438" s="61" t="s">
        <v>1358</v>
      </c>
      <c r="S438" s="46" t="s">
        <v>104</v>
      </c>
      <c r="T438" s="24" t="s">
        <v>1543</v>
      </c>
      <c r="U438" s="9" t="s">
        <v>27</v>
      </c>
      <c r="V438" s="52" t="str">
        <f t="shared" si="3"/>
        <v>Ativo</v>
      </c>
      <c r="W438" s="46"/>
      <c r="X438" s="53" t="s">
        <v>116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117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1544</v>
      </c>
      <c r="C439" s="44" t="s">
        <v>1545</v>
      </c>
      <c r="D439" s="45" t="s">
        <v>18</v>
      </c>
      <c r="E439" s="46" t="s">
        <v>19</v>
      </c>
      <c r="F439" s="45" t="s">
        <v>144</v>
      </c>
      <c r="G439" s="45" t="str">
        <f t="shared" si="1"/>
        <v>Breno</v>
      </c>
      <c r="H439" s="47" t="s">
        <v>103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48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104</v>
      </c>
      <c r="T439" s="24" t="s">
        <v>1546</v>
      </c>
      <c r="U439" s="9" t="s">
        <v>509</v>
      </c>
      <c r="V439" s="52" t="str">
        <f t="shared" si="3"/>
        <v>Ativo</v>
      </c>
      <c r="W439" s="46"/>
      <c r="X439" s="53" t="s">
        <v>116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347414.9</v>
      </c>
    </row>
    <row r="440" ht="15.75" customHeight="1">
      <c r="A440" s="42" t="s">
        <v>45</v>
      </c>
      <c r="B440" s="62" t="s">
        <v>1547</v>
      </c>
      <c r="C440" s="44" t="s">
        <v>1548</v>
      </c>
      <c r="D440" s="45" t="s">
        <v>18</v>
      </c>
      <c r="E440" s="46" t="s">
        <v>19</v>
      </c>
      <c r="F440" s="46" t="s">
        <v>300</v>
      </c>
      <c r="G440" s="45" t="str">
        <f t="shared" si="1"/>
        <v>Breno</v>
      </c>
      <c r="H440" s="47" t="s">
        <v>103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275</v>
      </c>
      <c r="N440" s="49">
        <v>0.007</v>
      </c>
      <c r="O440" s="45" t="s">
        <v>53</v>
      </c>
      <c r="P440" s="50">
        <v>0.2</v>
      </c>
      <c r="Q440" s="51"/>
      <c r="R440" s="51"/>
      <c r="S440" s="46" t="s">
        <v>104</v>
      </c>
      <c r="T440" s="24" t="s">
        <v>1549</v>
      </c>
      <c r="U440" s="9" t="s">
        <v>19</v>
      </c>
      <c r="V440" s="52" t="str">
        <f t="shared" si="3"/>
        <v>Ativo</v>
      </c>
      <c r="W440" s="46"/>
      <c r="X440" s="53" t="s">
        <v>116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124146.1</v>
      </c>
    </row>
    <row r="441" ht="15.75" customHeight="1">
      <c r="A441" s="6" t="s">
        <v>45</v>
      </c>
      <c r="B441" s="56" t="s">
        <v>1550</v>
      </c>
      <c r="C441" s="57" t="s">
        <v>1551</v>
      </c>
      <c r="D441" s="9" t="s">
        <v>18</v>
      </c>
      <c r="E441" s="24" t="s">
        <v>19</v>
      </c>
      <c r="F441" s="9" t="s">
        <v>1552</v>
      </c>
      <c r="G441" s="45" t="str">
        <f t="shared" si="1"/>
        <v>Breno</v>
      </c>
      <c r="H441" s="52" t="s">
        <v>103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61</v>
      </c>
      <c r="N441" s="59">
        <v>0.012</v>
      </c>
      <c r="O441" s="9" t="s">
        <v>53</v>
      </c>
      <c r="P441" s="60">
        <v>0.1</v>
      </c>
      <c r="Q441" s="51"/>
      <c r="R441" s="51"/>
      <c r="S441" s="24" t="s">
        <v>104</v>
      </c>
      <c r="T441" s="24" t="s">
        <v>1553</v>
      </c>
      <c r="U441" s="9" t="s">
        <v>19</v>
      </c>
      <c r="V441" s="52" t="str">
        <f t="shared" si="3"/>
        <v>Ativo</v>
      </c>
      <c r="W441" s="46"/>
      <c r="X441" s="53" t="s">
        <v>116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97062.32</v>
      </c>
    </row>
    <row r="442" ht="15.75" customHeight="1">
      <c r="A442" s="42" t="s">
        <v>45</v>
      </c>
      <c r="B442" s="43" t="s">
        <v>1554</v>
      </c>
      <c r="C442" s="44" t="s">
        <v>1555</v>
      </c>
      <c r="D442" s="45" t="s">
        <v>101</v>
      </c>
      <c r="E442" s="46" t="s">
        <v>19</v>
      </c>
      <c r="F442" s="45" t="s">
        <v>102</v>
      </c>
      <c r="G442" s="45" t="str">
        <f t="shared" si="1"/>
        <v>#N/A</v>
      </c>
      <c r="H442" s="47" t="s">
        <v>103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74</v>
      </c>
      <c r="N442" s="49">
        <v>0.012</v>
      </c>
      <c r="O442" s="45" t="s">
        <v>53</v>
      </c>
      <c r="P442" s="50">
        <v>0.1</v>
      </c>
      <c r="Q442" s="51"/>
      <c r="R442" s="61" t="s">
        <v>1556</v>
      </c>
      <c r="S442" s="46" t="s">
        <v>104</v>
      </c>
      <c r="T442" s="24" t="s">
        <v>1557</v>
      </c>
      <c r="U442" s="9" t="s">
        <v>19</v>
      </c>
      <c r="V442" s="52" t="str">
        <f t="shared" si="3"/>
        <v>Ativo</v>
      </c>
      <c r="W442" s="46"/>
      <c r="X442" s="53" t="s">
        <v>106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1558</v>
      </c>
      <c r="C443" s="44" t="s">
        <v>1559</v>
      </c>
      <c r="D443" s="45" t="s">
        <v>18</v>
      </c>
      <c r="E443" s="46" t="s">
        <v>19</v>
      </c>
      <c r="F443" s="46" t="s">
        <v>144</v>
      </c>
      <c r="G443" s="45" t="str">
        <f t="shared" si="1"/>
        <v>Breno</v>
      </c>
      <c r="H443" s="47" t="s">
        <v>103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48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104</v>
      </c>
      <c r="T443" s="24" t="s">
        <v>1560</v>
      </c>
      <c r="U443" s="9" t="s">
        <v>19</v>
      </c>
      <c r="V443" s="52" t="str">
        <f t="shared" si="3"/>
        <v>Ativo</v>
      </c>
      <c r="W443" s="46"/>
      <c r="X443" s="53" t="s">
        <v>116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273078</v>
      </c>
    </row>
    <row r="444" ht="15.75" customHeight="1">
      <c r="A444" s="42" t="s">
        <v>45</v>
      </c>
      <c r="B444" s="98" t="s">
        <v>1561</v>
      </c>
      <c r="C444" s="72" t="s">
        <v>1562</v>
      </c>
      <c r="D444" s="45" t="s">
        <v>18</v>
      </c>
      <c r="E444" s="46" t="s">
        <v>19</v>
      </c>
      <c r="F444" s="46" t="s">
        <v>46</v>
      </c>
      <c r="G444" s="45" t="str">
        <f t="shared" si="1"/>
        <v>Breno</v>
      </c>
      <c r="H444" s="47" t="s">
        <v>103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128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104</v>
      </c>
      <c r="T444" s="24" t="s">
        <v>1563</v>
      </c>
      <c r="U444" s="9" t="s">
        <v>19</v>
      </c>
      <c r="V444" s="52" t="str">
        <f t="shared" si="3"/>
        <v>Ativo</v>
      </c>
      <c r="W444" s="46"/>
      <c r="X444" s="53" t="s">
        <v>116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47213.77</v>
      </c>
    </row>
    <row r="445" ht="15.75" customHeight="1">
      <c r="A445" s="42" t="s">
        <v>45</v>
      </c>
      <c r="B445" s="15" t="s">
        <v>1564</v>
      </c>
      <c r="C445" s="139" t="s">
        <v>1565</v>
      </c>
      <c r="D445" s="9" t="s">
        <v>18</v>
      </c>
      <c r="E445" s="46" t="s">
        <v>19</v>
      </c>
      <c r="F445" s="46" t="s">
        <v>46</v>
      </c>
      <c r="G445" s="45" t="str">
        <f t="shared" si="1"/>
        <v>#N/A</v>
      </c>
      <c r="H445" s="52" t="s">
        <v>121</v>
      </c>
      <c r="I445" s="52" t="s">
        <v>122</v>
      </c>
      <c r="J445" s="45" t="str">
        <f t="shared" si="7"/>
        <v>Não</v>
      </c>
      <c r="K445" s="58">
        <v>45408.0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51"/>
      <c r="R445" s="51"/>
      <c r="S445" s="24" t="s">
        <v>104</v>
      </c>
      <c r="T445" s="24" t="s">
        <v>1563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117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1566</v>
      </c>
      <c r="C446" s="21" t="s">
        <v>1567</v>
      </c>
      <c r="D446" s="9" t="s">
        <v>109</v>
      </c>
      <c r="E446" s="24" t="s">
        <v>19</v>
      </c>
      <c r="F446" s="9" t="s">
        <v>315</v>
      </c>
      <c r="G446" s="45" t="str">
        <f t="shared" si="1"/>
        <v>Breno</v>
      </c>
      <c r="H446" s="52" t="s">
        <v>103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48</v>
      </c>
      <c r="N446" s="218">
        <v>0.012</v>
      </c>
      <c r="O446" s="13" t="s">
        <v>23</v>
      </c>
      <c r="P446" s="220">
        <v>0.0</v>
      </c>
      <c r="Q446" s="15" t="s">
        <v>1568</v>
      </c>
      <c r="R446" s="51"/>
      <c r="S446" s="24" t="s">
        <v>104</v>
      </c>
      <c r="T446" s="23" t="s">
        <v>1569</v>
      </c>
      <c r="U446" s="9" t="s">
        <v>19</v>
      </c>
      <c r="V446" s="52" t="str">
        <f t="shared" si="3"/>
        <v>Ativo</v>
      </c>
      <c r="W446" s="46"/>
      <c r="X446" s="53" t="s">
        <v>106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108498.4</v>
      </c>
    </row>
    <row r="447" ht="15.75" customHeight="1">
      <c r="A447" s="42" t="s">
        <v>45</v>
      </c>
      <c r="B447" s="43" t="s">
        <v>1570</v>
      </c>
      <c r="C447" s="44" t="s">
        <v>1571</v>
      </c>
      <c r="D447" s="45" t="s">
        <v>18</v>
      </c>
      <c r="E447" s="46" t="s">
        <v>181</v>
      </c>
      <c r="F447" s="45" t="s">
        <v>538</v>
      </c>
      <c r="G447" s="45" t="str">
        <f t="shared" si="1"/>
        <v>Breno</v>
      </c>
      <c r="H447" s="47" t="s">
        <v>103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48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104</v>
      </c>
      <c r="T447" s="24" t="s">
        <v>1572</v>
      </c>
      <c r="U447" s="9" t="s">
        <v>38</v>
      </c>
      <c r="V447" s="52" t="str">
        <f t="shared" si="3"/>
        <v>Ativo</v>
      </c>
      <c r="W447" s="46"/>
      <c r="X447" s="53" t="s">
        <v>106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1294183</v>
      </c>
    </row>
    <row r="448" ht="15.75" customHeight="1">
      <c r="A448" s="42" t="s">
        <v>45</v>
      </c>
      <c r="B448" s="62" t="s">
        <v>1573</v>
      </c>
      <c r="C448" s="44" t="s">
        <v>1574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149</v>
      </c>
      <c r="I448" s="52" t="s">
        <v>122</v>
      </c>
      <c r="J448" s="45" t="str">
        <f t="shared" si="7"/>
        <v>Não</v>
      </c>
      <c r="K448" s="48">
        <v>44991.0</v>
      </c>
      <c r="L448" s="46"/>
      <c r="M448" s="46" t="s">
        <v>48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104</v>
      </c>
      <c r="T448" s="24" t="s">
        <v>1575</v>
      </c>
      <c r="U448" s="9" t="s">
        <v>19</v>
      </c>
      <c r="V448" s="52" t="str">
        <f t="shared" si="3"/>
        <v>Ativo</v>
      </c>
      <c r="W448" s="46"/>
      <c r="X448" s="53" t="s">
        <v>116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1576</v>
      </c>
      <c r="C449" s="44" t="s">
        <v>1577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103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284</v>
      </c>
      <c r="N449" s="59">
        <v>0.007</v>
      </c>
      <c r="O449" s="45" t="s">
        <v>23</v>
      </c>
      <c r="P449" s="50">
        <v>0.0</v>
      </c>
      <c r="Q449" s="75"/>
      <c r="R449" s="74" t="s">
        <v>1578</v>
      </c>
      <c r="S449" s="46" t="s">
        <v>104</v>
      </c>
      <c r="T449" s="24" t="s">
        <v>1579</v>
      </c>
      <c r="U449" s="9" t="s">
        <v>19</v>
      </c>
      <c r="V449" s="52" t="str">
        <f t="shared" si="3"/>
        <v>Ativo</v>
      </c>
      <c r="W449" s="46"/>
      <c r="X449" s="53" t="s">
        <v>116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100187.9</v>
      </c>
    </row>
    <row r="450" ht="15.75" customHeight="1">
      <c r="A450" s="42" t="s">
        <v>45</v>
      </c>
      <c r="B450" s="43" t="s">
        <v>1576</v>
      </c>
      <c r="C450" s="44" t="s">
        <v>1580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103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61</v>
      </c>
      <c r="N450" s="59">
        <v>0.015</v>
      </c>
      <c r="O450" s="9" t="s">
        <v>53</v>
      </c>
      <c r="P450" s="60">
        <v>0.1</v>
      </c>
      <c r="Q450" s="61" t="s">
        <v>1581</v>
      </c>
      <c r="R450" s="74" t="s">
        <v>1582</v>
      </c>
      <c r="S450" s="46" t="s">
        <v>104</v>
      </c>
      <c r="T450" s="24" t="s">
        <v>1579</v>
      </c>
      <c r="U450" s="9" t="s">
        <v>19</v>
      </c>
      <c r="V450" s="52" t="str">
        <f t="shared" si="3"/>
        <v>Ativo</v>
      </c>
      <c r="W450" s="46"/>
      <c r="X450" s="53" t="s">
        <v>116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195643.1</v>
      </c>
    </row>
    <row r="451" ht="15.75" customHeight="1">
      <c r="A451" s="42" t="s">
        <v>45</v>
      </c>
      <c r="B451" s="43" t="s">
        <v>1583</v>
      </c>
      <c r="C451" s="44" t="s">
        <v>1584</v>
      </c>
      <c r="D451" s="45" t="s">
        <v>18</v>
      </c>
      <c r="E451" s="46" t="s">
        <v>19</v>
      </c>
      <c r="F451" s="46" t="s">
        <v>46</v>
      </c>
      <c r="G451" s="45" t="str">
        <f t="shared" si="1"/>
        <v>#N/A</v>
      </c>
      <c r="H451" s="52" t="s">
        <v>190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48</v>
      </c>
      <c r="N451" s="49">
        <v>0.012</v>
      </c>
      <c r="O451" s="45" t="s">
        <v>23</v>
      </c>
      <c r="P451" s="50">
        <v>0.0</v>
      </c>
      <c r="Q451" s="51"/>
      <c r="R451" s="61" t="s">
        <v>245</v>
      </c>
      <c r="S451" s="46" t="s">
        <v>104</v>
      </c>
      <c r="T451" s="24" t="s">
        <v>1585</v>
      </c>
      <c r="U451" s="9" t="s">
        <v>154</v>
      </c>
      <c r="V451" s="52" t="str">
        <f t="shared" si="3"/>
        <v>Encerrado</v>
      </c>
      <c r="W451" s="46"/>
      <c r="X451" s="53" t="s">
        <v>106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117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1586</v>
      </c>
      <c r="C452" s="72" t="s">
        <v>1587</v>
      </c>
      <c r="D452" s="45" t="s">
        <v>18</v>
      </c>
      <c r="E452" s="46" t="s">
        <v>181</v>
      </c>
      <c r="F452" s="46" t="s">
        <v>72</v>
      </c>
      <c r="G452" s="45" t="str">
        <f t="shared" si="1"/>
        <v>Breno</v>
      </c>
      <c r="H452" s="47" t="s">
        <v>103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61</v>
      </c>
      <c r="N452" s="49">
        <v>0.015</v>
      </c>
      <c r="O452" s="45" t="s">
        <v>53</v>
      </c>
      <c r="P452" s="50">
        <v>0.1</v>
      </c>
      <c r="Q452" s="42"/>
      <c r="R452" s="61" t="s">
        <v>371</v>
      </c>
      <c r="S452" s="46" t="s">
        <v>104</v>
      </c>
      <c r="T452" s="24" t="s">
        <v>1588</v>
      </c>
      <c r="U452" s="9" t="s">
        <v>76</v>
      </c>
      <c r="V452" s="52" t="str">
        <f t="shared" si="3"/>
        <v>Ativo</v>
      </c>
      <c r="W452" s="46"/>
      <c r="X452" s="53" t="s">
        <v>106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353146.3</v>
      </c>
    </row>
    <row r="453" ht="15.75" customHeight="1">
      <c r="A453" s="42" t="s">
        <v>45</v>
      </c>
      <c r="B453" s="43" t="s">
        <v>1589</v>
      </c>
      <c r="C453" s="44" t="s">
        <v>1590</v>
      </c>
      <c r="D453" s="45" t="s">
        <v>18</v>
      </c>
      <c r="E453" s="46" t="s">
        <v>27</v>
      </c>
      <c r="F453" s="45" t="s">
        <v>262</v>
      </c>
      <c r="G453" s="45" t="str">
        <f t="shared" si="1"/>
        <v>Breno</v>
      </c>
      <c r="H453" s="47" t="s">
        <v>103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61</v>
      </c>
      <c r="N453" s="49">
        <v>0.015</v>
      </c>
      <c r="O453" s="45" t="s">
        <v>53</v>
      </c>
      <c r="P453" s="50">
        <v>0.1</v>
      </c>
      <c r="Q453" s="51"/>
      <c r="R453" s="51"/>
      <c r="S453" s="46" t="s">
        <v>104</v>
      </c>
      <c r="T453" s="24" t="s">
        <v>1591</v>
      </c>
      <c r="U453" s="9" t="s">
        <v>27</v>
      </c>
      <c r="V453" s="52" t="str">
        <f t="shared" si="3"/>
        <v>Ativo</v>
      </c>
      <c r="W453" s="46"/>
      <c r="X453" s="53" t="s">
        <v>116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399545</v>
      </c>
    </row>
    <row r="454" ht="15.75" customHeight="1">
      <c r="A454" s="42" t="s">
        <v>45</v>
      </c>
      <c r="B454" s="56" t="s">
        <v>1592</v>
      </c>
      <c r="C454" s="57" t="s">
        <v>1593</v>
      </c>
      <c r="D454" s="9" t="s">
        <v>135</v>
      </c>
      <c r="E454" s="24" t="s">
        <v>27</v>
      </c>
      <c r="F454" s="9" t="s">
        <v>136</v>
      </c>
      <c r="G454" s="45" t="str">
        <f t="shared" si="1"/>
        <v>Breno</v>
      </c>
      <c r="H454" s="52" t="s">
        <v>103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104</v>
      </c>
      <c r="T454" s="24" t="s">
        <v>1594</v>
      </c>
      <c r="U454" s="9" t="s">
        <v>19</v>
      </c>
      <c r="V454" s="52" t="str">
        <f t="shared" si="3"/>
        <v>Ativo</v>
      </c>
      <c r="W454" s="24" t="s">
        <v>63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444776.9</v>
      </c>
    </row>
    <row r="455" ht="15.75" customHeight="1">
      <c r="A455" s="42" t="s">
        <v>45</v>
      </c>
      <c r="B455" s="56" t="s">
        <v>1592</v>
      </c>
      <c r="C455" s="57" t="s">
        <v>1595</v>
      </c>
      <c r="D455" s="9" t="s">
        <v>135</v>
      </c>
      <c r="E455" s="24" t="s">
        <v>27</v>
      </c>
      <c r="F455" s="9" t="s">
        <v>136</v>
      </c>
      <c r="G455" s="45" t="str">
        <f t="shared" si="1"/>
        <v>#N/A</v>
      </c>
      <c r="H455" s="52" t="s">
        <v>149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48</v>
      </c>
      <c r="N455" s="59">
        <v>0.01</v>
      </c>
      <c r="O455" s="9" t="s">
        <v>23</v>
      </c>
      <c r="P455" s="60">
        <v>0.0</v>
      </c>
      <c r="Q455" s="51"/>
      <c r="R455" s="61" t="s">
        <v>1596</v>
      </c>
      <c r="S455" s="24" t="s">
        <v>104</v>
      </c>
      <c r="T455" s="24" t="s">
        <v>1594</v>
      </c>
      <c r="U455" s="9" t="s">
        <v>19</v>
      </c>
      <c r="V455" s="52" t="str">
        <f t="shared" si="3"/>
        <v>Ativo</v>
      </c>
      <c r="W455" s="24" t="s">
        <v>63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117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1597</v>
      </c>
      <c r="C456" s="7" t="s">
        <v>1598</v>
      </c>
      <c r="D456" s="9" t="s">
        <v>18</v>
      </c>
      <c r="E456" s="24" t="s">
        <v>19</v>
      </c>
      <c r="F456" s="9" t="s">
        <v>844</v>
      </c>
      <c r="G456" s="45" t="str">
        <f t="shared" si="1"/>
        <v>#N/A</v>
      </c>
      <c r="H456" s="52" t="s">
        <v>149</v>
      </c>
      <c r="I456" s="52" t="s">
        <v>122</v>
      </c>
      <c r="J456" s="45" t="str">
        <f t="shared" si="7"/>
        <v>Não</v>
      </c>
      <c r="K456" s="58">
        <v>45356.0</v>
      </c>
      <c r="L456" s="46"/>
      <c r="M456" s="24" t="s">
        <v>48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104</v>
      </c>
      <c r="T456" s="5" t="s">
        <v>1599</v>
      </c>
      <c r="U456" s="9" t="s">
        <v>19</v>
      </c>
      <c r="V456" s="52" t="str">
        <f t="shared" si="3"/>
        <v>Ativo</v>
      </c>
      <c r="W456" s="46"/>
      <c r="X456" s="53" t="s">
        <v>116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117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1600</v>
      </c>
      <c r="C457" s="44" t="s">
        <v>1601</v>
      </c>
      <c r="D457" s="45" t="s">
        <v>18</v>
      </c>
      <c r="E457" s="46" t="s">
        <v>27</v>
      </c>
      <c r="F457" s="45" t="s">
        <v>120</v>
      </c>
      <c r="G457" s="45" t="str">
        <f t="shared" si="1"/>
        <v>Breno</v>
      </c>
      <c r="H457" s="52" t="s">
        <v>149</v>
      </c>
      <c r="I457" s="52" t="s">
        <v>122</v>
      </c>
      <c r="J457" s="45" t="str">
        <f t="shared" si="7"/>
        <v>Não</v>
      </c>
      <c r="K457" s="48">
        <v>44951.0</v>
      </c>
      <c r="L457" s="46"/>
      <c r="M457" s="46" t="s">
        <v>194</v>
      </c>
      <c r="N457" s="49">
        <v>0.025</v>
      </c>
      <c r="O457" s="45" t="s">
        <v>195</v>
      </c>
      <c r="P457" s="50">
        <v>0.2</v>
      </c>
      <c r="Q457" s="61"/>
      <c r="R457" s="61" t="s">
        <v>1602</v>
      </c>
      <c r="S457" s="46" t="s">
        <v>104</v>
      </c>
      <c r="T457" s="24" t="s">
        <v>1603</v>
      </c>
      <c r="U457" s="9" t="s">
        <v>27</v>
      </c>
      <c r="V457" s="52" t="str">
        <f t="shared" si="3"/>
        <v>Ativo</v>
      </c>
      <c r="W457" s="46"/>
      <c r="X457" s="53" t="s">
        <v>116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1604</v>
      </c>
      <c r="C458" s="44" t="s">
        <v>1605</v>
      </c>
      <c r="D458" s="45" t="s">
        <v>18</v>
      </c>
      <c r="E458" s="46" t="s">
        <v>181</v>
      </c>
      <c r="F458" s="45" t="s">
        <v>72</v>
      </c>
      <c r="G458" s="45" t="str">
        <f t="shared" si="1"/>
        <v>Breno</v>
      </c>
      <c r="H458" s="52" t="s">
        <v>149</v>
      </c>
      <c r="I458" s="52" t="s">
        <v>122</v>
      </c>
      <c r="J458" s="45" t="str">
        <f t="shared" si="7"/>
        <v>Não</v>
      </c>
      <c r="K458" s="48">
        <v>45113.0</v>
      </c>
      <c r="L458" s="63"/>
      <c r="M458" s="46" t="s">
        <v>194</v>
      </c>
      <c r="N458" s="49">
        <v>0.025</v>
      </c>
      <c r="O458" s="45" t="s">
        <v>195</v>
      </c>
      <c r="P458" s="50">
        <v>0.2</v>
      </c>
      <c r="Q458" s="61"/>
      <c r="R458" s="61" t="s">
        <v>1606</v>
      </c>
      <c r="S458" s="46" t="s">
        <v>104</v>
      </c>
      <c r="T458" s="24" t="s">
        <v>1607</v>
      </c>
      <c r="U458" s="9" t="s">
        <v>76</v>
      </c>
      <c r="V458" s="52" t="str">
        <f t="shared" si="3"/>
        <v>Ativo</v>
      </c>
      <c r="W458" s="46"/>
      <c r="X458" s="53" t="s">
        <v>106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418.36</v>
      </c>
    </row>
    <row r="459" ht="18.75" customHeight="1">
      <c r="A459" s="42" t="s">
        <v>45</v>
      </c>
      <c r="B459" s="43" t="s">
        <v>1608</v>
      </c>
      <c r="C459" s="44" t="s">
        <v>1609</v>
      </c>
      <c r="D459" s="45" t="s">
        <v>18</v>
      </c>
      <c r="E459" s="46" t="s">
        <v>181</v>
      </c>
      <c r="F459" s="45" t="s">
        <v>72</v>
      </c>
      <c r="G459" s="45" t="str">
        <f t="shared" si="1"/>
        <v>Breno</v>
      </c>
      <c r="H459" s="47" t="s">
        <v>103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48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104</v>
      </c>
      <c r="T459" s="24" t="s">
        <v>1607</v>
      </c>
      <c r="U459" s="9" t="s">
        <v>76</v>
      </c>
      <c r="V459" s="52" t="str">
        <f t="shared" si="3"/>
        <v>Ativo</v>
      </c>
      <c r="W459" s="46"/>
      <c r="X459" s="53" t="s">
        <v>106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434907.4</v>
      </c>
    </row>
    <row r="460" ht="15.75" customHeight="1">
      <c r="A460" s="42" t="s">
        <v>45</v>
      </c>
      <c r="B460" s="43" t="s">
        <v>1610</v>
      </c>
      <c r="C460" s="44" t="s">
        <v>1611</v>
      </c>
      <c r="D460" s="45" t="s">
        <v>18</v>
      </c>
      <c r="E460" s="46" t="s">
        <v>19</v>
      </c>
      <c r="F460" s="46" t="s">
        <v>300</v>
      </c>
      <c r="G460" s="45" t="str">
        <f t="shared" si="1"/>
        <v>#N/A</v>
      </c>
      <c r="H460" s="47" t="s">
        <v>149</v>
      </c>
      <c r="I460" s="47" t="s">
        <v>122</v>
      </c>
      <c r="J460" s="45" t="str">
        <f t="shared" si="7"/>
        <v>Não</v>
      </c>
      <c r="K460" s="48">
        <v>45163.0</v>
      </c>
      <c r="L460" s="219"/>
      <c r="M460" s="46" t="s">
        <v>48</v>
      </c>
      <c r="N460" s="49">
        <v>0.012</v>
      </c>
      <c r="O460" s="45" t="s">
        <v>23</v>
      </c>
      <c r="P460" s="50">
        <v>0.0</v>
      </c>
      <c r="Q460" s="75"/>
      <c r="R460" s="221" t="s">
        <v>1612</v>
      </c>
      <c r="S460" s="46" t="s">
        <v>104</v>
      </c>
      <c r="T460" s="24" t="s">
        <v>1613</v>
      </c>
      <c r="U460" s="24" t="s">
        <v>19</v>
      </c>
      <c r="V460" s="52" t="str">
        <f t="shared" si="3"/>
        <v>Ativo</v>
      </c>
      <c r="W460" s="46"/>
      <c r="X460" s="24" t="s">
        <v>116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117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1610</v>
      </c>
      <c r="C461" s="44" t="s">
        <v>1614</v>
      </c>
      <c r="D461" s="45" t="s">
        <v>18</v>
      </c>
      <c r="E461" s="46" t="s">
        <v>19</v>
      </c>
      <c r="F461" s="46" t="s">
        <v>300</v>
      </c>
      <c r="G461" s="45" t="str">
        <f t="shared" si="1"/>
        <v>Breno</v>
      </c>
      <c r="H461" s="47" t="s">
        <v>149</v>
      </c>
      <c r="I461" s="47" t="s">
        <v>122</v>
      </c>
      <c r="J461" s="45" t="str">
        <f t="shared" si="7"/>
        <v>Não</v>
      </c>
      <c r="K461" s="48">
        <v>45163.0</v>
      </c>
      <c r="L461" s="219"/>
      <c r="M461" s="46" t="s">
        <v>61</v>
      </c>
      <c r="N461" s="49">
        <v>0.015</v>
      </c>
      <c r="O461" s="45" t="s">
        <v>53</v>
      </c>
      <c r="P461" s="50">
        <v>0.1</v>
      </c>
      <c r="Q461" s="75"/>
      <c r="R461" s="221" t="s">
        <v>1612</v>
      </c>
      <c r="S461" s="46" t="s">
        <v>104</v>
      </c>
      <c r="T461" s="24" t="s">
        <v>1613</v>
      </c>
      <c r="U461" s="24" t="s">
        <v>19</v>
      </c>
      <c r="V461" s="52" t="str">
        <f t="shared" si="3"/>
        <v>Ativo</v>
      </c>
      <c r="W461" s="46"/>
      <c r="X461" s="24" t="s">
        <v>116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20128.91</v>
      </c>
    </row>
    <row r="462" ht="15.75" customHeight="1">
      <c r="A462" s="42" t="s">
        <v>45</v>
      </c>
      <c r="B462" s="43" t="s">
        <v>1615</v>
      </c>
      <c r="C462" s="44" t="s">
        <v>1616</v>
      </c>
      <c r="D462" s="45" t="s">
        <v>18</v>
      </c>
      <c r="E462" s="46" t="s">
        <v>19</v>
      </c>
      <c r="F462" s="45" t="s">
        <v>300</v>
      </c>
      <c r="G462" s="45" t="str">
        <f t="shared" si="1"/>
        <v>Breno</v>
      </c>
      <c r="H462" s="52" t="s">
        <v>103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128</v>
      </c>
      <c r="N462" s="49">
        <v>0.0</v>
      </c>
      <c r="O462" s="45" t="s">
        <v>23</v>
      </c>
      <c r="P462" s="50">
        <v>0.0</v>
      </c>
      <c r="Q462" s="42"/>
      <c r="R462" s="61" t="s">
        <v>1617</v>
      </c>
      <c r="S462" s="46" t="s">
        <v>104</v>
      </c>
      <c r="T462" s="24" t="s">
        <v>1618</v>
      </c>
      <c r="U462" s="9" t="s">
        <v>19</v>
      </c>
      <c r="V462" s="52" t="str">
        <f t="shared" si="3"/>
        <v>Ativo</v>
      </c>
      <c r="W462" s="46"/>
      <c r="X462" s="53" t="s">
        <v>116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11713.48</v>
      </c>
    </row>
    <row r="463" ht="15.75" customHeight="1">
      <c r="A463" s="42" t="s">
        <v>45</v>
      </c>
      <c r="B463" s="43" t="s">
        <v>1619</v>
      </c>
      <c r="C463" s="44" t="s">
        <v>1620</v>
      </c>
      <c r="D463" s="45" t="s">
        <v>18</v>
      </c>
      <c r="E463" s="46" t="s">
        <v>19</v>
      </c>
      <c r="F463" s="45" t="s">
        <v>300</v>
      </c>
      <c r="G463" s="45" t="str">
        <f t="shared" si="1"/>
        <v>Breno</v>
      </c>
      <c r="H463" s="47" t="s">
        <v>103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61</v>
      </c>
      <c r="N463" s="49">
        <v>0.015</v>
      </c>
      <c r="O463" s="45" t="s">
        <v>53</v>
      </c>
      <c r="P463" s="50">
        <v>0.1</v>
      </c>
      <c r="Q463" s="61"/>
      <c r="R463" s="51"/>
      <c r="S463" s="46" t="s">
        <v>104</v>
      </c>
      <c r="T463" s="24" t="s">
        <v>1621</v>
      </c>
      <c r="U463" s="9" t="s">
        <v>19</v>
      </c>
      <c r="V463" s="52" t="str">
        <f t="shared" si="3"/>
        <v>Ativo</v>
      </c>
      <c r="W463" s="46"/>
      <c r="X463" s="53" t="s">
        <v>116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1069382</v>
      </c>
    </row>
    <row r="464" ht="15.75" customHeight="1">
      <c r="A464" s="42" t="s">
        <v>45</v>
      </c>
      <c r="B464" s="43" t="s">
        <v>1622</v>
      </c>
      <c r="C464" s="44" t="s">
        <v>1623</v>
      </c>
      <c r="D464" s="45" t="s">
        <v>18</v>
      </c>
      <c r="E464" s="46" t="s">
        <v>19</v>
      </c>
      <c r="F464" s="45" t="s">
        <v>46</v>
      </c>
      <c r="G464" s="45" t="str">
        <f t="shared" si="1"/>
        <v>Breno</v>
      </c>
      <c r="H464" s="47" t="s">
        <v>103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61</v>
      </c>
      <c r="N464" s="49">
        <v>0.015</v>
      </c>
      <c r="O464" s="45" t="s">
        <v>53</v>
      </c>
      <c r="P464" s="50">
        <v>0.1</v>
      </c>
      <c r="Q464" s="51"/>
      <c r="R464" s="51"/>
      <c r="S464" s="46" t="s">
        <v>104</v>
      </c>
      <c r="T464" s="24" t="s">
        <v>1624</v>
      </c>
      <c r="U464" s="9" t="s">
        <v>19</v>
      </c>
      <c r="V464" s="52" t="str">
        <f t="shared" si="3"/>
        <v>Ativo</v>
      </c>
      <c r="W464" s="46"/>
      <c r="X464" s="53" t="s">
        <v>116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3701.01</v>
      </c>
    </row>
    <row r="465" ht="15.75" customHeight="1">
      <c r="A465" s="42" t="s">
        <v>45</v>
      </c>
      <c r="B465" s="62" t="s">
        <v>1625</v>
      </c>
      <c r="C465" s="44" t="s">
        <v>1626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103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48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104</v>
      </c>
      <c r="T465" s="24" t="s">
        <v>1627</v>
      </c>
      <c r="U465" s="9" t="s">
        <v>27</v>
      </c>
      <c r="V465" s="52" t="str">
        <f t="shared" si="3"/>
        <v>Ativo</v>
      </c>
      <c r="W465" s="46"/>
      <c r="X465" s="53" t="s">
        <v>116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545917.7</v>
      </c>
    </row>
    <row r="466" ht="15.75" customHeight="1">
      <c r="A466" s="42" t="s">
        <v>45</v>
      </c>
      <c r="B466" s="56" t="s">
        <v>1628</v>
      </c>
      <c r="C466" s="57" t="s">
        <v>1629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103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48</v>
      </c>
      <c r="N466" s="59">
        <v>0.012</v>
      </c>
      <c r="O466" s="9" t="s">
        <v>23</v>
      </c>
      <c r="P466" s="60">
        <v>0.0</v>
      </c>
      <c r="Q466" s="74" t="s">
        <v>1630</v>
      </c>
      <c r="R466" s="51"/>
      <c r="S466" s="24" t="s">
        <v>104</v>
      </c>
      <c r="T466" s="24" t="s">
        <v>1631</v>
      </c>
      <c r="U466" s="9" t="s">
        <v>27</v>
      </c>
      <c r="V466" s="52" t="str">
        <f t="shared" si="3"/>
        <v>Ativo</v>
      </c>
      <c r="W466" s="24" t="s">
        <v>171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90035.21</v>
      </c>
    </row>
    <row r="467" ht="15.75" customHeight="1">
      <c r="A467" s="42" t="s">
        <v>45</v>
      </c>
      <c r="B467" s="43" t="s">
        <v>1632</v>
      </c>
      <c r="C467" s="44" t="s">
        <v>1633</v>
      </c>
      <c r="D467" s="45" t="s">
        <v>101</v>
      </c>
      <c r="E467" s="46" t="s">
        <v>19</v>
      </c>
      <c r="F467" s="45" t="s">
        <v>824</v>
      </c>
      <c r="G467" s="45" t="str">
        <f t="shared" si="1"/>
        <v>#N/A</v>
      </c>
      <c r="H467" s="47" t="s">
        <v>190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61</v>
      </c>
      <c r="N467" s="49">
        <v>0.016</v>
      </c>
      <c r="O467" s="45" t="s">
        <v>53</v>
      </c>
      <c r="P467" s="50">
        <v>0.1</v>
      </c>
      <c r="Q467" s="75"/>
      <c r="R467" s="51"/>
      <c r="S467" s="46" t="s">
        <v>104</v>
      </c>
      <c r="T467" s="24" t="s">
        <v>1634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117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1635</v>
      </c>
      <c r="C468" s="44" t="s">
        <v>1636</v>
      </c>
      <c r="D468" s="45" t="s">
        <v>101</v>
      </c>
      <c r="E468" s="46" t="s">
        <v>19</v>
      </c>
      <c r="F468" s="45" t="s">
        <v>102</v>
      </c>
      <c r="G468" s="45" t="str">
        <f t="shared" si="1"/>
        <v>Breno</v>
      </c>
      <c r="H468" s="47" t="s">
        <v>103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61</v>
      </c>
      <c r="N468" s="49">
        <v>0.016</v>
      </c>
      <c r="O468" s="45" t="s">
        <v>53</v>
      </c>
      <c r="P468" s="50">
        <v>0.2</v>
      </c>
      <c r="Q468" s="75"/>
      <c r="R468" s="51"/>
      <c r="S468" s="46" t="s">
        <v>104</v>
      </c>
      <c r="T468" s="24" t="s">
        <v>1637</v>
      </c>
      <c r="U468" s="9" t="s">
        <v>19</v>
      </c>
      <c r="V468" s="52" t="str">
        <f t="shared" si="3"/>
        <v>Ativo</v>
      </c>
      <c r="W468" s="46"/>
      <c r="X468" s="53" t="s">
        <v>116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10549.55</v>
      </c>
    </row>
    <row r="469" ht="15.75" customHeight="1">
      <c r="A469" s="42" t="s">
        <v>45</v>
      </c>
      <c r="B469" s="43" t="s">
        <v>1638</v>
      </c>
      <c r="C469" s="44" t="s">
        <v>1639</v>
      </c>
      <c r="D469" s="45" t="s">
        <v>101</v>
      </c>
      <c r="E469" s="46" t="s">
        <v>19</v>
      </c>
      <c r="F469" s="45" t="s">
        <v>102</v>
      </c>
      <c r="G469" s="45" t="str">
        <f t="shared" si="1"/>
        <v>#N/A</v>
      </c>
      <c r="H469" s="47" t="s">
        <v>103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61</v>
      </c>
      <c r="N469" s="49">
        <v>0.009</v>
      </c>
      <c r="O469" s="45" t="s">
        <v>53</v>
      </c>
      <c r="P469" s="50">
        <v>0.2</v>
      </c>
      <c r="Q469" s="51"/>
      <c r="R469" s="51"/>
      <c r="S469" s="46" t="s">
        <v>104</v>
      </c>
      <c r="T469" s="24" t="s">
        <v>1640</v>
      </c>
      <c r="U469" s="9" t="s">
        <v>19</v>
      </c>
      <c r="V469" s="52" t="str">
        <f t="shared" si="3"/>
        <v>Ativo</v>
      </c>
      <c r="W469" s="46"/>
      <c r="X469" s="53" t="s">
        <v>116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117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1641</v>
      </c>
      <c r="C470" s="21" t="s">
        <v>1642</v>
      </c>
      <c r="D470" s="9" t="s">
        <v>101</v>
      </c>
      <c r="E470" s="24" t="s">
        <v>19</v>
      </c>
      <c r="F470" s="9" t="s">
        <v>361</v>
      </c>
      <c r="G470" s="45" t="str">
        <f t="shared" si="1"/>
        <v>Breno</v>
      </c>
      <c r="H470" s="52" t="s">
        <v>103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74</v>
      </c>
      <c r="N470" s="59">
        <v>0.014</v>
      </c>
      <c r="O470" s="9" t="s">
        <v>53</v>
      </c>
      <c r="P470" s="60">
        <v>0.1</v>
      </c>
      <c r="Q470" s="51"/>
      <c r="R470" s="51"/>
      <c r="S470" s="24" t="s">
        <v>104</v>
      </c>
      <c r="T470" s="23" t="s">
        <v>1643</v>
      </c>
      <c r="U470" s="9" t="s">
        <v>19</v>
      </c>
      <c r="V470" s="52" t="str">
        <f t="shared" si="3"/>
        <v>Ativo</v>
      </c>
      <c r="W470" s="46"/>
      <c r="X470" s="53" t="s">
        <v>106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103276</v>
      </c>
    </row>
    <row r="471" ht="15.75" customHeight="1">
      <c r="A471" s="42" t="s">
        <v>45</v>
      </c>
      <c r="B471" s="43" t="s">
        <v>1644</v>
      </c>
      <c r="C471" s="44" t="s">
        <v>1645</v>
      </c>
      <c r="D471" s="45" t="s">
        <v>18</v>
      </c>
      <c r="E471" s="46" t="s">
        <v>19</v>
      </c>
      <c r="F471" s="45" t="s">
        <v>300</v>
      </c>
      <c r="G471" s="45" t="str">
        <f t="shared" si="1"/>
        <v>Breno</v>
      </c>
      <c r="H471" s="52" t="s">
        <v>103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797</v>
      </c>
      <c r="N471" s="59">
        <v>0.007</v>
      </c>
      <c r="O471" s="45" t="s">
        <v>23</v>
      </c>
      <c r="P471" s="50">
        <v>0.0</v>
      </c>
      <c r="Q471" s="51"/>
      <c r="R471" s="61" t="s">
        <v>1646</v>
      </c>
      <c r="S471" s="46" t="s">
        <v>104</v>
      </c>
      <c r="T471" s="24" t="s">
        <v>1647</v>
      </c>
      <c r="U471" s="9" t="s">
        <v>19</v>
      </c>
      <c r="V471" s="52" t="str">
        <f t="shared" si="3"/>
        <v>Ativo</v>
      </c>
      <c r="W471" s="46"/>
      <c r="X471" s="53" t="s">
        <v>116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68460.62</v>
      </c>
    </row>
    <row r="472" ht="15.75" customHeight="1">
      <c r="A472" s="42" t="s">
        <v>45</v>
      </c>
      <c r="B472" s="43" t="s">
        <v>1648</v>
      </c>
      <c r="C472" s="44" t="s">
        <v>1649</v>
      </c>
      <c r="D472" s="45" t="s">
        <v>18</v>
      </c>
      <c r="E472" s="46" t="s">
        <v>38</v>
      </c>
      <c r="F472" s="45" t="s">
        <v>580</v>
      </c>
      <c r="G472" s="45" t="str">
        <f t="shared" si="1"/>
        <v>Breno</v>
      </c>
      <c r="H472" s="47" t="s">
        <v>103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61</v>
      </c>
      <c r="N472" s="49">
        <v>0.015</v>
      </c>
      <c r="O472" s="45" t="s">
        <v>53</v>
      </c>
      <c r="P472" s="50">
        <v>0.1</v>
      </c>
      <c r="Q472" s="51"/>
      <c r="R472" s="51"/>
      <c r="S472" s="46" t="s">
        <v>104</v>
      </c>
      <c r="T472" s="24" t="s">
        <v>1650</v>
      </c>
      <c r="U472" s="9" t="s">
        <v>38</v>
      </c>
      <c r="V472" s="52" t="str">
        <f t="shared" si="3"/>
        <v>Ativo</v>
      </c>
      <c r="W472" s="46"/>
      <c r="X472" s="53" t="s">
        <v>116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41799.98</v>
      </c>
    </row>
    <row r="473" ht="15.75" customHeight="1">
      <c r="A473" s="42" t="s">
        <v>45</v>
      </c>
      <c r="B473" s="98" t="s">
        <v>1651</v>
      </c>
      <c r="C473" s="159" t="s">
        <v>1652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103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48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104</v>
      </c>
      <c r="T473" s="24" t="s">
        <v>1653</v>
      </c>
      <c r="U473" s="9" t="s">
        <v>27</v>
      </c>
      <c r="V473" s="52" t="str">
        <f t="shared" si="3"/>
        <v>Ativo</v>
      </c>
      <c r="W473" s="46"/>
      <c r="X473" s="53" t="s">
        <v>116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2391.79</v>
      </c>
    </row>
    <row r="474" ht="15.75" customHeight="1">
      <c r="A474" s="42" t="s">
        <v>45</v>
      </c>
      <c r="B474" s="113" t="s">
        <v>1654</v>
      </c>
      <c r="C474" s="44" t="s">
        <v>1655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103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48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104</v>
      </c>
      <c r="T474" s="24" t="s">
        <v>1656</v>
      </c>
      <c r="U474" s="9" t="s">
        <v>27</v>
      </c>
      <c r="V474" s="52" t="str">
        <f t="shared" si="3"/>
        <v>Ativo</v>
      </c>
      <c r="W474" s="46"/>
      <c r="X474" s="53" t="s">
        <v>116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51407.91</v>
      </c>
    </row>
    <row r="475" ht="15.75" customHeight="1">
      <c r="A475" s="42" t="s">
        <v>45</v>
      </c>
      <c r="B475" s="43" t="s">
        <v>1657</v>
      </c>
      <c r="C475" s="44" t="s">
        <v>1658</v>
      </c>
      <c r="D475" s="45" t="s">
        <v>101</v>
      </c>
      <c r="E475" s="46" t="s">
        <v>19</v>
      </c>
      <c r="F475" s="45" t="s">
        <v>1659</v>
      </c>
      <c r="G475" s="45" t="str">
        <f t="shared" si="1"/>
        <v>Breno</v>
      </c>
      <c r="H475" s="47" t="s">
        <v>103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730</v>
      </c>
      <c r="N475" s="49">
        <v>0.012</v>
      </c>
      <c r="O475" s="45" t="s">
        <v>23</v>
      </c>
      <c r="P475" s="50">
        <v>0.0</v>
      </c>
      <c r="Q475" s="61" t="s">
        <v>1660</v>
      </c>
      <c r="R475" s="51"/>
      <c r="S475" s="46" t="s">
        <v>104</v>
      </c>
      <c r="T475" s="24" t="s">
        <v>1661</v>
      </c>
      <c r="U475" s="9" t="s">
        <v>19</v>
      </c>
      <c r="V475" s="52" t="str">
        <f t="shared" si="3"/>
        <v>Ativo</v>
      </c>
      <c r="W475" s="46"/>
      <c r="X475" s="53" t="s">
        <v>106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401810.5</v>
      </c>
    </row>
    <row r="476" ht="15.75" customHeight="1">
      <c r="A476" s="42" t="s">
        <v>45</v>
      </c>
      <c r="B476" s="43" t="s">
        <v>1662</v>
      </c>
      <c r="C476" s="44" t="s">
        <v>1663</v>
      </c>
      <c r="D476" s="9" t="s">
        <v>109</v>
      </c>
      <c r="E476" s="24" t="s">
        <v>19</v>
      </c>
      <c r="F476" s="9" t="s">
        <v>186</v>
      </c>
      <c r="G476" s="45" t="str">
        <f t="shared" si="1"/>
        <v>Breno</v>
      </c>
      <c r="H476" s="52" t="s">
        <v>103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74</v>
      </c>
      <c r="N476" s="59">
        <v>0.012</v>
      </c>
      <c r="O476" s="9" t="s">
        <v>53</v>
      </c>
      <c r="P476" s="60">
        <v>0.1</v>
      </c>
      <c r="Q476" s="61"/>
      <c r="R476" s="51"/>
      <c r="S476" s="24" t="s">
        <v>104</v>
      </c>
      <c r="T476" s="24" t="s">
        <v>1664</v>
      </c>
      <c r="U476" s="9" t="s">
        <v>19</v>
      </c>
      <c r="V476" s="52" t="str">
        <f t="shared" si="3"/>
        <v>Ativo</v>
      </c>
      <c r="W476" s="24" t="s">
        <v>69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396168.6</v>
      </c>
    </row>
    <row r="477" ht="15.75" customHeight="1">
      <c r="A477" s="6" t="s">
        <v>45</v>
      </c>
      <c r="B477" s="56" t="s">
        <v>1665</v>
      </c>
      <c r="C477" s="7" t="s">
        <v>1666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103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48</v>
      </c>
      <c r="N477" s="59">
        <v>0.012</v>
      </c>
      <c r="O477" s="9" t="s">
        <v>23</v>
      </c>
      <c r="P477" s="60">
        <v>0.0</v>
      </c>
      <c r="Q477" s="61"/>
      <c r="R477" s="61" t="s">
        <v>1667</v>
      </c>
      <c r="S477" s="24" t="s">
        <v>104</v>
      </c>
      <c r="T477" s="5" t="s">
        <v>1668</v>
      </c>
      <c r="U477" s="9" t="s">
        <v>19</v>
      </c>
      <c r="V477" s="52" t="str">
        <f t="shared" si="3"/>
        <v>Ativo</v>
      </c>
      <c r="W477" s="46"/>
      <c r="X477" s="53" t="s">
        <v>116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428665.3</v>
      </c>
    </row>
    <row r="478" ht="15.75" customHeight="1">
      <c r="A478" s="42" t="s">
        <v>45</v>
      </c>
      <c r="B478" s="43" t="s">
        <v>1669</v>
      </c>
      <c r="C478" s="44" t="s">
        <v>1670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103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104</v>
      </c>
      <c r="T478" s="24" t="s">
        <v>1671</v>
      </c>
      <c r="U478" s="9" t="s">
        <v>19</v>
      </c>
      <c r="V478" s="52" t="str">
        <f t="shared" si="3"/>
        <v>Ativo</v>
      </c>
      <c r="W478" s="46"/>
      <c r="X478" s="53" t="s">
        <v>116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124848.5</v>
      </c>
    </row>
    <row r="479" ht="15.75" customHeight="1">
      <c r="A479" s="42" t="s">
        <v>45</v>
      </c>
      <c r="B479" s="43" t="s">
        <v>1672</v>
      </c>
      <c r="C479" s="44" t="s">
        <v>1673</v>
      </c>
      <c r="D479" s="45" t="s">
        <v>18</v>
      </c>
      <c r="E479" s="46" t="s">
        <v>181</v>
      </c>
      <c r="F479" s="45" t="s">
        <v>203</v>
      </c>
      <c r="G479" s="45" t="str">
        <f t="shared" si="1"/>
        <v>Breno</v>
      </c>
      <c r="H479" s="47" t="s">
        <v>103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788</v>
      </c>
      <c r="N479" s="49">
        <v>0.02</v>
      </c>
      <c r="O479" s="45" t="s">
        <v>195</v>
      </c>
      <c r="P479" s="50">
        <v>0.2</v>
      </c>
      <c r="Q479" s="61" t="s">
        <v>1674</v>
      </c>
      <c r="R479" s="51"/>
      <c r="S479" s="46" t="s">
        <v>104</v>
      </c>
      <c r="T479" s="24" t="s">
        <v>1675</v>
      </c>
      <c r="U479" s="9" t="s">
        <v>76</v>
      </c>
      <c r="V479" s="52" t="str">
        <f t="shared" si="3"/>
        <v>Ativo</v>
      </c>
      <c r="W479" s="46"/>
      <c r="X479" s="53" t="s">
        <v>106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588529.5</v>
      </c>
    </row>
    <row r="480" ht="15.75" customHeight="1">
      <c r="A480" s="42" t="s">
        <v>45</v>
      </c>
      <c r="B480" s="67" t="s">
        <v>1676</v>
      </c>
      <c r="C480" s="222" t="s">
        <v>1677</v>
      </c>
      <c r="D480" s="45" t="s">
        <v>18</v>
      </c>
      <c r="E480" s="46" t="s">
        <v>181</v>
      </c>
      <c r="F480" s="45" t="s">
        <v>203</v>
      </c>
      <c r="G480" s="45" t="str">
        <f t="shared" si="1"/>
        <v>#N/A</v>
      </c>
      <c r="H480" s="52" t="s">
        <v>149</v>
      </c>
      <c r="I480" s="52" t="s">
        <v>122</v>
      </c>
      <c r="J480" s="45" t="str">
        <f t="shared" si="7"/>
        <v>Não</v>
      </c>
      <c r="K480" s="48">
        <v>45209.0</v>
      </c>
      <c r="L480" s="46"/>
      <c r="M480" s="46" t="s">
        <v>48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104</v>
      </c>
      <c r="T480" s="24" t="s">
        <v>1678</v>
      </c>
      <c r="U480" s="9" t="s">
        <v>76</v>
      </c>
      <c r="V480" s="52" t="str">
        <f t="shared" si="3"/>
        <v>Ativo</v>
      </c>
      <c r="W480" s="46"/>
      <c r="X480" s="53" t="s">
        <v>106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117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79" t="s">
        <v>1679</v>
      </c>
      <c r="C481" s="222" t="s">
        <v>1680</v>
      </c>
      <c r="D481" s="9" t="s">
        <v>135</v>
      </c>
      <c r="E481" s="24" t="s">
        <v>27</v>
      </c>
      <c r="F481" s="9" t="s">
        <v>136</v>
      </c>
      <c r="G481" s="45" t="str">
        <f t="shared" si="1"/>
        <v>Breno</v>
      </c>
      <c r="H481" s="52" t="s">
        <v>103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48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104</v>
      </c>
      <c r="T481" s="24" t="s">
        <v>1681</v>
      </c>
      <c r="U481" s="9" t="s">
        <v>27</v>
      </c>
      <c r="V481" s="52" t="str">
        <f t="shared" si="3"/>
        <v>Ativo</v>
      </c>
      <c r="W481" s="24" t="s">
        <v>69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251422.3</v>
      </c>
    </row>
    <row r="482" ht="15.75" customHeight="1">
      <c r="A482" s="42" t="s">
        <v>45</v>
      </c>
      <c r="B482" s="43" t="s">
        <v>1682</v>
      </c>
      <c r="C482" s="44" t="s">
        <v>1683</v>
      </c>
      <c r="D482" s="45" t="s">
        <v>18</v>
      </c>
      <c r="E482" s="46" t="s">
        <v>19</v>
      </c>
      <c r="F482" s="45" t="s">
        <v>300</v>
      </c>
      <c r="G482" s="45" t="str">
        <f t="shared" si="1"/>
        <v>Breno</v>
      </c>
      <c r="H482" s="52" t="s">
        <v>149</v>
      </c>
      <c r="I482" s="52" t="s">
        <v>122</v>
      </c>
      <c r="J482" s="45" t="str">
        <f t="shared" si="7"/>
        <v>Não</v>
      </c>
      <c r="K482" s="48">
        <v>44911.0</v>
      </c>
      <c r="L482" s="46"/>
      <c r="M482" s="46" t="s">
        <v>194</v>
      </c>
      <c r="N482" s="49">
        <v>0.025</v>
      </c>
      <c r="O482" s="45" t="s">
        <v>195</v>
      </c>
      <c r="P482" s="50">
        <v>0.2</v>
      </c>
      <c r="Q482" s="64"/>
      <c r="R482" s="61" t="s">
        <v>1684</v>
      </c>
      <c r="S482" s="46" t="s">
        <v>104</v>
      </c>
      <c r="T482" s="24" t="s">
        <v>1685</v>
      </c>
      <c r="U482" s="9" t="s">
        <v>19</v>
      </c>
      <c r="V482" s="52" t="str">
        <f t="shared" si="3"/>
        <v>Ativo</v>
      </c>
      <c r="W482" s="46"/>
      <c r="X482" s="53" t="s">
        <v>116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1682</v>
      </c>
      <c r="C483" s="44" t="s">
        <v>1686</v>
      </c>
      <c r="D483" s="45" t="s">
        <v>18</v>
      </c>
      <c r="E483" s="46" t="s">
        <v>19</v>
      </c>
      <c r="F483" s="45" t="s">
        <v>300</v>
      </c>
      <c r="G483" s="45" t="str">
        <f t="shared" si="1"/>
        <v>Breno</v>
      </c>
      <c r="H483" s="52" t="s">
        <v>103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61</v>
      </c>
      <c r="N483" s="59">
        <v>0.015</v>
      </c>
      <c r="O483" s="9" t="s">
        <v>53</v>
      </c>
      <c r="P483" s="60">
        <v>0.1</v>
      </c>
      <c r="Q483" s="61"/>
      <c r="R483" s="51"/>
      <c r="S483" s="46" t="s">
        <v>104</v>
      </c>
      <c r="T483" s="24" t="s">
        <v>1685</v>
      </c>
      <c r="U483" s="9" t="s">
        <v>19</v>
      </c>
      <c r="V483" s="52" t="str">
        <f t="shared" si="3"/>
        <v>Ativo</v>
      </c>
      <c r="W483" s="46"/>
      <c r="X483" s="53" t="s">
        <v>116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129646.8</v>
      </c>
    </row>
    <row r="484" ht="15.75" customHeight="1">
      <c r="A484" s="42" t="s">
        <v>45</v>
      </c>
      <c r="B484" s="67" t="s">
        <v>1687</v>
      </c>
      <c r="C484" s="223" t="s">
        <v>1688</v>
      </c>
      <c r="D484" s="45" t="s">
        <v>18</v>
      </c>
      <c r="E484" s="46" t="s">
        <v>19</v>
      </c>
      <c r="F484" s="45" t="s">
        <v>711</v>
      </c>
      <c r="G484" s="45" t="str">
        <f t="shared" si="1"/>
        <v>Breno</v>
      </c>
      <c r="H484" s="52" t="s">
        <v>103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194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104</v>
      </c>
      <c r="T484" s="24" t="s">
        <v>1689</v>
      </c>
      <c r="U484" s="9" t="s">
        <v>19</v>
      </c>
      <c r="V484" s="52" t="str">
        <f t="shared" si="3"/>
        <v>Ativo</v>
      </c>
      <c r="W484" s="46"/>
      <c r="X484" s="53" t="s">
        <v>116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1687</v>
      </c>
      <c r="C485" s="223" t="s">
        <v>1690</v>
      </c>
      <c r="D485" s="45" t="s">
        <v>18</v>
      </c>
      <c r="E485" s="46" t="s">
        <v>19</v>
      </c>
      <c r="F485" s="45" t="s">
        <v>711</v>
      </c>
      <c r="G485" s="45" t="str">
        <f t="shared" si="1"/>
        <v>Breno</v>
      </c>
      <c r="H485" s="52" t="s">
        <v>103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48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104</v>
      </c>
      <c r="T485" s="24" t="s">
        <v>1689</v>
      </c>
      <c r="U485" s="9" t="s">
        <v>19</v>
      </c>
      <c r="V485" s="52" t="str">
        <f t="shared" si="3"/>
        <v>Ativo</v>
      </c>
      <c r="W485" s="46"/>
      <c r="X485" s="53" t="s">
        <v>116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3313217</v>
      </c>
    </row>
    <row r="486" ht="15.75" customHeight="1">
      <c r="A486" s="42" t="s">
        <v>45</v>
      </c>
      <c r="B486" s="62" t="s">
        <v>1691</v>
      </c>
      <c r="C486" s="44" t="s">
        <v>1692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103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194</v>
      </c>
      <c r="N486" s="49">
        <v>0.025</v>
      </c>
      <c r="O486" s="45" t="s">
        <v>195</v>
      </c>
      <c r="P486" s="50">
        <v>0.2</v>
      </c>
      <c r="Q486" s="141"/>
      <c r="R486" s="141"/>
      <c r="S486" s="46" t="s">
        <v>104</v>
      </c>
      <c r="T486" s="24" t="s">
        <v>1693</v>
      </c>
      <c r="U486" s="9" t="s">
        <v>19</v>
      </c>
      <c r="V486" s="52" t="str">
        <f t="shared" si="3"/>
        <v>Ativo</v>
      </c>
      <c r="W486" s="46"/>
      <c r="X486" s="53" t="s">
        <v>116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155382.6</v>
      </c>
    </row>
    <row r="487" ht="15.75" customHeight="1">
      <c r="A487" s="42" t="s">
        <v>45</v>
      </c>
      <c r="B487" s="43" t="s">
        <v>1691</v>
      </c>
      <c r="C487" s="44" t="s">
        <v>1694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103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48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104</v>
      </c>
      <c r="T487" s="24" t="s">
        <v>1693</v>
      </c>
      <c r="U487" s="9" t="s">
        <v>19</v>
      </c>
      <c r="V487" s="52" t="str">
        <f t="shared" si="3"/>
        <v>Ativo</v>
      </c>
      <c r="W487" s="46"/>
      <c r="X487" s="53" t="s">
        <v>116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1157472</v>
      </c>
    </row>
    <row r="488" ht="15.75" customHeight="1">
      <c r="A488" s="42" t="s">
        <v>45</v>
      </c>
      <c r="B488" s="43" t="s">
        <v>1695</v>
      </c>
      <c r="C488" s="44" t="s">
        <v>1696</v>
      </c>
      <c r="D488" s="45" t="s">
        <v>101</v>
      </c>
      <c r="E488" s="46" t="s">
        <v>19</v>
      </c>
      <c r="F488" s="45" t="s">
        <v>102</v>
      </c>
      <c r="G488" s="45" t="str">
        <f t="shared" si="1"/>
        <v>#N/A</v>
      </c>
      <c r="H488" s="52" t="s">
        <v>149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1393</v>
      </c>
      <c r="N488" s="49">
        <v>0.012</v>
      </c>
      <c r="O488" s="45" t="s">
        <v>53</v>
      </c>
      <c r="P488" s="50">
        <v>0.1</v>
      </c>
      <c r="Q488" s="51"/>
      <c r="R488" s="61" t="s">
        <v>1697</v>
      </c>
      <c r="S488" s="46" t="s">
        <v>104</v>
      </c>
      <c r="T488" s="24" t="s">
        <v>1698</v>
      </c>
      <c r="U488" s="9" t="s">
        <v>799</v>
      </c>
      <c r="V488" s="52" t="str">
        <f t="shared" si="3"/>
        <v>Ativo</v>
      </c>
      <c r="W488" s="46"/>
      <c r="X488" s="53" t="s">
        <v>116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117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1699</v>
      </c>
      <c r="C489" s="44" t="s">
        <v>1700</v>
      </c>
      <c r="D489" s="45" t="s">
        <v>18</v>
      </c>
      <c r="E489" s="46" t="s">
        <v>181</v>
      </c>
      <c r="F489" s="45" t="s">
        <v>203</v>
      </c>
      <c r="G489" s="45" t="str">
        <f t="shared" si="1"/>
        <v>#N/A</v>
      </c>
      <c r="H489" s="47" t="s">
        <v>149</v>
      </c>
      <c r="I489" s="47" t="s">
        <v>122</v>
      </c>
      <c r="J489" s="45" t="str">
        <f t="shared" si="7"/>
        <v>Não</v>
      </c>
      <c r="K489" s="48">
        <v>45163.0</v>
      </c>
      <c r="L489" s="63"/>
      <c r="M489" s="46" t="s">
        <v>61</v>
      </c>
      <c r="N489" s="49">
        <v>0.015</v>
      </c>
      <c r="O489" s="45" t="s">
        <v>53</v>
      </c>
      <c r="P489" s="50">
        <v>0.1</v>
      </c>
      <c r="Q489" s="141"/>
      <c r="R489" s="51" t="s">
        <v>1701</v>
      </c>
      <c r="S489" s="46" t="s">
        <v>104</v>
      </c>
      <c r="T489" s="24" t="s">
        <v>1702</v>
      </c>
      <c r="U489" s="9" t="s">
        <v>76</v>
      </c>
      <c r="V489" s="52" t="str">
        <f t="shared" si="3"/>
        <v>Ativo</v>
      </c>
      <c r="W489" s="46"/>
      <c r="X489" s="53" t="s">
        <v>106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117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1703</v>
      </c>
      <c r="C490" s="44" t="s">
        <v>1704</v>
      </c>
      <c r="D490" s="45" t="s">
        <v>18</v>
      </c>
      <c r="E490" s="46" t="s">
        <v>27</v>
      </c>
      <c r="F490" s="45" t="s">
        <v>262</v>
      </c>
      <c r="G490" s="45" t="str">
        <f t="shared" si="1"/>
        <v>#N/A</v>
      </c>
      <c r="H490" s="52" t="s">
        <v>149</v>
      </c>
      <c r="I490" s="47" t="s">
        <v>122</v>
      </c>
      <c r="J490" s="45" t="str">
        <f t="shared" si="7"/>
        <v>Não</v>
      </c>
      <c r="K490" s="48">
        <v>45163.0</v>
      </c>
      <c r="L490" s="63"/>
      <c r="M490" s="46" t="s">
        <v>275</v>
      </c>
      <c r="N490" s="49">
        <v>0.02</v>
      </c>
      <c r="O490" s="45" t="s">
        <v>53</v>
      </c>
      <c r="P490" s="50">
        <v>0.2</v>
      </c>
      <c r="Q490" s="141"/>
      <c r="R490" s="141"/>
      <c r="S490" s="46" t="s">
        <v>104</v>
      </c>
      <c r="T490" s="24" t="s">
        <v>1705</v>
      </c>
      <c r="U490" s="9" t="s">
        <v>154</v>
      </c>
      <c r="V490" s="52" t="str">
        <f t="shared" si="3"/>
        <v>Ativo</v>
      </c>
      <c r="W490" s="46"/>
      <c r="X490" s="53" t="s">
        <v>116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117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1706</v>
      </c>
      <c r="C491" s="44" t="s">
        <v>1707</v>
      </c>
      <c r="D491" s="45" t="s">
        <v>101</v>
      </c>
      <c r="E491" s="46" t="s">
        <v>19</v>
      </c>
      <c r="F491" s="45" t="s">
        <v>102</v>
      </c>
      <c r="G491" s="45" t="str">
        <f t="shared" si="1"/>
        <v>Breno</v>
      </c>
      <c r="H491" s="47" t="s">
        <v>103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74</v>
      </c>
      <c r="N491" s="49">
        <v>0.012</v>
      </c>
      <c r="O491" s="45" t="s">
        <v>53</v>
      </c>
      <c r="P491" s="50">
        <v>0.1</v>
      </c>
      <c r="Q491" s="141"/>
      <c r="R491" s="141"/>
      <c r="S491" s="46" t="s">
        <v>104</v>
      </c>
      <c r="T491" s="24" t="s">
        <v>1708</v>
      </c>
      <c r="U491" s="9" t="s">
        <v>19</v>
      </c>
      <c r="V491" s="52" t="str">
        <f t="shared" si="3"/>
        <v>Ativo</v>
      </c>
      <c r="W491" s="46"/>
      <c r="X491" s="53" t="s">
        <v>116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54532.04</v>
      </c>
    </row>
    <row r="492" ht="15.75" customHeight="1">
      <c r="A492" s="42" t="s">
        <v>45</v>
      </c>
      <c r="B492" s="43" t="s">
        <v>1709</v>
      </c>
      <c r="C492" s="44" t="s">
        <v>1710</v>
      </c>
      <c r="D492" s="45" t="s">
        <v>18</v>
      </c>
      <c r="E492" s="46" t="s">
        <v>27</v>
      </c>
      <c r="F492" s="45" t="s">
        <v>262</v>
      </c>
      <c r="G492" s="45" t="str">
        <f t="shared" si="1"/>
        <v>Breno</v>
      </c>
      <c r="H492" s="47" t="s">
        <v>103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48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104</v>
      </c>
      <c r="T492" s="24" t="s">
        <v>1711</v>
      </c>
      <c r="U492" s="9" t="s">
        <v>27</v>
      </c>
      <c r="V492" s="52" t="str">
        <f t="shared" si="3"/>
        <v>Ativo</v>
      </c>
      <c r="W492" s="46"/>
      <c r="X492" s="53" t="s">
        <v>116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142916.5</v>
      </c>
    </row>
    <row r="493" ht="15.75" customHeight="1">
      <c r="A493" s="42" t="s">
        <v>45</v>
      </c>
      <c r="B493" s="43" t="s">
        <v>1712</v>
      </c>
      <c r="C493" s="44" t="s">
        <v>1713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103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48</v>
      </c>
      <c r="N493" s="49">
        <v>0.012</v>
      </c>
      <c r="O493" s="45" t="s">
        <v>23</v>
      </c>
      <c r="P493" s="50">
        <v>0.0</v>
      </c>
      <c r="Q493" s="77" t="s">
        <v>1714</v>
      </c>
      <c r="R493" s="141"/>
      <c r="S493" s="46" t="s">
        <v>104</v>
      </c>
      <c r="T493" s="57" t="s">
        <v>1715</v>
      </c>
      <c r="U493" s="9" t="s">
        <v>19</v>
      </c>
      <c r="V493" s="52" t="str">
        <f t="shared" si="3"/>
        <v>Ativo</v>
      </c>
      <c r="W493" s="46"/>
      <c r="X493" s="53" t="s">
        <v>116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58010.89</v>
      </c>
    </row>
    <row r="494" ht="15.75" customHeight="1">
      <c r="A494" s="42" t="s">
        <v>45</v>
      </c>
      <c r="B494" s="43" t="s">
        <v>1716</v>
      </c>
      <c r="C494" s="44" t="s">
        <v>1717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149</v>
      </c>
      <c r="I494" s="47" t="s">
        <v>122</v>
      </c>
      <c r="J494" s="45" t="str">
        <f t="shared" si="7"/>
        <v>Não</v>
      </c>
      <c r="K494" s="48">
        <v>45163.0</v>
      </c>
      <c r="L494" s="63"/>
      <c r="M494" s="46" t="s">
        <v>48</v>
      </c>
      <c r="N494" s="49">
        <v>0.01</v>
      </c>
      <c r="O494" s="45" t="s">
        <v>23</v>
      </c>
      <c r="P494" s="50">
        <v>0.0</v>
      </c>
      <c r="Q494" s="141"/>
      <c r="R494" s="186"/>
      <c r="S494" s="46" t="s">
        <v>104</v>
      </c>
      <c r="T494" s="24" t="s">
        <v>1718</v>
      </c>
      <c r="U494" s="9" t="s">
        <v>27</v>
      </c>
      <c r="V494" s="52" t="str">
        <f t="shared" si="3"/>
        <v>Inativo</v>
      </c>
      <c r="W494" s="46"/>
      <c r="X494" s="53" t="s">
        <v>116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117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1719</v>
      </c>
      <c r="C495" s="44" t="s">
        <v>1720</v>
      </c>
      <c r="D495" s="45" t="s">
        <v>18</v>
      </c>
      <c r="E495" s="46" t="s">
        <v>19</v>
      </c>
      <c r="F495" s="46" t="s">
        <v>144</v>
      </c>
      <c r="G495" s="45" t="str">
        <f t="shared" si="1"/>
        <v>Breno</v>
      </c>
      <c r="H495" s="47" t="s">
        <v>103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48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104</v>
      </c>
      <c r="T495" s="24" t="s">
        <v>1721</v>
      </c>
      <c r="U495" s="9" t="s">
        <v>19</v>
      </c>
      <c r="V495" s="52" t="str">
        <f t="shared" si="3"/>
        <v>Ativo</v>
      </c>
      <c r="W495" s="46"/>
      <c r="X495" s="53" t="s">
        <v>116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254469.9</v>
      </c>
    </row>
    <row r="496" ht="15.75" customHeight="1">
      <c r="A496" s="42" t="s">
        <v>45</v>
      </c>
      <c r="B496" s="43" t="s">
        <v>1722</v>
      </c>
      <c r="C496" s="44" t="s">
        <v>1723</v>
      </c>
      <c r="D496" s="45" t="s">
        <v>18</v>
      </c>
      <c r="E496" s="46" t="s">
        <v>27</v>
      </c>
      <c r="F496" s="45" t="s">
        <v>66</v>
      </c>
      <c r="G496" s="45" t="str">
        <f t="shared" si="1"/>
        <v>Breno</v>
      </c>
      <c r="H496" s="52" t="s">
        <v>149</v>
      </c>
      <c r="I496" s="52" t="s">
        <v>122</v>
      </c>
      <c r="J496" s="45" t="str">
        <f t="shared" si="7"/>
        <v>Não</v>
      </c>
      <c r="K496" s="48">
        <v>45029.0</v>
      </c>
      <c r="L496" s="46"/>
      <c r="M496" s="24" t="s">
        <v>194</v>
      </c>
      <c r="N496" s="59">
        <v>0.025</v>
      </c>
      <c r="O496" s="9" t="s">
        <v>195</v>
      </c>
      <c r="P496" s="60">
        <v>0.2</v>
      </c>
      <c r="Q496" s="141"/>
      <c r="R496" s="140" t="s">
        <v>1724</v>
      </c>
      <c r="S496" s="46" t="s">
        <v>104</v>
      </c>
      <c r="T496" s="24" t="s">
        <v>1725</v>
      </c>
      <c r="U496" s="9" t="s">
        <v>27</v>
      </c>
      <c r="V496" s="52" t="str">
        <f t="shared" si="3"/>
        <v>Ativo</v>
      </c>
      <c r="W496" s="46"/>
      <c r="X496" s="53" t="s">
        <v>116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1726</v>
      </c>
      <c r="C497" s="44" t="s">
        <v>1727</v>
      </c>
      <c r="D497" s="45" t="s">
        <v>18</v>
      </c>
      <c r="E497" s="46" t="s">
        <v>19</v>
      </c>
      <c r="F497" s="9" t="s">
        <v>144</v>
      </c>
      <c r="G497" s="45" t="str">
        <f t="shared" si="1"/>
        <v>Breno</v>
      </c>
      <c r="H497" s="47" t="s">
        <v>103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194</v>
      </c>
      <c r="N497" s="49">
        <v>0.025</v>
      </c>
      <c r="O497" s="45" t="s">
        <v>195</v>
      </c>
      <c r="P497" s="50">
        <v>0.2</v>
      </c>
      <c r="Q497" s="51"/>
      <c r="R497" s="51"/>
      <c r="S497" s="46" t="s">
        <v>104</v>
      </c>
      <c r="T497" s="24" t="s">
        <v>1728</v>
      </c>
      <c r="U497" s="9" t="s">
        <v>154</v>
      </c>
      <c r="V497" s="52" t="str">
        <f t="shared" si="3"/>
        <v>Ativo</v>
      </c>
      <c r="W497" s="46"/>
      <c r="X497" s="53" t="s">
        <v>106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322474.5</v>
      </c>
    </row>
    <row r="498" ht="15.75" customHeight="1">
      <c r="A498" s="42" t="s">
        <v>45</v>
      </c>
      <c r="B498" s="62" t="s">
        <v>1726</v>
      </c>
      <c r="C498" s="44" t="s">
        <v>1729</v>
      </c>
      <c r="D498" s="45" t="s">
        <v>18</v>
      </c>
      <c r="E498" s="46" t="s">
        <v>19</v>
      </c>
      <c r="F498" s="9" t="s">
        <v>144</v>
      </c>
      <c r="G498" s="45" t="str">
        <f t="shared" si="1"/>
        <v>Breno</v>
      </c>
      <c r="H498" s="47" t="s">
        <v>103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424</v>
      </c>
      <c r="N498" s="49">
        <v>0.02</v>
      </c>
      <c r="O498" s="45" t="s">
        <v>195</v>
      </c>
      <c r="P498" s="50">
        <v>0.2</v>
      </c>
      <c r="Q498" s="51"/>
      <c r="R498" s="51"/>
      <c r="S498" s="46" t="s">
        <v>104</v>
      </c>
      <c r="T498" s="24" t="s">
        <v>1728</v>
      </c>
      <c r="U498" s="9" t="s">
        <v>154</v>
      </c>
      <c r="V498" s="52" t="str">
        <f t="shared" si="3"/>
        <v>Ativo</v>
      </c>
      <c r="W498" s="46"/>
      <c r="X498" s="53" t="s">
        <v>106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152061.2</v>
      </c>
    </row>
    <row r="499" ht="15.75" customHeight="1">
      <c r="A499" s="42" t="s">
        <v>45</v>
      </c>
      <c r="B499" s="62" t="s">
        <v>1730</v>
      </c>
      <c r="C499" s="44" t="s">
        <v>1731</v>
      </c>
      <c r="D499" s="45" t="s">
        <v>18</v>
      </c>
      <c r="E499" s="46" t="s">
        <v>181</v>
      </c>
      <c r="F499" s="45" t="s">
        <v>203</v>
      </c>
      <c r="G499" s="45" t="str">
        <f t="shared" si="1"/>
        <v>Breno</v>
      </c>
      <c r="H499" s="47" t="s">
        <v>103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74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104</v>
      </c>
      <c r="T499" s="24" t="s">
        <v>1732</v>
      </c>
      <c r="U499" s="9" t="s">
        <v>38</v>
      </c>
      <c r="V499" s="52" t="str">
        <f t="shared" si="3"/>
        <v>Ativo</v>
      </c>
      <c r="W499" s="46"/>
      <c r="X499" s="53" t="s">
        <v>116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1480354</v>
      </c>
    </row>
    <row r="500" ht="15.75" customHeight="1">
      <c r="A500" s="42" t="s">
        <v>45</v>
      </c>
      <c r="B500" s="65" t="s">
        <v>1733</v>
      </c>
      <c r="C500" s="66" t="s">
        <v>1734</v>
      </c>
      <c r="D500" s="9" t="s">
        <v>18</v>
      </c>
      <c r="E500" s="24" t="s">
        <v>27</v>
      </c>
      <c r="F500" s="9" t="s">
        <v>66</v>
      </c>
      <c r="G500" s="45" t="str">
        <f t="shared" si="1"/>
        <v>Breno</v>
      </c>
      <c r="H500" s="52" t="s">
        <v>149</v>
      </c>
      <c r="I500" s="52" t="s">
        <v>122</v>
      </c>
      <c r="J500" s="45" t="str">
        <f t="shared" si="7"/>
        <v>Não</v>
      </c>
      <c r="K500" s="58">
        <v>45390.0</v>
      </c>
      <c r="L500" s="46"/>
      <c r="M500" s="24" t="s">
        <v>1735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104</v>
      </c>
      <c r="T500" s="5" t="s">
        <v>1736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1737</v>
      </c>
      <c r="C501" s="44" t="s">
        <v>1738</v>
      </c>
      <c r="D501" s="45" t="s">
        <v>18</v>
      </c>
      <c r="E501" s="46" t="s">
        <v>19</v>
      </c>
      <c r="F501" s="45" t="s">
        <v>300</v>
      </c>
      <c r="G501" s="45" t="str">
        <f t="shared" si="1"/>
        <v>Breno</v>
      </c>
      <c r="H501" s="52" t="s">
        <v>103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194</v>
      </c>
      <c r="N501" s="59">
        <v>0.02</v>
      </c>
      <c r="O501" s="9" t="s">
        <v>195</v>
      </c>
      <c r="P501" s="50">
        <v>0.2</v>
      </c>
      <c r="Q501" s="224" t="s">
        <v>1739</v>
      </c>
      <c r="R501" s="61" t="s">
        <v>1740</v>
      </c>
      <c r="S501" s="46" t="s">
        <v>104</v>
      </c>
      <c r="T501" s="24" t="s">
        <v>1741</v>
      </c>
      <c r="U501" s="9" t="s">
        <v>19</v>
      </c>
      <c r="V501" s="52" t="str">
        <f t="shared" si="3"/>
        <v>Ativo</v>
      </c>
      <c r="W501" s="46"/>
      <c r="X501" s="53" t="s">
        <v>116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602862.3</v>
      </c>
    </row>
    <row r="502" ht="15.75" customHeight="1">
      <c r="A502" s="6" t="s">
        <v>45</v>
      </c>
      <c r="B502" s="56" t="s">
        <v>1737</v>
      </c>
      <c r="C502" s="57" t="s">
        <v>1742</v>
      </c>
      <c r="D502" s="9" t="s">
        <v>18</v>
      </c>
      <c r="E502" s="24" t="s">
        <v>19</v>
      </c>
      <c r="F502" s="9" t="s">
        <v>300</v>
      </c>
      <c r="G502" s="45" t="str">
        <f t="shared" si="1"/>
        <v>Breno</v>
      </c>
      <c r="H502" s="52" t="s">
        <v>103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48</v>
      </c>
      <c r="N502" s="59">
        <v>0.012</v>
      </c>
      <c r="O502" s="9" t="s">
        <v>23</v>
      </c>
      <c r="P502" s="60">
        <v>0.0</v>
      </c>
      <c r="Q502" s="61" t="s">
        <v>1743</v>
      </c>
      <c r="R502" s="71" t="s">
        <v>1744</v>
      </c>
      <c r="S502" s="24" t="s">
        <v>104</v>
      </c>
      <c r="T502" s="24" t="s">
        <v>1741</v>
      </c>
      <c r="U502" s="9" t="s">
        <v>19</v>
      </c>
      <c r="V502" s="52" t="str">
        <f t="shared" si="3"/>
        <v>Ativo</v>
      </c>
      <c r="W502" s="46"/>
      <c r="X502" s="53" t="s">
        <v>116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831943.5</v>
      </c>
    </row>
    <row r="503" ht="15.75" customHeight="1">
      <c r="A503" s="42" t="s">
        <v>45</v>
      </c>
      <c r="B503" s="43" t="s">
        <v>1745</v>
      </c>
      <c r="C503" s="44" t="s">
        <v>1746</v>
      </c>
      <c r="D503" s="45" t="s">
        <v>18</v>
      </c>
      <c r="E503" s="46" t="s">
        <v>27</v>
      </c>
      <c r="F503" s="45" t="s">
        <v>66</v>
      </c>
      <c r="G503" s="45" t="str">
        <f t="shared" si="1"/>
        <v>Breno</v>
      </c>
      <c r="H503" s="47" t="s">
        <v>103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104</v>
      </c>
      <c r="T503" s="24" t="s">
        <v>1747</v>
      </c>
      <c r="U503" s="9" t="s">
        <v>27</v>
      </c>
      <c r="V503" s="52" t="str">
        <f t="shared" si="3"/>
        <v>Ativo</v>
      </c>
      <c r="W503" s="46"/>
      <c r="X503" s="53" t="s">
        <v>116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375134.5</v>
      </c>
    </row>
    <row r="504" ht="15.75" customHeight="1">
      <c r="A504" s="42" t="s">
        <v>45</v>
      </c>
      <c r="B504" s="43" t="s">
        <v>1748</v>
      </c>
      <c r="C504" s="44" t="s">
        <v>1749</v>
      </c>
      <c r="D504" s="45" t="s">
        <v>18</v>
      </c>
      <c r="E504" s="46" t="s">
        <v>181</v>
      </c>
      <c r="F504" s="45" t="s">
        <v>72</v>
      </c>
      <c r="G504" s="45" t="str">
        <f t="shared" si="1"/>
        <v>Breno</v>
      </c>
      <c r="H504" s="52" t="s">
        <v>149</v>
      </c>
      <c r="I504" s="52" t="s">
        <v>122</v>
      </c>
      <c r="J504" s="45" t="str">
        <f t="shared" si="7"/>
        <v>Não</v>
      </c>
      <c r="K504" s="48">
        <v>45127.0</v>
      </c>
      <c r="L504" s="63"/>
      <c r="M504" s="46" t="s">
        <v>194</v>
      </c>
      <c r="N504" s="49">
        <v>0.025</v>
      </c>
      <c r="O504" s="45" t="s">
        <v>195</v>
      </c>
      <c r="P504" s="50">
        <v>0.2</v>
      </c>
      <c r="Q504" s="141"/>
      <c r="R504" s="141"/>
      <c r="S504" s="46" t="s">
        <v>104</v>
      </c>
      <c r="T504" s="24" t="s">
        <v>1750</v>
      </c>
      <c r="U504" s="9" t="s">
        <v>76</v>
      </c>
      <c r="V504" s="52" t="str">
        <f t="shared" si="3"/>
        <v>Ativo</v>
      </c>
      <c r="W504" s="46"/>
      <c r="X504" s="53" t="s">
        <v>106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455.48</v>
      </c>
    </row>
    <row r="505" ht="15.75" customHeight="1">
      <c r="A505" s="42" t="s">
        <v>45</v>
      </c>
      <c r="B505" s="62" t="s">
        <v>1748</v>
      </c>
      <c r="C505" s="44" t="s">
        <v>1751</v>
      </c>
      <c r="D505" s="45" t="s">
        <v>18</v>
      </c>
      <c r="E505" s="46" t="s">
        <v>181</v>
      </c>
      <c r="F505" s="45" t="s">
        <v>72</v>
      </c>
      <c r="G505" s="45" t="str">
        <f t="shared" si="1"/>
        <v>Breno</v>
      </c>
      <c r="H505" s="52" t="s">
        <v>149</v>
      </c>
      <c r="I505" s="52" t="s">
        <v>122</v>
      </c>
      <c r="J505" s="45" t="str">
        <f t="shared" si="7"/>
        <v>Não</v>
      </c>
      <c r="K505" s="48">
        <v>45064.0</v>
      </c>
      <c r="L505" s="63"/>
      <c r="M505" s="46" t="s">
        <v>48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104</v>
      </c>
      <c r="T505" s="24" t="s">
        <v>1750</v>
      </c>
      <c r="U505" s="9" t="s">
        <v>76</v>
      </c>
      <c r="V505" s="52" t="str">
        <f t="shared" si="3"/>
        <v>Ativo</v>
      </c>
      <c r="W505" s="46"/>
      <c r="X505" s="53" t="s">
        <v>106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1752</v>
      </c>
      <c r="C506" s="44" t="s">
        <v>1753</v>
      </c>
      <c r="D506" s="45" t="s">
        <v>101</v>
      </c>
      <c r="E506" s="46" t="s">
        <v>19</v>
      </c>
      <c r="F506" s="45" t="s">
        <v>102</v>
      </c>
      <c r="G506" s="45" t="str">
        <f t="shared" si="1"/>
        <v>#N/A</v>
      </c>
      <c r="H506" s="52" t="s">
        <v>149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61</v>
      </c>
      <c r="N506" s="49">
        <v>0.015</v>
      </c>
      <c r="O506" s="45" t="s">
        <v>53</v>
      </c>
      <c r="P506" s="50">
        <v>0.1</v>
      </c>
      <c r="Q506" s="61" t="s">
        <v>1754</v>
      </c>
      <c r="R506" s="61" t="s">
        <v>1352</v>
      </c>
      <c r="S506" s="46" t="s">
        <v>104</v>
      </c>
      <c r="T506" s="24" t="s">
        <v>1755</v>
      </c>
      <c r="U506" s="9" t="s">
        <v>19</v>
      </c>
      <c r="V506" s="52" t="str">
        <f t="shared" si="3"/>
        <v>Ativo</v>
      </c>
      <c r="W506" s="46"/>
      <c r="X506" s="53" t="s">
        <v>116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117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1756</v>
      </c>
      <c r="C507" s="21" t="s">
        <v>1757</v>
      </c>
      <c r="D507" s="9" t="s">
        <v>101</v>
      </c>
      <c r="E507" s="24" t="s">
        <v>19</v>
      </c>
      <c r="F507" s="45" t="s">
        <v>102</v>
      </c>
      <c r="G507" s="45" t="str">
        <f t="shared" si="1"/>
        <v>#N/A</v>
      </c>
      <c r="H507" s="52" t="s">
        <v>149</v>
      </c>
      <c r="I507" s="52" t="s">
        <v>122</v>
      </c>
      <c r="J507" s="45" t="str">
        <f t="shared" si="7"/>
        <v>Não</v>
      </c>
      <c r="K507" s="58">
        <v>45345.0</v>
      </c>
      <c r="L507" s="63"/>
      <c r="M507" s="24" t="s">
        <v>48</v>
      </c>
      <c r="N507" s="59">
        <v>0.012</v>
      </c>
      <c r="O507" s="9" t="s">
        <v>23</v>
      </c>
      <c r="P507" s="60">
        <v>0.0</v>
      </c>
      <c r="Q507" s="61"/>
      <c r="R507" s="61" t="s">
        <v>1352</v>
      </c>
      <c r="S507" s="24" t="s">
        <v>104</v>
      </c>
      <c r="T507" s="23" t="s">
        <v>1755</v>
      </c>
      <c r="U507" s="9" t="s">
        <v>19</v>
      </c>
      <c r="V507" s="52" t="str">
        <f t="shared" si="3"/>
        <v>Ativo</v>
      </c>
      <c r="W507" s="46"/>
      <c r="X507" s="53" t="s">
        <v>116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117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1758</v>
      </c>
      <c r="C508" s="21" t="s">
        <v>1759</v>
      </c>
      <c r="D508" s="9" t="s">
        <v>18</v>
      </c>
      <c r="E508" s="24" t="s">
        <v>19</v>
      </c>
      <c r="F508" s="9" t="s">
        <v>300</v>
      </c>
      <c r="G508" s="45" t="str">
        <f t="shared" si="1"/>
        <v>Breno</v>
      </c>
      <c r="H508" s="52" t="s">
        <v>103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104</v>
      </c>
      <c r="T508" s="23" t="s">
        <v>1760</v>
      </c>
      <c r="U508" s="9" t="s">
        <v>19</v>
      </c>
      <c r="V508" s="52" t="str">
        <f t="shared" si="3"/>
        <v>Ativo</v>
      </c>
      <c r="W508" s="24" t="s">
        <v>63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700912.4</v>
      </c>
    </row>
    <row r="509" ht="15.75" customHeight="1">
      <c r="A509" s="42" t="s">
        <v>45</v>
      </c>
      <c r="B509" s="130" t="s">
        <v>1761</v>
      </c>
      <c r="C509" s="44" t="s">
        <v>1762</v>
      </c>
      <c r="D509" s="45" t="s">
        <v>101</v>
      </c>
      <c r="E509" s="46" t="s">
        <v>19</v>
      </c>
      <c r="F509" s="45" t="s">
        <v>417</v>
      </c>
      <c r="G509" s="45" t="str">
        <f t="shared" si="1"/>
        <v>#N/A</v>
      </c>
      <c r="H509" s="47" t="s">
        <v>103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48</v>
      </c>
      <c r="N509" s="49">
        <v>0.0085</v>
      </c>
      <c r="O509" s="45" t="s">
        <v>23</v>
      </c>
      <c r="P509" s="50">
        <v>0.0</v>
      </c>
      <c r="Q509" s="61" t="s">
        <v>1262</v>
      </c>
      <c r="R509" s="51"/>
      <c r="S509" s="46" t="s">
        <v>104</v>
      </c>
      <c r="T509" s="24" t="s">
        <v>1763</v>
      </c>
      <c r="U509" s="9" t="s">
        <v>38</v>
      </c>
      <c r="V509" s="52" t="str">
        <f t="shared" si="3"/>
        <v>Ativo</v>
      </c>
      <c r="W509" s="46"/>
      <c r="X509" s="53" t="s">
        <v>106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117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1764</v>
      </c>
      <c r="C510" s="57" t="s">
        <v>1765</v>
      </c>
      <c r="D510" s="9" t="s">
        <v>101</v>
      </c>
      <c r="E510" s="24" t="s">
        <v>19</v>
      </c>
      <c r="F510" s="9" t="s">
        <v>1766</v>
      </c>
      <c r="G510" s="45" t="str">
        <f t="shared" si="1"/>
        <v>Breno</v>
      </c>
      <c r="H510" s="52" t="s">
        <v>103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48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104</v>
      </c>
      <c r="T510" s="24" t="s">
        <v>1767</v>
      </c>
      <c r="U510" s="9" t="s">
        <v>154</v>
      </c>
      <c r="V510" s="52" t="str">
        <f t="shared" si="3"/>
        <v>Ativo</v>
      </c>
      <c r="W510" s="24" t="s">
        <v>69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669566</v>
      </c>
    </row>
    <row r="511" ht="15.75" customHeight="1">
      <c r="A511" s="42" t="s">
        <v>45</v>
      </c>
      <c r="B511" s="43" t="s">
        <v>1768</v>
      </c>
      <c r="C511" s="44" t="s">
        <v>1769</v>
      </c>
      <c r="D511" s="45" t="s">
        <v>101</v>
      </c>
      <c r="E511" s="46" t="s">
        <v>19</v>
      </c>
      <c r="F511" s="45" t="s">
        <v>102</v>
      </c>
      <c r="G511" s="45" t="str">
        <f t="shared" si="1"/>
        <v>#N/A</v>
      </c>
      <c r="H511" s="47" t="s">
        <v>103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48</v>
      </c>
      <c r="N511" s="49">
        <v>0.007</v>
      </c>
      <c r="O511" s="45" t="s">
        <v>23</v>
      </c>
      <c r="P511" s="50">
        <v>0.0</v>
      </c>
      <c r="Q511" s="61" t="s">
        <v>1770</v>
      </c>
      <c r="R511" s="51"/>
      <c r="S511" s="46" t="s">
        <v>104</v>
      </c>
      <c r="T511" s="24" t="s">
        <v>1771</v>
      </c>
      <c r="U511" s="9" t="s">
        <v>38</v>
      </c>
      <c r="V511" s="52" t="str">
        <f t="shared" si="3"/>
        <v>Ativo</v>
      </c>
      <c r="W511" s="46"/>
      <c r="X511" s="53" t="s">
        <v>116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117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1772</v>
      </c>
      <c r="C512" s="44" t="s">
        <v>1773</v>
      </c>
      <c r="D512" s="45" t="s">
        <v>18</v>
      </c>
      <c r="E512" s="46" t="s">
        <v>19</v>
      </c>
      <c r="F512" s="45" t="s">
        <v>300</v>
      </c>
      <c r="G512" s="45" t="str">
        <f t="shared" si="1"/>
        <v>Breno</v>
      </c>
      <c r="H512" s="47" t="s">
        <v>103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793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104</v>
      </c>
      <c r="T512" s="24" t="s">
        <v>1774</v>
      </c>
      <c r="U512" s="9" t="s">
        <v>19</v>
      </c>
      <c r="V512" s="52" t="str">
        <f t="shared" si="3"/>
        <v>Ativo</v>
      </c>
      <c r="W512" s="46"/>
      <c r="X512" s="53" t="s">
        <v>116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1314981</v>
      </c>
    </row>
    <row r="513" ht="15.75" customHeight="1">
      <c r="A513" s="42" t="s">
        <v>45</v>
      </c>
      <c r="B513" s="43" t="s">
        <v>1772</v>
      </c>
      <c r="C513" s="44" t="s">
        <v>1775</v>
      </c>
      <c r="D513" s="45" t="s">
        <v>18</v>
      </c>
      <c r="E513" s="46" t="s">
        <v>19</v>
      </c>
      <c r="F513" s="45" t="s">
        <v>300</v>
      </c>
      <c r="G513" s="45" t="str">
        <f t="shared" si="1"/>
        <v>#N/A</v>
      </c>
      <c r="H513" s="47" t="s">
        <v>149</v>
      </c>
      <c r="I513" s="47" t="s">
        <v>122</v>
      </c>
      <c r="J513" s="45" t="str">
        <f t="shared" si="7"/>
        <v>Não</v>
      </c>
      <c r="K513" s="48">
        <v>45163.0</v>
      </c>
      <c r="L513" s="63"/>
      <c r="M513" s="46" t="s">
        <v>48</v>
      </c>
      <c r="N513" s="49">
        <v>0.012</v>
      </c>
      <c r="O513" s="45" t="s">
        <v>23</v>
      </c>
      <c r="P513" s="50">
        <v>0.0</v>
      </c>
      <c r="Q513" s="51"/>
      <c r="R513" s="51" t="s">
        <v>1776</v>
      </c>
      <c r="S513" s="46" t="s">
        <v>104</v>
      </c>
      <c r="T513" s="24" t="s">
        <v>1774</v>
      </c>
      <c r="U513" s="9" t="s">
        <v>19</v>
      </c>
      <c r="V513" s="52" t="str">
        <f t="shared" si="3"/>
        <v>Ativo</v>
      </c>
      <c r="W513" s="46"/>
      <c r="X513" s="53" t="s">
        <v>116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117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1777</v>
      </c>
      <c r="C514" s="66" t="s">
        <v>1778</v>
      </c>
      <c r="D514" s="9" t="s">
        <v>135</v>
      </c>
      <c r="E514" s="24" t="s">
        <v>27</v>
      </c>
      <c r="F514" s="9" t="s">
        <v>136</v>
      </c>
      <c r="G514" s="45" t="str">
        <f t="shared" si="1"/>
        <v>Breno</v>
      </c>
      <c r="H514" s="52" t="s">
        <v>103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48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104</v>
      </c>
      <c r="T514" s="5" t="s">
        <v>1779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453930.8</v>
      </c>
    </row>
    <row r="515" ht="15.75" customHeight="1">
      <c r="A515" s="42" t="s">
        <v>45</v>
      </c>
      <c r="B515" s="65" t="s">
        <v>1780</v>
      </c>
      <c r="C515" s="66" t="s">
        <v>1781</v>
      </c>
      <c r="D515" s="9" t="s">
        <v>18</v>
      </c>
      <c r="E515" s="24" t="s">
        <v>19</v>
      </c>
      <c r="F515" s="9" t="s">
        <v>639</v>
      </c>
      <c r="G515" s="45" t="str">
        <f t="shared" si="1"/>
        <v>Breno</v>
      </c>
      <c r="H515" s="52" t="s">
        <v>103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74</v>
      </c>
      <c r="N515" s="59">
        <v>0.012</v>
      </c>
      <c r="O515" s="9" t="s">
        <v>53</v>
      </c>
      <c r="P515" s="60">
        <v>0.1</v>
      </c>
      <c r="Q515" s="61" t="s">
        <v>1782</v>
      </c>
      <c r="R515" s="141"/>
      <c r="S515" s="24" t="s">
        <v>104</v>
      </c>
      <c r="T515" s="5" t="s">
        <v>1783</v>
      </c>
      <c r="U515" s="9" t="s">
        <v>19</v>
      </c>
      <c r="V515" s="52" t="str">
        <f t="shared" si="3"/>
        <v>Ativo</v>
      </c>
      <c r="W515" s="24" t="s">
        <v>69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909742.4</v>
      </c>
    </row>
    <row r="516" ht="15.0" customHeight="1">
      <c r="A516" s="42" t="s">
        <v>45</v>
      </c>
      <c r="B516" s="43" t="s">
        <v>1784</v>
      </c>
      <c r="C516" s="44" t="s">
        <v>1785</v>
      </c>
      <c r="D516" s="45" t="s">
        <v>18</v>
      </c>
      <c r="E516" s="46" t="s">
        <v>27</v>
      </c>
      <c r="F516" s="45" t="s">
        <v>120</v>
      </c>
      <c r="G516" s="45" t="str">
        <f t="shared" si="1"/>
        <v>Breno</v>
      </c>
      <c r="H516" s="52" t="s">
        <v>103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194</v>
      </c>
      <c r="N516" s="59">
        <v>0.012</v>
      </c>
      <c r="O516" s="9" t="s">
        <v>195</v>
      </c>
      <c r="P516" s="60">
        <v>0.2</v>
      </c>
      <c r="Q516" s="77" t="s">
        <v>1786</v>
      </c>
      <c r="R516" s="140" t="s">
        <v>1667</v>
      </c>
      <c r="S516" s="46" t="s">
        <v>104</v>
      </c>
      <c r="T516" s="24" t="s">
        <v>1787</v>
      </c>
      <c r="U516" s="9" t="s">
        <v>27</v>
      </c>
      <c r="V516" s="52" t="str">
        <f t="shared" si="3"/>
        <v>Ativo</v>
      </c>
      <c r="W516" s="24" t="s">
        <v>63</v>
      </c>
      <c r="X516" s="53" t="s">
        <v>116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624093</v>
      </c>
    </row>
    <row r="517" ht="15.0" customHeight="1">
      <c r="A517" s="42" t="s">
        <v>45</v>
      </c>
      <c r="B517" s="43" t="s">
        <v>1784</v>
      </c>
      <c r="C517" s="44" t="s">
        <v>1788</v>
      </c>
      <c r="D517" s="45" t="s">
        <v>18</v>
      </c>
      <c r="E517" s="46" t="s">
        <v>27</v>
      </c>
      <c r="F517" s="45" t="s">
        <v>120</v>
      </c>
      <c r="G517" s="45" t="str">
        <f t="shared" si="1"/>
        <v>Breno</v>
      </c>
      <c r="H517" s="52" t="s">
        <v>103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48</v>
      </c>
      <c r="N517" s="49">
        <v>0.01</v>
      </c>
      <c r="O517" s="45" t="s">
        <v>23</v>
      </c>
      <c r="P517" s="50">
        <v>0.0</v>
      </c>
      <c r="Q517" s="64"/>
      <c r="R517" s="51" t="s">
        <v>1789</v>
      </c>
      <c r="S517" s="46" t="s">
        <v>104</v>
      </c>
      <c r="T517" s="24" t="s">
        <v>1787</v>
      </c>
      <c r="U517" s="9" t="s">
        <v>27</v>
      </c>
      <c r="V517" s="52" t="str">
        <f t="shared" si="3"/>
        <v>Ativo</v>
      </c>
      <c r="W517" s="24" t="s">
        <v>63</v>
      </c>
      <c r="X517" s="53" t="s">
        <v>116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2836302</v>
      </c>
    </row>
    <row r="518" ht="15.75" customHeight="1">
      <c r="A518" s="42" t="s">
        <v>45</v>
      </c>
      <c r="B518" s="62" t="s">
        <v>1790</v>
      </c>
      <c r="C518" s="44" t="s">
        <v>1791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149</v>
      </c>
      <c r="I518" s="47" t="s">
        <v>122</v>
      </c>
      <c r="J518" s="45" t="str">
        <f t="shared" si="7"/>
        <v>Não</v>
      </c>
      <c r="K518" s="48">
        <v>45163.0</v>
      </c>
      <c r="L518" s="46"/>
      <c r="M518" s="46" t="s">
        <v>48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104</v>
      </c>
      <c r="T518" s="24" t="s">
        <v>1792</v>
      </c>
      <c r="U518" s="9" t="s">
        <v>27</v>
      </c>
      <c r="V518" s="52" t="str">
        <f t="shared" si="3"/>
        <v>Ativo</v>
      </c>
      <c r="W518" s="46"/>
      <c r="X518" s="53" t="s">
        <v>116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117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1793</v>
      </c>
      <c r="C519" s="44" t="s">
        <v>1794</v>
      </c>
      <c r="D519" s="45" t="s">
        <v>18</v>
      </c>
      <c r="E519" s="46" t="s">
        <v>181</v>
      </c>
      <c r="F519" s="45" t="s">
        <v>203</v>
      </c>
      <c r="G519" s="45" t="str">
        <f t="shared" si="1"/>
        <v>#N/A</v>
      </c>
      <c r="H519" s="47" t="s">
        <v>149</v>
      </c>
      <c r="I519" s="47" t="s">
        <v>122</v>
      </c>
      <c r="J519" s="45" t="str">
        <f t="shared" si="7"/>
        <v>Não</v>
      </c>
      <c r="K519" s="48">
        <v>45163.0</v>
      </c>
      <c r="L519" s="63"/>
      <c r="M519" s="46" t="s">
        <v>48</v>
      </c>
      <c r="N519" s="49">
        <v>0.012</v>
      </c>
      <c r="O519" s="45" t="s">
        <v>23</v>
      </c>
      <c r="P519" s="50">
        <v>0.0</v>
      </c>
      <c r="Q519" s="141"/>
      <c r="R519" s="51" t="s">
        <v>1701</v>
      </c>
      <c r="S519" s="46" t="s">
        <v>104</v>
      </c>
      <c r="T519" s="24" t="s">
        <v>1795</v>
      </c>
      <c r="U519" s="9" t="s">
        <v>76</v>
      </c>
      <c r="V519" s="52" t="str">
        <f t="shared" si="3"/>
        <v>Ativo</v>
      </c>
      <c r="W519" s="46"/>
      <c r="X519" s="53" t="s">
        <v>106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117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1796</v>
      </c>
      <c r="C520" s="68" t="s">
        <v>1797</v>
      </c>
      <c r="D520" s="45" t="s">
        <v>18</v>
      </c>
      <c r="E520" s="46" t="s">
        <v>27</v>
      </c>
      <c r="F520" s="225" t="s">
        <v>28</v>
      </c>
      <c r="G520" s="45" t="str">
        <f t="shared" si="1"/>
        <v>Breno</v>
      </c>
      <c r="H520" s="47" t="s">
        <v>103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48</v>
      </c>
      <c r="N520" s="49">
        <v>0.012</v>
      </c>
      <c r="O520" s="45" t="s">
        <v>23</v>
      </c>
      <c r="P520" s="50">
        <v>0.0</v>
      </c>
      <c r="Q520" s="226"/>
      <c r="R520" s="61"/>
      <c r="S520" s="46" t="s">
        <v>104</v>
      </c>
      <c r="T520" s="24" t="s">
        <v>1798</v>
      </c>
      <c r="U520" s="126" t="s">
        <v>27</v>
      </c>
      <c r="V520" s="52" t="str">
        <f t="shared" si="3"/>
        <v>Ativo</v>
      </c>
      <c r="W520" s="226"/>
      <c r="X520" s="61" t="s">
        <v>116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76031.42</v>
      </c>
    </row>
    <row r="521" ht="15.75" customHeight="1">
      <c r="A521" s="42" t="s">
        <v>45</v>
      </c>
      <c r="B521" s="43" t="s">
        <v>1799</v>
      </c>
      <c r="C521" s="44" t="s">
        <v>1800</v>
      </c>
      <c r="D521" s="45" t="s">
        <v>18</v>
      </c>
      <c r="E521" s="46" t="s">
        <v>19</v>
      </c>
      <c r="F521" s="45" t="s">
        <v>711</v>
      </c>
      <c r="G521" s="45" t="str">
        <f t="shared" si="1"/>
        <v>Breno</v>
      </c>
      <c r="H521" s="47" t="s">
        <v>103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104</v>
      </c>
      <c r="T521" s="24" t="s">
        <v>1801</v>
      </c>
      <c r="U521" s="9" t="s">
        <v>27</v>
      </c>
      <c r="V521" s="52" t="str">
        <f t="shared" si="3"/>
        <v>Ativo</v>
      </c>
      <c r="W521" s="46"/>
      <c r="X521" s="53" t="s">
        <v>116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1234544</v>
      </c>
    </row>
    <row r="522" ht="15.75" customHeight="1">
      <c r="A522" s="42" t="s">
        <v>45</v>
      </c>
      <c r="B522" s="67" t="s">
        <v>1802</v>
      </c>
      <c r="C522" s="68" t="s">
        <v>1803</v>
      </c>
      <c r="D522" s="45" t="s">
        <v>101</v>
      </c>
      <c r="E522" s="46" t="s">
        <v>19</v>
      </c>
      <c r="F522" s="45" t="s">
        <v>102</v>
      </c>
      <c r="G522" s="45" t="str">
        <f t="shared" si="1"/>
        <v>Breno</v>
      </c>
      <c r="H522" s="47" t="s">
        <v>103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48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104</v>
      </c>
      <c r="T522" s="24" t="s">
        <v>1804</v>
      </c>
      <c r="U522" s="126" t="s">
        <v>19</v>
      </c>
      <c r="V522" s="52" t="str">
        <f t="shared" si="3"/>
        <v>Ativo</v>
      </c>
      <c r="W522" s="226"/>
      <c r="X522" s="61" t="s">
        <v>106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4615332</v>
      </c>
    </row>
    <row r="523" ht="15.75" customHeight="1">
      <c r="A523" s="42" t="s">
        <v>45</v>
      </c>
      <c r="B523" s="43" t="s">
        <v>1805</v>
      </c>
      <c r="C523" s="44" t="s">
        <v>1806</v>
      </c>
      <c r="D523" s="45" t="s">
        <v>18</v>
      </c>
      <c r="E523" s="46" t="s">
        <v>27</v>
      </c>
      <c r="F523" s="45" t="s">
        <v>120</v>
      </c>
      <c r="G523" s="45" t="str">
        <f t="shared" si="1"/>
        <v>Breno</v>
      </c>
      <c r="H523" s="52" t="s">
        <v>149</v>
      </c>
      <c r="I523" s="52" t="s">
        <v>122</v>
      </c>
      <c r="J523" s="45" t="str">
        <f t="shared" si="7"/>
        <v>Não</v>
      </c>
      <c r="K523" s="48">
        <v>44951.0</v>
      </c>
      <c r="L523" s="46"/>
      <c r="M523" s="46" t="s">
        <v>48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104</v>
      </c>
      <c r="T523" s="24" t="s">
        <v>1807</v>
      </c>
      <c r="U523" s="9" t="s">
        <v>27</v>
      </c>
      <c r="V523" s="52" t="str">
        <f t="shared" si="3"/>
        <v>Ativo</v>
      </c>
      <c r="W523" s="46"/>
      <c r="X523" s="53" t="s">
        <v>116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1808</v>
      </c>
      <c r="C524" s="44" t="s">
        <v>1809</v>
      </c>
      <c r="D524" s="45" t="s">
        <v>18</v>
      </c>
      <c r="E524" s="46" t="s">
        <v>27</v>
      </c>
      <c r="F524" s="45" t="s">
        <v>120</v>
      </c>
      <c r="G524" s="45" t="str">
        <f t="shared" si="1"/>
        <v>Breno</v>
      </c>
      <c r="H524" s="52" t="s">
        <v>103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48</v>
      </c>
      <c r="N524" s="59">
        <v>0.012</v>
      </c>
      <c r="O524" s="45" t="s">
        <v>23</v>
      </c>
      <c r="P524" s="50">
        <v>0.0</v>
      </c>
      <c r="Q524" s="6"/>
      <c r="R524" s="61" t="s">
        <v>1810</v>
      </c>
      <c r="S524" s="46" t="s">
        <v>104</v>
      </c>
      <c r="T524" s="24" t="s">
        <v>1811</v>
      </c>
      <c r="U524" s="9" t="s">
        <v>27</v>
      </c>
      <c r="V524" s="52" t="str">
        <f t="shared" si="3"/>
        <v>Ativo</v>
      </c>
      <c r="W524" s="24" t="s">
        <v>69</v>
      </c>
      <c r="X524" s="53" t="s">
        <v>116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1613539</v>
      </c>
    </row>
    <row r="525" ht="17.25" customHeight="1">
      <c r="A525" s="42" t="s">
        <v>45</v>
      </c>
      <c r="B525" s="56" t="s">
        <v>1808</v>
      </c>
      <c r="C525" s="57" t="s">
        <v>1812</v>
      </c>
      <c r="D525" s="9" t="s">
        <v>18</v>
      </c>
      <c r="E525" s="24" t="s">
        <v>27</v>
      </c>
      <c r="F525" s="45" t="s">
        <v>120</v>
      </c>
      <c r="G525" s="45" t="str">
        <f t="shared" si="1"/>
        <v>Breno</v>
      </c>
      <c r="H525" s="52" t="s">
        <v>103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194</v>
      </c>
      <c r="N525" s="59">
        <v>0.011</v>
      </c>
      <c r="O525" s="9" t="s">
        <v>195</v>
      </c>
      <c r="P525" s="60">
        <v>0.2</v>
      </c>
      <c r="Q525" s="6"/>
      <c r="R525" s="51"/>
      <c r="S525" s="24" t="s">
        <v>104</v>
      </c>
      <c r="T525" s="24" t="s">
        <v>1811</v>
      </c>
      <c r="U525" s="9" t="s">
        <v>27</v>
      </c>
      <c r="V525" s="52" t="str">
        <f t="shared" si="3"/>
        <v>Ativo</v>
      </c>
      <c r="W525" s="24" t="s">
        <v>69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271574.4</v>
      </c>
    </row>
    <row r="526" ht="15.75" customHeight="1">
      <c r="A526" s="42" t="s">
        <v>45</v>
      </c>
      <c r="B526" s="43" t="s">
        <v>1813</v>
      </c>
      <c r="C526" s="44" t="s">
        <v>1814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103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48</v>
      </c>
      <c r="N526" s="49">
        <v>0.01</v>
      </c>
      <c r="O526" s="45" t="s">
        <v>23</v>
      </c>
      <c r="P526" s="50">
        <v>0.0</v>
      </c>
      <c r="Q526" s="61" t="s">
        <v>1815</v>
      </c>
      <c r="R526" s="51"/>
      <c r="S526" s="46" t="s">
        <v>104</v>
      </c>
      <c r="T526" s="24" t="s">
        <v>1816</v>
      </c>
      <c r="U526" s="9" t="s">
        <v>27</v>
      </c>
      <c r="V526" s="52" t="str">
        <f t="shared" si="3"/>
        <v>Ativo</v>
      </c>
      <c r="W526" s="46"/>
      <c r="X526" s="53" t="s">
        <v>116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35715.98</v>
      </c>
    </row>
    <row r="527" ht="15.0" customHeight="1">
      <c r="A527" s="42" t="s">
        <v>45</v>
      </c>
      <c r="B527" s="67" t="s">
        <v>1817</v>
      </c>
      <c r="C527" s="68" t="s">
        <v>1818</v>
      </c>
      <c r="D527" s="45" t="s">
        <v>18</v>
      </c>
      <c r="E527" s="46" t="s">
        <v>181</v>
      </c>
      <c r="F527" s="45" t="s">
        <v>203</v>
      </c>
      <c r="G527" s="45" t="str">
        <f t="shared" si="1"/>
        <v>Breno</v>
      </c>
      <c r="H527" s="47" t="s">
        <v>103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48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104</v>
      </c>
      <c r="T527" s="24" t="s">
        <v>1819</v>
      </c>
      <c r="U527" s="9" t="s">
        <v>76</v>
      </c>
      <c r="V527" s="52" t="str">
        <f t="shared" si="3"/>
        <v>Ativo</v>
      </c>
      <c r="W527" s="46"/>
      <c r="X527" s="53" t="s">
        <v>106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123621.7</v>
      </c>
    </row>
    <row r="528" ht="15.0" customHeight="1">
      <c r="A528" s="42" t="s">
        <v>45</v>
      </c>
      <c r="B528" s="98" t="s">
        <v>1817</v>
      </c>
      <c r="C528" s="136" t="s">
        <v>1820</v>
      </c>
      <c r="D528" s="45" t="s">
        <v>18</v>
      </c>
      <c r="E528" s="46" t="s">
        <v>181</v>
      </c>
      <c r="F528" s="45" t="s">
        <v>203</v>
      </c>
      <c r="G528" s="45" t="str">
        <f t="shared" si="1"/>
        <v>Breno</v>
      </c>
      <c r="H528" s="47" t="s">
        <v>103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48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104</v>
      </c>
      <c r="T528" s="24" t="s">
        <v>1819</v>
      </c>
      <c r="U528" s="9" t="s">
        <v>76</v>
      </c>
      <c r="V528" s="52" t="str">
        <f t="shared" si="3"/>
        <v>Ativo</v>
      </c>
      <c r="W528" s="46"/>
      <c r="X528" s="53" t="s">
        <v>106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206730.6</v>
      </c>
    </row>
    <row r="529" ht="15.75" customHeight="1">
      <c r="A529" s="6" t="s">
        <v>45</v>
      </c>
      <c r="B529" s="56" t="s">
        <v>1821</v>
      </c>
      <c r="C529" s="57" t="s">
        <v>1822</v>
      </c>
      <c r="D529" s="9" t="s">
        <v>18</v>
      </c>
      <c r="E529" s="24" t="s">
        <v>27</v>
      </c>
      <c r="F529" s="9" t="s">
        <v>66</v>
      </c>
      <c r="G529" s="45" t="str">
        <f t="shared" si="1"/>
        <v>#N/A</v>
      </c>
      <c r="H529" s="52" t="s">
        <v>149</v>
      </c>
      <c r="I529" s="52" t="s">
        <v>122</v>
      </c>
      <c r="J529" s="45" t="str">
        <f t="shared" si="7"/>
        <v>Não</v>
      </c>
      <c r="K529" s="58">
        <v>45356.0</v>
      </c>
      <c r="L529" s="63"/>
      <c r="M529" s="24" t="s">
        <v>48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104</v>
      </c>
      <c r="T529" s="5" t="s">
        <v>1823</v>
      </c>
      <c r="U529" s="9" t="s">
        <v>154</v>
      </c>
      <c r="V529" s="52" t="str">
        <f t="shared" si="3"/>
        <v>Ativo</v>
      </c>
      <c r="W529" s="46"/>
      <c r="X529" s="53" t="s">
        <v>116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117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1824</v>
      </c>
      <c r="C530" s="191" t="s">
        <v>1825</v>
      </c>
      <c r="D530" s="45" t="s">
        <v>18</v>
      </c>
      <c r="E530" s="46" t="s">
        <v>181</v>
      </c>
      <c r="F530" s="45" t="s">
        <v>538</v>
      </c>
      <c r="G530" s="45" t="str">
        <f t="shared" si="1"/>
        <v>#N/A</v>
      </c>
      <c r="H530" s="47" t="s">
        <v>149</v>
      </c>
      <c r="I530" s="47" t="s">
        <v>122</v>
      </c>
      <c r="J530" s="45" t="str">
        <f t="shared" si="7"/>
        <v>Não</v>
      </c>
      <c r="K530" s="48">
        <v>45163.0</v>
      </c>
      <c r="L530" s="63"/>
      <c r="M530" s="46" t="s">
        <v>48</v>
      </c>
      <c r="N530" s="49">
        <v>0.007</v>
      </c>
      <c r="O530" s="45" t="s">
        <v>23</v>
      </c>
      <c r="P530" s="50">
        <v>0.0</v>
      </c>
      <c r="Q530" s="141"/>
      <c r="R530" s="51" t="s">
        <v>1043</v>
      </c>
      <c r="S530" s="46" t="s">
        <v>104</v>
      </c>
      <c r="T530" s="24" t="s">
        <v>1826</v>
      </c>
      <c r="U530" s="9" t="s">
        <v>38</v>
      </c>
      <c r="V530" s="52" t="str">
        <f t="shared" si="3"/>
        <v>Ativo</v>
      </c>
      <c r="W530" s="46"/>
      <c r="X530" s="53" t="s">
        <v>106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117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1827</v>
      </c>
      <c r="C531" s="44" t="s">
        <v>1828</v>
      </c>
      <c r="D531" s="45" t="s">
        <v>18</v>
      </c>
      <c r="E531" s="46" t="s">
        <v>19</v>
      </c>
      <c r="F531" s="45" t="s">
        <v>144</v>
      </c>
      <c r="G531" s="45" t="str">
        <f t="shared" si="1"/>
        <v>Breno</v>
      </c>
      <c r="H531" s="47" t="s">
        <v>103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48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104</v>
      </c>
      <c r="T531" s="24" t="s">
        <v>1829</v>
      </c>
      <c r="U531" s="9" t="s">
        <v>27</v>
      </c>
      <c r="V531" s="52" t="str">
        <f t="shared" si="3"/>
        <v>Ativo</v>
      </c>
      <c r="W531" s="46"/>
      <c r="X531" s="53" t="s">
        <v>116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147493.1</v>
      </c>
    </row>
    <row r="532" ht="15.75" customHeight="1">
      <c r="A532" s="42" t="s">
        <v>45</v>
      </c>
      <c r="B532" s="43" t="s">
        <v>1830</v>
      </c>
      <c r="C532" s="44" t="s">
        <v>1831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190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74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104</v>
      </c>
      <c r="T532" s="229" t="s">
        <v>1832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117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1833</v>
      </c>
      <c r="C533" s="44" t="s">
        <v>1834</v>
      </c>
      <c r="D533" s="45" t="s">
        <v>18</v>
      </c>
      <c r="E533" s="46" t="s">
        <v>27</v>
      </c>
      <c r="F533" s="45" t="s">
        <v>120</v>
      </c>
      <c r="G533" s="45" t="str">
        <f t="shared" si="1"/>
        <v>Breno</v>
      </c>
      <c r="H533" s="47" t="s">
        <v>103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48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104</v>
      </c>
      <c r="T533" s="24" t="s">
        <v>1835</v>
      </c>
      <c r="U533" s="9" t="s">
        <v>27</v>
      </c>
      <c r="V533" s="52" t="str">
        <f t="shared" si="3"/>
        <v>Ativo</v>
      </c>
      <c r="W533" s="46"/>
      <c r="X533" s="53" t="s">
        <v>116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338320.6</v>
      </c>
    </row>
    <row r="534" ht="15.75" customHeight="1">
      <c r="A534" s="42" t="s">
        <v>45</v>
      </c>
      <c r="B534" s="43" t="s">
        <v>1833</v>
      </c>
      <c r="C534" s="44" t="s">
        <v>1836</v>
      </c>
      <c r="D534" s="45" t="s">
        <v>18</v>
      </c>
      <c r="E534" s="46" t="s">
        <v>27</v>
      </c>
      <c r="F534" s="45" t="s">
        <v>120</v>
      </c>
      <c r="G534" s="45" t="str">
        <f t="shared" si="1"/>
        <v>Breno</v>
      </c>
      <c r="H534" s="47" t="s">
        <v>103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104</v>
      </c>
      <c r="T534" s="24" t="s">
        <v>1835</v>
      </c>
      <c r="U534" s="9" t="s">
        <v>27</v>
      </c>
      <c r="V534" s="52" t="str">
        <f t="shared" si="3"/>
        <v>Ativo</v>
      </c>
      <c r="W534" s="46"/>
      <c r="X534" s="53" t="s">
        <v>116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14987.76</v>
      </c>
    </row>
    <row r="535" ht="15.75" customHeight="1">
      <c r="A535" s="42" t="s">
        <v>45</v>
      </c>
      <c r="B535" s="43" t="s">
        <v>1837</v>
      </c>
      <c r="C535" s="44" t="s">
        <v>1838</v>
      </c>
      <c r="D535" s="45" t="s">
        <v>18</v>
      </c>
      <c r="E535" s="46" t="s">
        <v>27</v>
      </c>
      <c r="F535" s="45" t="s">
        <v>1839</v>
      </c>
      <c r="G535" s="45" t="str">
        <f t="shared" si="1"/>
        <v>#N/A</v>
      </c>
      <c r="H535" s="47" t="s">
        <v>149</v>
      </c>
      <c r="I535" s="47" t="s">
        <v>122</v>
      </c>
      <c r="J535" s="45" t="str">
        <f t="shared" si="7"/>
        <v>Não</v>
      </c>
      <c r="K535" s="48">
        <v>45166.0</v>
      </c>
      <c r="L535" s="63"/>
      <c r="M535" s="46" t="s">
        <v>61</v>
      </c>
      <c r="N535" s="49">
        <v>0.015</v>
      </c>
      <c r="O535" s="45" t="s">
        <v>53</v>
      </c>
      <c r="P535" s="50">
        <v>0.1</v>
      </c>
      <c r="Q535" s="141"/>
      <c r="R535" s="51"/>
      <c r="S535" s="46" t="s">
        <v>104</v>
      </c>
      <c r="T535" s="24" t="s">
        <v>1840</v>
      </c>
      <c r="U535" s="9" t="s">
        <v>1123</v>
      </c>
      <c r="V535" s="52" t="str">
        <f t="shared" si="3"/>
        <v>Inativo</v>
      </c>
      <c r="W535" s="46"/>
      <c r="X535" s="53" t="s">
        <v>116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117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1841</v>
      </c>
      <c r="C536" s="44" t="s">
        <v>1842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149</v>
      </c>
      <c r="I536" s="52" t="s">
        <v>122</v>
      </c>
      <c r="J536" s="45" t="str">
        <f t="shared" si="7"/>
        <v>Não</v>
      </c>
      <c r="K536" s="48">
        <v>45007.0</v>
      </c>
      <c r="L536" s="46"/>
      <c r="M536" s="46" t="s">
        <v>48</v>
      </c>
      <c r="N536" s="49">
        <v>0.012</v>
      </c>
      <c r="O536" s="45" t="s">
        <v>23</v>
      </c>
      <c r="P536" s="50">
        <v>0.0</v>
      </c>
      <c r="Q536" s="141"/>
      <c r="R536" s="175" t="s">
        <v>1843</v>
      </c>
      <c r="S536" s="46" t="s">
        <v>104</v>
      </c>
      <c r="T536" s="24" t="s">
        <v>1844</v>
      </c>
      <c r="U536" s="9" t="s">
        <v>19</v>
      </c>
      <c r="V536" s="52" t="str">
        <f t="shared" si="3"/>
        <v>Ativo</v>
      </c>
      <c r="W536" s="46"/>
      <c r="X536" s="53" t="s">
        <v>116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1841</v>
      </c>
      <c r="C537" s="44" t="s">
        <v>1845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149</v>
      </c>
      <c r="I537" s="47" t="s">
        <v>122</v>
      </c>
      <c r="J537" s="45" t="str">
        <f t="shared" si="7"/>
        <v>Não</v>
      </c>
      <c r="K537" s="48">
        <v>45163.0</v>
      </c>
      <c r="L537" s="63"/>
      <c r="M537" s="46" t="s">
        <v>194</v>
      </c>
      <c r="N537" s="49">
        <v>0.025</v>
      </c>
      <c r="O537" s="45" t="s">
        <v>195</v>
      </c>
      <c r="P537" s="50">
        <v>0.2</v>
      </c>
      <c r="Q537" s="141"/>
      <c r="R537" s="61"/>
      <c r="S537" s="46" t="s">
        <v>104</v>
      </c>
      <c r="T537" s="24" t="s">
        <v>1844</v>
      </c>
      <c r="U537" s="9" t="s">
        <v>19</v>
      </c>
      <c r="V537" s="52" t="str">
        <f t="shared" si="3"/>
        <v>Ativo</v>
      </c>
      <c r="W537" s="46"/>
      <c r="X537" s="53" t="s">
        <v>116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117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1846</v>
      </c>
      <c r="C538" s="57" t="s">
        <v>1847</v>
      </c>
      <c r="D538" s="9" t="s">
        <v>18</v>
      </c>
      <c r="E538" s="24" t="s">
        <v>19</v>
      </c>
      <c r="F538" s="9" t="s">
        <v>639</v>
      </c>
      <c r="G538" s="45" t="str">
        <f t="shared" si="1"/>
        <v>Breno</v>
      </c>
      <c r="H538" s="52" t="s">
        <v>103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284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104</v>
      </c>
      <c r="T538" s="24" t="s">
        <v>1848</v>
      </c>
      <c r="U538" s="9" t="s">
        <v>19</v>
      </c>
      <c r="V538" s="52" t="str">
        <f t="shared" si="3"/>
        <v>Ativo</v>
      </c>
      <c r="W538" s="24" t="s">
        <v>69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11739.96</v>
      </c>
    </row>
    <row r="539" ht="15.75" customHeight="1">
      <c r="A539" s="42" t="s">
        <v>45</v>
      </c>
      <c r="B539" s="43" t="s">
        <v>1849</v>
      </c>
      <c r="C539" s="44" t="s">
        <v>1850</v>
      </c>
      <c r="D539" s="45" t="s">
        <v>18</v>
      </c>
      <c r="E539" s="46" t="s">
        <v>19</v>
      </c>
      <c r="F539" s="45" t="s">
        <v>144</v>
      </c>
      <c r="G539" s="45" t="str">
        <f t="shared" si="1"/>
        <v>#N/A</v>
      </c>
      <c r="H539" s="47" t="s">
        <v>190</v>
      </c>
      <c r="I539" s="52" t="s">
        <v>23</v>
      </c>
      <c r="J539" s="45" t="str">
        <f t="shared" si="7"/>
        <v>Não</v>
      </c>
      <c r="K539" s="48">
        <v>45029.0</v>
      </c>
      <c r="L539" s="230">
        <v>45250.0</v>
      </c>
      <c r="M539" s="46" t="s">
        <v>48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104</v>
      </c>
      <c r="T539" s="24" t="s">
        <v>1851</v>
      </c>
      <c r="U539" s="9" t="s">
        <v>1852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117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1853</v>
      </c>
      <c r="C540" s="44" t="s">
        <v>1854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103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61</v>
      </c>
      <c r="N540" s="49">
        <v>0.015</v>
      </c>
      <c r="O540" s="45" t="s">
        <v>53</v>
      </c>
      <c r="P540" s="50">
        <v>0.1</v>
      </c>
      <c r="Q540" s="186" t="s">
        <v>1855</v>
      </c>
      <c r="R540" s="141"/>
      <c r="S540" s="46" t="s">
        <v>104</v>
      </c>
      <c r="T540" s="24" t="s">
        <v>1856</v>
      </c>
      <c r="U540" s="9" t="s">
        <v>27</v>
      </c>
      <c r="V540" s="52" t="str">
        <f t="shared" si="3"/>
        <v>Ativo</v>
      </c>
      <c r="W540" s="46"/>
      <c r="X540" s="53" t="s">
        <v>116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22250.9</v>
      </c>
    </row>
    <row r="541" ht="15.75" customHeight="1">
      <c r="A541" s="42" t="s">
        <v>45</v>
      </c>
      <c r="B541" s="43" t="s">
        <v>1857</v>
      </c>
      <c r="C541" s="57" t="s">
        <v>1858</v>
      </c>
      <c r="D541" s="45" t="s">
        <v>18</v>
      </c>
      <c r="E541" s="46" t="s">
        <v>27</v>
      </c>
      <c r="F541" s="45" t="s">
        <v>120</v>
      </c>
      <c r="G541" s="45" t="str">
        <f t="shared" si="1"/>
        <v>Breno</v>
      </c>
      <c r="H541" s="52" t="s">
        <v>103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194</v>
      </c>
      <c r="N541" s="95">
        <v>0.025</v>
      </c>
      <c r="O541" s="96" t="s">
        <v>195</v>
      </c>
      <c r="P541" s="97">
        <v>0.2</v>
      </c>
      <c r="Q541" s="141"/>
      <c r="R541" s="141"/>
      <c r="S541" s="46" t="s">
        <v>104</v>
      </c>
      <c r="T541" s="24" t="s">
        <v>1859</v>
      </c>
      <c r="U541" s="9" t="s">
        <v>27</v>
      </c>
      <c r="V541" s="52" t="str">
        <f t="shared" si="3"/>
        <v>Ativo</v>
      </c>
      <c r="W541" s="46"/>
      <c r="X541" s="53" t="s">
        <v>116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45807.43</v>
      </c>
    </row>
    <row r="542" ht="15.75" customHeight="1">
      <c r="A542" s="42" t="s">
        <v>45</v>
      </c>
      <c r="B542" s="43" t="s">
        <v>1857</v>
      </c>
      <c r="C542" s="44" t="s">
        <v>1860</v>
      </c>
      <c r="D542" s="45" t="s">
        <v>18</v>
      </c>
      <c r="E542" s="46" t="s">
        <v>27</v>
      </c>
      <c r="F542" s="45" t="s">
        <v>120</v>
      </c>
      <c r="G542" s="45" t="str">
        <f t="shared" si="1"/>
        <v>Breno</v>
      </c>
      <c r="H542" s="47" t="s">
        <v>103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48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104</v>
      </c>
      <c r="T542" s="24" t="s">
        <v>1859</v>
      </c>
      <c r="U542" s="9" t="s">
        <v>27</v>
      </c>
      <c r="V542" s="52" t="str">
        <f t="shared" si="3"/>
        <v>Ativo</v>
      </c>
      <c r="W542" s="46"/>
      <c r="X542" s="53" t="s">
        <v>116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571415.8</v>
      </c>
    </row>
    <row r="543" ht="15.75" customHeight="1">
      <c r="A543" s="42" t="s">
        <v>45</v>
      </c>
      <c r="B543" s="43" t="s">
        <v>1861</v>
      </c>
      <c r="C543" s="44" t="s">
        <v>1862</v>
      </c>
      <c r="D543" s="45" t="s">
        <v>18</v>
      </c>
      <c r="E543" s="46" t="s">
        <v>27</v>
      </c>
      <c r="F543" s="45" t="s">
        <v>66</v>
      </c>
      <c r="G543" s="45" t="str">
        <f t="shared" si="1"/>
        <v>#N/A</v>
      </c>
      <c r="H543" s="52" t="s">
        <v>149</v>
      </c>
      <c r="I543" s="47" t="s">
        <v>122</v>
      </c>
      <c r="J543" s="45" t="str">
        <f t="shared" si="7"/>
        <v>Não</v>
      </c>
      <c r="K543" s="48">
        <v>45163.0</v>
      </c>
      <c r="L543" s="63"/>
      <c r="M543" s="46" t="s">
        <v>48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104</v>
      </c>
      <c r="T543" s="24" t="s">
        <v>1863</v>
      </c>
      <c r="U543" s="9" t="s">
        <v>27</v>
      </c>
      <c r="V543" s="52" t="str">
        <f t="shared" si="3"/>
        <v>Inativo</v>
      </c>
      <c r="W543" s="46"/>
      <c r="X543" s="53" t="s">
        <v>116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117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1864</v>
      </c>
      <c r="C544" s="82" t="s">
        <v>1865</v>
      </c>
      <c r="D544" s="45" t="s">
        <v>18</v>
      </c>
      <c r="E544" s="46" t="s">
        <v>27</v>
      </c>
      <c r="F544" s="45" t="s">
        <v>66</v>
      </c>
      <c r="G544" s="45" t="str">
        <f t="shared" si="1"/>
        <v>#N/A</v>
      </c>
      <c r="H544" s="52" t="s">
        <v>190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48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104</v>
      </c>
      <c r="T544" s="24" t="s">
        <v>1863</v>
      </c>
      <c r="U544" s="9" t="s">
        <v>27</v>
      </c>
      <c r="V544" s="52" t="str">
        <f t="shared" si="3"/>
        <v>Encerrado</v>
      </c>
      <c r="W544" s="46"/>
      <c r="X544" s="53" t="s">
        <v>116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117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1866</v>
      </c>
      <c r="C545" s="129" t="s">
        <v>1867</v>
      </c>
      <c r="D545" s="9" t="s">
        <v>18</v>
      </c>
      <c r="E545" s="24" t="s">
        <v>27</v>
      </c>
      <c r="F545" s="9" t="s">
        <v>120</v>
      </c>
      <c r="G545" s="45" t="str">
        <f t="shared" si="1"/>
        <v>Breno</v>
      </c>
      <c r="H545" s="52" t="s">
        <v>103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48</v>
      </c>
      <c r="N545" s="59">
        <v>0.012</v>
      </c>
      <c r="O545" s="9" t="s">
        <v>23</v>
      </c>
      <c r="P545" s="60">
        <v>0.0</v>
      </c>
      <c r="Q545" s="61" t="s">
        <v>1868</v>
      </c>
      <c r="R545" s="141"/>
      <c r="S545" s="24" t="s">
        <v>104</v>
      </c>
      <c r="T545" s="24" t="s">
        <v>1869</v>
      </c>
      <c r="U545" s="9" t="s">
        <v>27</v>
      </c>
      <c r="V545" s="231" t="s">
        <v>103</v>
      </c>
      <c r="W545" s="24" t="s">
        <v>69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243848.6</v>
      </c>
    </row>
    <row r="546" ht="15.75" customHeight="1">
      <c r="A546" s="42" t="s">
        <v>45</v>
      </c>
      <c r="B546" s="232" t="s">
        <v>1870</v>
      </c>
      <c r="C546" s="199" t="s">
        <v>1871</v>
      </c>
      <c r="D546" s="45" t="s">
        <v>18</v>
      </c>
      <c r="E546" s="46" t="s">
        <v>27</v>
      </c>
      <c r="F546" s="45" t="s">
        <v>262</v>
      </c>
      <c r="G546" s="45" t="str">
        <f t="shared" si="1"/>
        <v>#N/A</v>
      </c>
      <c r="H546" s="47" t="s">
        <v>149</v>
      </c>
      <c r="I546" s="47" t="s">
        <v>163</v>
      </c>
      <c r="J546" s="45" t="str">
        <f t="shared" si="7"/>
        <v>Não</v>
      </c>
      <c r="K546" s="48">
        <v>45163.0</v>
      </c>
      <c r="L546" s="63"/>
      <c r="M546" s="46" t="s">
        <v>61</v>
      </c>
      <c r="N546" s="49">
        <v>0.015</v>
      </c>
      <c r="O546" s="45" t="s">
        <v>53</v>
      </c>
      <c r="P546" s="50">
        <v>0.1</v>
      </c>
      <c r="Q546" s="141"/>
      <c r="R546" s="141"/>
      <c r="S546" s="46" t="s">
        <v>104</v>
      </c>
      <c r="T546" s="24" t="s">
        <v>1872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116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117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1873</v>
      </c>
      <c r="C547" s="44" t="s">
        <v>1874</v>
      </c>
      <c r="D547" s="45" t="s">
        <v>18</v>
      </c>
      <c r="E547" s="46" t="s">
        <v>181</v>
      </c>
      <c r="F547" s="45" t="s">
        <v>203</v>
      </c>
      <c r="G547" s="45" t="str">
        <f t="shared" si="1"/>
        <v>Breno</v>
      </c>
      <c r="H547" s="47" t="s">
        <v>103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194</v>
      </c>
      <c r="N547" s="49">
        <v>0.025</v>
      </c>
      <c r="O547" s="45" t="s">
        <v>195</v>
      </c>
      <c r="P547" s="50">
        <v>0.2</v>
      </c>
      <c r="Q547" s="141"/>
      <c r="R547" s="141"/>
      <c r="S547" s="46" t="s">
        <v>104</v>
      </c>
      <c r="T547" s="24" t="s">
        <v>1875</v>
      </c>
      <c r="U547" s="9" t="s">
        <v>76</v>
      </c>
      <c r="V547" s="52" t="str">
        <f t="shared" si="8"/>
        <v>Ativo</v>
      </c>
      <c r="W547" s="46"/>
      <c r="X547" s="53" t="s">
        <v>106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100306.2</v>
      </c>
    </row>
    <row r="548" ht="15.75" customHeight="1">
      <c r="A548" s="42" t="s">
        <v>45</v>
      </c>
      <c r="B548" s="56" t="s">
        <v>1876</v>
      </c>
      <c r="C548" s="57" t="s">
        <v>1877</v>
      </c>
      <c r="D548" s="9" t="s">
        <v>18</v>
      </c>
      <c r="E548" s="24" t="s">
        <v>19</v>
      </c>
      <c r="F548" s="9" t="s">
        <v>639</v>
      </c>
      <c r="G548" s="45" t="str">
        <f t="shared" si="1"/>
        <v>Breno</v>
      </c>
      <c r="H548" s="52" t="s">
        <v>103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284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104</v>
      </c>
      <c r="T548" s="24" t="s">
        <v>1878</v>
      </c>
      <c r="U548" s="9" t="s">
        <v>19</v>
      </c>
      <c r="V548" s="52" t="str">
        <f t="shared" si="8"/>
        <v>Ativo</v>
      </c>
      <c r="W548" s="24" t="s">
        <v>69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11739.96</v>
      </c>
    </row>
    <row r="549" ht="15.75" customHeight="1">
      <c r="A549" s="42" t="s">
        <v>45</v>
      </c>
      <c r="B549" s="115" t="s">
        <v>1879</v>
      </c>
      <c r="C549" s="66" t="s">
        <v>1880</v>
      </c>
      <c r="D549" s="9" t="s">
        <v>18</v>
      </c>
      <c r="E549" s="24" t="s">
        <v>27</v>
      </c>
      <c r="F549" s="9" t="s">
        <v>120</v>
      </c>
      <c r="G549" s="45" t="str">
        <f t="shared" si="1"/>
        <v>Breno</v>
      </c>
      <c r="H549" s="52" t="s">
        <v>103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48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104</v>
      </c>
      <c r="T549" s="24" t="s">
        <v>1881</v>
      </c>
      <c r="U549" s="9" t="s">
        <v>27</v>
      </c>
      <c r="V549" s="52" t="str">
        <f t="shared" si="8"/>
        <v>Ativo</v>
      </c>
      <c r="W549" s="24" t="s">
        <v>69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73738.58</v>
      </c>
    </row>
    <row r="550" ht="15.75" customHeight="1">
      <c r="A550" s="42" t="s">
        <v>45</v>
      </c>
      <c r="B550" s="43" t="s">
        <v>1882</v>
      </c>
      <c r="C550" s="44" t="s">
        <v>1883</v>
      </c>
      <c r="D550" s="45" t="s">
        <v>18</v>
      </c>
      <c r="E550" s="46" t="s">
        <v>27</v>
      </c>
      <c r="F550" s="45" t="s">
        <v>66</v>
      </c>
      <c r="G550" s="45" t="str">
        <f t="shared" si="1"/>
        <v>Breno</v>
      </c>
      <c r="H550" s="47" t="s">
        <v>103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48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104</v>
      </c>
      <c r="T550" s="24" t="s">
        <v>1884</v>
      </c>
      <c r="U550" s="9" t="s">
        <v>27</v>
      </c>
      <c r="V550" s="52" t="str">
        <f t="shared" si="8"/>
        <v>Ativo</v>
      </c>
      <c r="W550" s="46"/>
      <c r="X550" s="53" t="s">
        <v>116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605576.8</v>
      </c>
    </row>
    <row r="551" ht="15.75" customHeight="1">
      <c r="A551" s="6" t="s">
        <v>45</v>
      </c>
      <c r="B551" s="56" t="s">
        <v>1885</v>
      </c>
      <c r="C551" s="57" t="s">
        <v>1886</v>
      </c>
      <c r="D551" s="9" t="s">
        <v>18</v>
      </c>
      <c r="E551" s="24" t="s">
        <v>19</v>
      </c>
      <c r="F551" s="9" t="s">
        <v>144</v>
      </c>
      <c r="G551" s="45" t="str">
        <f t="shared" si="1"/>
        <v>Breno</v>
      </c>
      <c r="H551" s="52" t="s">
        <v>103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61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104</v>
      </c>
      <c r="T551" s="24" t="s">
        <v>1887</v>
      </c>
      <c r="U551" s="9" t="s">
        <v>19</v>
      </c>
      <c r="V551" s="52" t="str">
        <f t="shared" si="8"/>
        <v>Ativo</v>
      </c>
      <c r="W551" s="46"/>
      <c r="X551" s="53" t="s">
        <v>116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105505.1</v>
      </c>
    </row>
    <row r="552" ht="15.75" customHeight="1">
      <c r="A552" s="42" t="s">
        <v>45</v>
      </c>
      <c r="B552" s="43" t="s">
        <v>1888</v>
      </c>
      <c r="C552" s="44" t="s">
        <v>1889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103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194</v>
      </c>
      <c r="N552" s="49">
        <v>0.025</v>
      </c>
      <c r="O552" s="45" t="s">
        <v>195</v>
      </c>
      <c r="P552" s="50">
        <v>0.2</v>
      </c>
      <c r="Q552" s="51"/>
      <c r="R552" s="51"/>
      <c r="S552" s="46" t="s">
        <v>104</v>
      </c>
      <c r="T552" s="24" t="s">
        <v>1890</v>
      </c>
      <c r="U552" s="9" t="s">
        <v>19</v>
      </c>
      <c r="V552" s="52" t="str">
        <f t="shared" si="8"/>
        <v>Ativo</v>
      </c>
      <c r="W552" s="46"/>
      <c r="X552" s="53" t="s">
        <v>116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300397.8</v>
      </c>
    </row>
    <row r="553" ht="15.75" customHeight="1">
      <c r="A553" s="42" t="s">
        <v>45</v>
      </c>
      <c r="B553" s="43" t="s">
        <v>1891</v>
      </c>
      <c r="C553" s="44" t="s">
        <v>1892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103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48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104</v>
      </c>
      <c r="T553" s="24" t="s">
        <v>1890</v>
      </c>
      <c r="U553" s="9" t="s">
        <v>19</v>
      </c>
      <c r="V553" s="52" t="str">
        <f t="shared" si="8"/>
        <v>Ativo</v>
      </c>
      <c r="W553" s="46"/>
      <c r="X553" s="53" t="s">
        <v>116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1315022</v>
      </c>
    </row>
    <row r="554" ht="15.75" customHeight="1">
      <c r="A554" s="42" t="s">
        <v>45</v>
      </c>
      <c r="B554" s="62" t="s">
        <v>1893</v>
      </c>
      <c r="C554" s="44" t="s">
        <v>1894</v>
      </c>
      <c r="D554" s="45" t="s">
        <v>18</v>
      </c>
      <c r="E554" s="46" t="s">
        <v>27</v>
      </c>
      <c r="F554" s="45" t="s">
        <v>262</v>
      </c>
      <c r="G554" s="45" t="str">
        <f t="shared" si="1"/>
        <v>Breno</v>
      </c>
      <c r="H554" s="47" t="s">
        <v>103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48</v>
      </c>
      <c r="N554" s="49">
        <v>0.008</v>
      </c>
      <c r="O554" s="45" t="s">
        <v>23</v>
      </c>
      <c r="P554" s="50">
        <v>0.0</v>
      </c>
      <c r="Q554" s="140" t="s">
        <v>1895</v>
      </c>
      <c r="R554" s="141"/>
      <c r="S554" s="46" t="s">
        <v>374</v>
      </c>
      <c r="T554" s="24" t="s">
        <v>1896</v>
      </c>
      <c r="U554" s="9" t="s">
        <v>27</v>
      </c>
      <c r="V554" s="52" t="str">
        <f t="shared" si="8"/>
        <v>Ativo</v>
      </c>
      <c r="W554" s="46"/>
      <c r="X554" s="53" t="s">
        <v>116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1211852</v>
      </c>
    </row>
    <row r="555" ht="15.75" customHeight="1">
      <c r="A555" s="42" t="s">
        <v>45</v>
      </c>
      <c r="B555" s="43" t="s">
        <v>1897</v>
      </c>
      <c r="C555" s="44" t="s">
        <v>1898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103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48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104</v>
      </c>
      <c r="T555" s="24" t="s">
        <v>1899</v>
      </c>
      <c r="U555" s="9" t="s">
        <v>27</v>
      </c>
      <c r="V555" s="52" t="str">
        <f t="shared" si="8"/>
        <v>Ativo</v>
      </c>
      <c r="W555" s="46"/>
      <c r="X555" s="53" t="s">
        <v>116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62311.48</v>
      </c>
    </row>
    <row r="556" ht="15.75" customHeight="1">
      <c r="A556" s="6" t="s">
        <v>45</v>
      </c>
      <c r="B556" s="15" t="s">
        <v>1900</v>
      </c>
      <c r="C556" s="139" t="s">
        <v>1901</v>
      </c>
      <c r="D556" s="9" t="s">
        <v>135</v>
      </c>
      <c r="E556" s="24" t="s">
        <v>27</v>
      </c>
      <c r="F556" s="9" t="s">
        <v>136</v>
      </c>
      <c r="G556" s="45" t="str">
        <f t="shared" si="1"/>
        <v>Breno</v>
      </c>
      <c r="H556" s="52" t="s">
        <v>103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48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374</v>
      </c>
      <c r="T556" s="5" t="s">
        <v>1902</v>
      </c>
      <c r="U556" s="9" t="s">
        <v>27</v>
      </c>
      <c r="V556" s="52" t="str">
        <f t="shared" si="8"/>
        <v>Ativo</v>
      </c>
      <c r="W556" s="24"/>
      <c r="X556" s="53" t="s">
        <v>116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1137670</v>
      </c>
    </row>
    <row r="557" ht="15.75" customHeight="1">
      <c r="A557" s="42" t="s">
        <v>45</v>
      </c>
      <c r="B557" s="56" t="s">
        <v>1903</v>
      </c>
      <c r="C557" s="44" t="s">
        <v>1904</v>
      </c>
      <c r="D557" s="45" t="s">
        <v>18</v>
      </c>
      <c r="E557" s="46" t="s">
        <v>181</v>
      </c>
      <c r="F557" s="45" t="s">
        <v>72</v>
      </c>
      <c r="G557" s="45" t="str">
        <f t="shared" si="1"/>
        <v>Breno</v>
      </c>
      <c r="H557" s="52" t="s">
        <v>103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74</v>
      </c>
      <c r="N557" s="59">
        <v>0.012</v>
      </c>
      <c r="O557" s="45" t="s">
        <v>53</v>
      </c>
      <c r="P557" s="50">
        <v>0.1</v>
      </c>
      <c r="Q557" s="186"/>
      <c r="R557" s="61" t="s">
        <v>1905</v>
      </c>
      <c r="S557" s="46" t="s">
        <v>104</v>
      </c>
      <c r="T557" s="24" t="s">
        <v>1906</v>
      </c>
      <c r="U557" s="9" t="s">
        <v>76</v>
      </c>
      <c r="V557" s="52" t="str">
        <f t="shared" si="8"/>
        <v>Ativo</v>
      </c>
      <c r="W557" s="46"/>
      <c r="X557" s="53" t="s">
        <v>106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499677.8</v>
      </c>
    </row>
    <row r="558" ht="15.75" customHeight="1">
      <c r="A558" s="42" t="s">
        <v>45</v>
      </c>
      <c r="B558" s="43" t="s">
        <v>1907</v>
      </c>
      <c r="C558" s="44" t="s">
        <v>1908</v>
      </c>
      <c r="D558" s="45" t="s">
        <v>18</v>
      </c>
      <c r="E558" s="46" t="s">
        <v>181</v>
      </c>
      <c r="F558" s="45" t="s">
        <v>72</v>
      </c>
      <c r="G558" s="45" t="str">
        <f t="shared" si="1"/>
        <v>Breno</v>
      </c>
      <c r="H558" s="52" t="s">
        <v>149</v>
      </c>
      <c r="I558" s="52" t="s">
        <v>122</v>
      </c>
      <c r="J558" s="45" t="str">
        <f t="shared" si="7"/>
        <v>Não</v>
      </c>
      <c r="K558" s="48">
        <v>45127.0</v>
      </c>
      <c r="L558" s="63"/>
      <c r="M558" s="46" t="s">
        <v>194</v>
      </c>
      <c r="N558" s="49">
        <v>0.025</v>
      </c>
      <c r="O558" s="45" t="s">
        <v>195</v>
      </c>
      <c r="P558" s="50">
        <v>0.2</v>
      </c>
      <c r="Q558" s="141"/>
      <c r="R558" s="141"/>
      <c r="S558" s="46" t="s">
        <v>104</v>
      </c>
      <c r="T558" s="24" t="s">
        <v>1909</v>
      </c>
      <c r="U558" s="9" t="s">
        <v>76</v>
      </c>
      <c r="V558" s="52" t="str">
        <f t="shared" si="8"/>
        <v>Ativo</v>
      </c>
      <c r="W558" s="46"/>
      <c r="X558" s="53" t="s">
        <v>106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1907</v>
      </c>
      <c r="C559" s="44" t="s">
        <v>1910</v>
      </c>
      <c r="D559" s="45" t="s">
        <v>18</v>
      </c>
      <c r="E559" s="46" t="s">
        <v>181</v>
      </c>
      <c r="F559" s="45" t="s">
        <v>72</v>
      </c>
      <c r="G559" s="45" t="str">
        <f t="shared" si="1"/>
        <v>Breno</v>
      </c>
      <c r="H559" s="52" t="s">
        <v>103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74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104</v>
      </c>
      <c r="T559" s="24" t="s">
        <v>1909</v>
      </c>
      <c r="U559" s="9" t="s">
        <v>76</v>
      </c>
      <c r="V559" s="52" t="str">
        <f t="shared" si="8"/>
        <v>Ativo</v>
      </c>
      <c r="W559" s="46"/>
      <c r="X559" s="53" t="s">
        <v>106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187204.6</v>
      </c>
    </row>
    <row r="560" ht="15.75" customHeight="1">
      <c r="A560" s="42" t="s">
        <v>45</v>
      </c>
      <c r="B560" s="56" t="s">
        <v>1911</v>
      </c>
      <c r="C560" s="57" t="s">
        <v>1912</v>
      </c>
      <c r="D560" s="9" t="s">
        <v>18</v>
      </c>
      <c r="E560" s="24" t="s">
        <v>19</v>
      </c>
      <c r="F560" s="9" t="s">
        <v>300</v>
      </c>
      <c r="G560" s="45" t="str">
        <f t="shared" si="1"/>
        <v>Breno</v>
      </c>
      <c r="H560" s="52" t="s">
        <v>103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7" t="s">
        <v>52</v>
      </c>
      <c r="N560" s="188">
        <v>0.011</v>
      </c>
      <c r="O560" s="189" t="s">
        <v>53</v>
      </c>
      <c r="P560" s="190">
        <v>0.1</v>
      </c>
      <c r="Q560" s="61" t="s">
        <v>1913</v>
      </c>
      <c r="R560" s="141"/>
      <c r="S560" s="24" t="s">
        <v>104</v>
      </c>
      <c r="T560" s="24" t="s">
        <v>1914</v>
      </c>
      <c r="U560" s="9" t="s">
        <v>19</v>
      </c>
      <c r="V560" s="52" t="str">
        <f t="shared" si="8"/>
        <v>Ativo</v>
      </c>
      <c r="W560" s="24" t="s">
        <v>69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287517.2</v>
      </c>
    </row>
    <row r="561" ht="15.75" customHeight="1">
      <c r="A561" s="42" t="s">
        <v>45</v>
      </c>
      <c r="B561" s="62" t="s">
        <v>1915</v>
      </c>
      <c r="C561" s="44" t="s">
        <v>1916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103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140</v>
      </c>
      <c r="N561" s="49">
        <v>0.012</v>
      </c>
      <c r="O561" s="9" t="s">
        <v>53</v>
      </c>
      <c r="P561" s="60">
        <v>0.1</v>
      </c>
      <c r="Q561" s="61"/>
      <c r="R561" s="233" t="s">
        <v>1917</v>
      </c>
      <c r="S561" s="46" t="s">
        <v>104</v>
      </c>
      <c r="T561" s="24" t="s">
        <v>1918</v>
      </c>
      <c r="U561" s="9" t="s">
        <v>27</v>
      </c>
      <c r="V561" s="52" t="str">
        <f t="shared" si="8"/>
        <v>Ativo</v>
      </c>
      <c r="W561" s="46"/>
      <c r="X561" s="53" t="s">
        <v>116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1311489</v>
      </c>
    </row>
    <row r="562" ht="15.75" customHeight="1">
      <c r="A562" s="42" t="s">
        <v>45</v>
      </c>
      <c r="B562" s="43" t="s">
        <v>1919</v>
      </c>
      <c r="C562" s="44" t="s">
        <v>1920</v>
      </c>
      <c r="D562" s="45" t="s">
        <v>18</v>
      </c>
      <c r="E562" s="46" t="s">
        <v>19</v>
      </c>
      <c r="F562" s="9" t="s">
        <v>144</v>
      </c>
      <c r="G562" s="45" t="str">
        <f t="shared" si="1"/>
        <v>Breno</v>
      </c>
      <c r="H562" s="47" t="s">
        <v>103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74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104</v>
      </c>
      <c r="T562" s="24" t="s">
        <v>1921</v>
      </c>
      <c r="U562" s="9" t="s">
        <v>19</v>
      </c>
      <c r="V562" s="52" t="str">
        <f t="shared" si="8"/>
        <v>Ativo</v>
      </c>
      <c r="W562" s="46"/>
      <c r="X562" s="53" t="s">
        <v>116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47718.61</v>
      </c>
    </row>
    <row r="563" ht="15.75" customHeight="1">
      <c r="A563" s="42" t="s">
        <v>45</v>
      </c>
      <c r="B563" s="43" t="s">
        <v>1922</v>
      </c>
      <c r="C563" s="44" t="s">
        <v>1923</v>
      </c>
      <c r="D563" s="45" t="s">
        <v>18</v>
      </c>
      <c r="E563" s="46" t="s">
        <v>27</v>
      </c>
      <c r="F563" s="45" t="s">
        <v>66</v>
      </c>
      <c r="G563" s="45" t="str">
        <f t="shared" si="1"/>
        <v>Breno</v>
      </c>
      <c r="H563" s="52" t="s">
        <v>149</v>
      </c>
      <c r="I563" s="52" t="s">
        <v>122</v>
      </c>
      <c r="J563" s="45" t="str">
        <f t="shared" si="7"/>
        <v>Não</v>
      </c>
      <c r="K563" s="48">
        <v>44943.0</v>
      </c>
      <c r="L563" s="46"/>
      <c r="M563" s="46" t="s">
        <v>48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104</v>
      </c>
      <c r="T563" s="24" t="s">
        <v>1924</v>
      </c>
      <c r="U563" s="9" t="s">
        <v>27</v>
      </c>
      <c r="V563" s="52" t="str">
        <f t="shared" si="8"/>
        <v>Ativo</v>
      </c>
      <c r="W563" s="46"/>
      <c r="X563" s="53" t="s">
        <v>116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1922</v>
      </c>
      <c r="C564" s="44" t="s">
        <v>1925</v>
      </c>
      <c r="D564" s="45" t="s">
        <v>18</v>
      </c>
      <c r="E564" s="46" t="s">
        <v>27</v>
      </c>
      <c r="F564" s="45" t="s">
        <v>66</v>
      </c>
      <c r="G564" s="45" t="str">
        <f t="shared" si="1"/>
        <v>#N/A</v>
      </c>
      <c r="H564" s="52" t="s">
        <v>149</v>
      </c>
      <c r="I564" s="47" t="s">
        <v>122</v>
      </c>
      <c r="J564" s="45" t="str">
        <f t="shared" si="7"/>
        <v>Não</v>
      </c>
      <c r="K564" s="48">
        <v>45163.0</v>
      </c>
      <c r="L564" s="63"/>
      <c r="M564" s="46" t="s">
        <v>61</v>
      </c>
      <c r="N564" s="49">
        <v>0.015</v>
      </c>
      <c r="O564" s="45" t="s">
        <v>53</v>
      </c>
      <c r="P564" s="50">
        <v>0.1</v>
      </c>
      <c r="Q564" s="141"/>
      <c r="R564" s="141"/>
      <c r="S564" s="46" t="s">
        <v>104</v>
      </c>
      <c r="T564" s="24" t="s">
        <v>1924</v>
      </c>
      <c r="U564" s="9" t="s">
        <v>27</v>
      </c>
      <c r="V564" s="52" t="str">
        <f t="shared" si="8"/>
        <v>Inativo</v>
      </c>
      <c r="W564" s="46"/>
      <c r="X564" s="53" t="s">
        <v>116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117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1926</v>
      </c>
      <c r="C565" s="44" t="s">
        <v>1927</v>
      </c>
      <c r="D565" s="45" t="s">
        <v>18</v>
      </c>
      <c r="E565" s="46" t="s">
        <v>181</v>
      </c>
      <c r="F565" s="45" t="s">
        <v>72</v>
      </c>
      <c r="G565" s="45" t="str">
        <f t="shared" si="1"/>
        <v>Breno</v>
      </c>
      <c r="H565" s="52" t="s">
        <v>103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61</v>
      </c>
      <c r="N565" s="49">
        <v>0.015</v>
      </c>
      <c r="O565" s="45" t="s">
        <v>53</v>
      </c>
      <c r="P565" s="50">
        <v>0.1</v>
      </c>
      <c r="Q565" s="64"/>
      <c r="R565" s="61" t="s">
        <v>1928</v>
      </c>
      <c r="S565" s="46" t="s">
        <v>104</v>
      </c>
      <c r="T565" s="24" t="s">
        <v>1929</v>
      </c>
      <c r="U565" s="9" t="s">
        <v>76</v>
      </c>
      <c r="V565" s="52" t="str">
        <f t="shared" si="8"/>
        <v>Ativo</v>
      </c>
      <c r="W565" s="46"/>
      <c r="X565" s="53" t="s">
        <v>106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939336.3</v>
      </c>
    </row>
    <row r="566" ht="15.75" customHeight="1">
      <c r="A566" s="42" t="s">
        <v>45</v>
      </c>
      <c r="B566" s="116" t="s">
        <v>1930</v>
      </c>
      <c r="C566" s="44" t="s">
        <v>1931</v>
      </c>
      <c r="D566" s="45" t="s">
        <v>18</v>
      </c>
      <c r="E566" s="46" t="s">
        <v>181</v>
      </c>
      <c r="F566" s="45" t="s">
        <v>72</v>
      </c>
      <c r="G566" s="45" t="str">
        <f t="shared" si="1"/>
        <v>#N/A</v>
      </c>
      <c r="H566" s="47" t="s">
        <v>190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48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104</v>
      </c>
      <c r="T566" s="24" t="s">
        <v>1929</v>
      </c>
      <c r="U566" s="9" t="s">
        <v>76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117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1932</v>
      </c>
      <c r="C567" s="72" t="s">
        <v>1933</v>
      </c>
      <c r="D567" s="45" t="s">
        <v>101</v>
      </c>
      <c r="E567" s="46" t="s">
        <v>19</v>
      </c>
      <c r="F567" s="45" t="s">
        <v>102</v>
      </c>
      <c r="G567" s="45" t="str">
        <f t="shared" si="1"/>
        <v>Breno</v>
      </c>
      <c r="H567" s="47" t="s">
        <v>103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74</v>
      </c>
      <c r="N567" s="49">
        <v>0.012</v>
      </c>
      <c r="O567" s="45" t="s">
        <v>53</v>
      </c>
      <c r="P567" s="50">
        <v>0.1</v>
      </c>
      <c r="Q567" s="51"/>
      <c r="R567" s="51"/>
      <c r="S567" s="46" t="s">
        <v>104</v>
      </c>
      <c r="T567" s="24" t="s">
        <v>1934</v>
      </c>
      <c r="U567" s="9" t="s">
        <v>19</v>
      </c>
      <c r="V567" s="52" t="str">
        <f t="shared" si="8"/>
        <v>Ativo</v>
      </c>
      <c r="W567" s="46"/>
      <c r="X567" s="53" t="s">
        <v>116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147232.1</v>
      </c>
    </row>
    <row r="568" ht="15.75" customHeight="1">
      <c r="A568" s="42" t="s">
        <v>45</v>
      </c>
      <c r="B568" s="65" t="s">
        <v>1935</v>
      </c>
      <c r="C568" s="66" t="s">
        <v>1936</v>
      </c>
      <c r="D568" s="9" t="s">
        <v>18</v>
      </c>
      <c r="E568" s="24" t="s">
        <v>19</v>
      </c>
      <c r="F568" s="9" t="s">
        <v>144</v>
      </c>
      <c r="G568" s="45" t="str">
        <f t="shared" si="1"/>
        <v>Breno</v>
      </c>
      <c r="H568" s="52" t="s">
        <v>103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48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104</v>
      </c>
      <c r="T568" s="24" t="s">
        <v>1937</v>
      </c>
      <c r="U568" s="9" t="s">
        <v>19</v>
      </c>
      <c r="V568" s="52" t="str">
        <f t="shared" si="8"/>
        <v>Ativo</v>
      </c>
      <c r="W568" s="24" t="s">
        <v>63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583529.2</v>
      </c>
    </row>
    <row r="569" ht="15.75" customHeight="1">
      <c r="A569" s="42" t="s">
        <v>45</v>
      </c>
      <c r="B569" s="98" t="s">
        <v>1938</v>
      </c>
      <c r="C569" s="72" t="s">
        <v>1939</v>
      </c>
      <c r="D569" s="45" t="s">
        <v>18</v>
      </c>
      <c r="E569" s="46" t="s">
        <v>19</v>
      </c>
      <c r="F569" s="45" t="s">
        <v>127</v>
      </c>
      <c r="G569" s="45" t="str">
        <f t="shared" si="1"/>
        <v>Breno</v>
      </c>
      <c r="H569" s="52" t="s">
        <v>103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128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104</v>
      </c>
      <c r="T569" s="24" t="s">
        <v>1940</v>
      </c>
      <c r="U569" s="9" t="s">
        <v>19</v>
      </c>
      <c r="V569" s="52" t="str">
        <f t="shared" si="8"/>
        <v>Ativo</v>
      </c>
      <c r="W569" s="46"/>
      <c r="X569" s="53" t="s">
        <v>116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3742.68</v>
      </c>
    </row>
    <row r="570" ht="15.75" customHeight="1">
      <c r="A570" s="42" t="s">
        <v>45</v>
      </c>
      <c r="B570" s="43" t="s">
        <v>1941</v>
      </c>
      <c r="C570" s="44" t="s">
        <v>1942</v>
      </c>
      <c r="D570" s="45" t="s">
        <v>18</v>
      </c>
      <c r="E570" s="46" t="s">
        <v>27</v>
      </c>
      <c r="F570" s="45" t="s">
        <v>120</v>
      </c>
      <c r="G570" s="45" t="str">
        <f t="shared" si="1"/>
        <v>Breno</v>
      </c>
      <c r="H570" s="47" t="s">
        <v>103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104</v>
      </c>
      <c r="T570" s="24" t="s">
        <v>1943</v>
      </c>
      <c r="U570" s="9" t="s">
        <v>27</v>
      </c>
      <c r="V570" s="52" t="str">
        <f t="shared" si="8"/>
        <v>Ativo</v>
      </c>
      <c r="W570" s="46"/>
      <c r="X570" s="53" t="s">
        <v>116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1944</v>
      </c>
      <c r="C571" s="44" t="s">
        <v>1945</v>
      </c>
      <c r="D571" s="45" t="s">
        <v>101</v>
      </c>
      <c r="E571" s="46" t="s">
        <v>19</v>
      </c>
      <c r="F571" s="45" t="s">
        <v>102</v>
      </c>
      <c r="G571" s="45" t="str">
        <f t="shared" si="1"/>
        <v>Breno</v>
      </c>
      <c r="H571" s="47" t="s">
        <v>103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284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104</v>
      </c>
      <c r="T571" s="24" t="s">
        <v>1946</v>
      </c>
      <c r="U571" s="9" t="s">
        <v>799</v>
      </c>
      <c r="V571" s="52" t="str">
        <f t="shared" si="8"/>
        <v>Ativo</v>
      </c>
      <c r="W571" s="46"/>
      <c r="X571" s="53" t="s">
        <v>116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1704094</v>
      </c>
    </row>
    <row r="572" ht="15.75" customHeight="1">
      <c r="A572" s="42" t="s">
        <v>45</v>
      </c>
      <c r="B572" s="67" t="s">
        <v>1947</v>
      </c>
      <c r="C572" s="68" t="s">
        <v>1948</v>
      </c>
      <c r="D572" s="45" t="s">
        <v>18</v>
      </c>
      <c r="E572" s="46" t="s">
        <v>181</v>
      </c>
      <c r="F572" s="45" t="s">
        <v>203</v>
      </c>
      <c r="G572" s="45" t="str">
        <f t="shared" si="1"/>
        <v>Breno</v>
      </c>
      <c r="H572" s="52" t="s">
        <v>103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48</v>
      </c>
      <c r="N572" s="49">
        <v>0.012</v>
      </c>
      <c r="O572" s="45" t="s">
        <v>23</v>
      </c>
      <c r="P572" s="50">
        <v>0.0</v>
      </c>
      <c r="Q572" s="51"/>
      <c r="R572" s="61" t="s">
        <v>1949</v>
      </c>
      <c r="S572" s="46" t="s">
        <v>374</v>
      </c>
      <c r="T572" s="24" t="s">
        <v>1950</v>
      </c>
      <c r="U572" s="9" t="s">
        <v>76</v>
      </c>
      <c r="V572" s="52" t="str">
        <f t="shared" si="8"/>
        <v>Ativo</v>
      </c>
      <c r="W572" s="46"/>
      <c r="X572" s="53" t="s">
        <v>106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258866.8</v>
      </c>
    </row>
    <row r="573" ht="15.75" customHeight="1">
      <c r="A573" s="42" t="s">
        <v>45</v>
      </c>
      <c r="B573" s="43" t="s">
        <v>1951</v>
      </c>
      <c r="C573" s="44" t="s">
        <v>1952</v>
      </c>
      <c r="D573" s="45" t="s">
        <v>18</v>
      </c>
      <c r="E573" s="46" t="s">
        <v>27</v>
      </c>
      <c r="F573" s="45" t="s">
        <v>120</v>
      </c>
      <c r="G573" s="45" t="str">
        <f t="shared" si="1"/>
        <v>Breno</v>
      </c>
      <c r="H573" s="47" t="s">
        <v>103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74</v>
      </c>
      <c r="N573" s="49">
        <v>0.012</v>
      </c>
      <c r="O573" s="45" t="s">
        <v>23</v>
      </c>
      <c r="P573" s="50">
        <v>0.0</v>
      </c>
      <c r="Q573" s="61" t="s">
        <v>1953</v>
      </c>
      <c r="R573" s="141"/>
      <c r="S573" s="46" t="s">
        <v>104</v>
      </c>
      <c r="T573" s="24" t="s">
        <v>1954</v>
      </c>
      <c r="U573" s="9" t="s">
        <v>27</v>
      </c>
      <c r="V573" s="52" t="str">
        <f t="shared" si="8"/>
        <v>Ativo</v>
      </c>
      <c r="W573" s="46"/>
      <c r="X573" s="53" t="s">
        <v>116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448420.6</v>
      </c>
    </row>
    <row r="574" ht="15.75" customHeight="1">
      <c r="A574" s="6" t="s">
        <v>45</v>
      </c>
      <c r="B574" s="56" t="s">
        <v>1955</v>
      </c>
      <c r="C574" s="21" t="s">
        <v>1956</v>
      </c>
      <c r="D574" s="9" t="s">
        <v>135</v>
      </c>
      <c r="E574" s="24" t="s">
        <v>27</v>
      </c>
      <c r="F574" s="9" t="s">
        <v>136</v>
      </c>
      <c r="G574" s="45" t="str">
        <f t="shared" si="1"/>
        <v>Breno</v>
      </c>
      <c r="H574" s="52" t="s">
        <v>103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48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104</v>
      </c>
      <c r="T574" s="23" t="s">
        <v>1957</v>
      </c>
      <c r="U574" s="9" t="s">
        <v>27</v>
      </c>
      <c r="V574" s="52" t="str">
        <f t="shared" si="8"/>
        <v>Ativo</v>
      </c>
      <c r="W574" s="46"/>
      <c r="X574" s="53" t="s">
        <v>116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1522620</v>
      </c>
    </row>
    <row r="575" ht="15.75" customHeight="1">
      <c r="A575" s="42" t="s">
        <v>45</v>
      </c>
      <c r="B575" s="128" t="s">
        <v>1958</v>
      </c>
      <c r="C575" s="142" t="s">
        <v>1959</v>
      </c>
      <c r="D575" s="45" t="s">
        <v>18</v>
      </c>
      <c r="E575" s="46" t="s">
        <v>181</v>
      </c>
      <c r="F575" s="45" t="s">
        <v>203</v>
      </c>
      <c r="G575" s="45" t="str">
        <f t="shared" si="1"/>
        <v>Breno</v>
      </c>
      <c r="H575" s="52" t="s">
        <v>103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    <v>0.015</v>
      </c>
      <c r="O575" s="45" t="s">
        <v>53</v>
      </c>
      <c r="P575" s="50">
        <v>0.1</v>
      </c>
      <c r="Q575" s="141"/>
      <c r="R575" s="141"/>
      <c r="S575" s="46" t="s">
        <v>104</v>
      </c>
      <c r="T575" s="24" t="s">
        <v>1960</v>
      </c>
      <c r="U575" s="9" t="s">
        <v>76</v>
      </c>
      <c r="V575" s="52" t="str">
        <f t="shared" si="8"/>
        <v>Ativo</v>
      </c>
      <c r="W575" s="46"/>
      <c r="X575" s="53" t="s">
        <v>106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50711.62</v>
      </c>
    </row>
    <row r="576" ht="15.75" customHeight="1">
      <c r="A576" s="42" t="s">
        <v>45</v>
      </c>
      <c r="B576" s="62" t="s">
        <v>1961</v>
      </c>
      <c r="C576" s="44" t="s">
        <v>1962</v>
      </c>
      <c r="D576" s="45" t="s">
        <v>18</v>
      </c>
      <c r="E576" s="46" t="s">
        <v>181</v>
      </c>
      <c r="F576" s="45" t="s">
        <v>72</v>
      </c>
      <c r="G576" s="45" t="str">
        <f t="shared" si="1"/>
        <v>Breno</v>
      </c>
      <c r="H576" s="47" t="s">
        <v>103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74</v>
      </c>
      <c r="N576" s="49">
        <v>0.012</v>
      </c>
      <c r="O576" s="45" t="s">
        <v>23</v>
      </c>
      <c r="P576" s="50">
        <v>0.0</v>
      </c>
      <c r="Q576" s="61" t="s">
        <v>1963</v>
      </c>
      <c r="R576" s="75"/>
      <c r="S576" s="46" t="s">
        <v>104</v>
      </c>
      <c r="T576" s="24" t="s">
        <v>1964</v>
      </c>
      <c r="U576" s="9" t="s">
        <v>76</v>
      </c>
      <c r="V576" s="52" t="str">
        <f t="shared" si="8"/>
        <v>Ativo</v>
      </c>
      <c r="W576" s="46"/>
      <c r="X576" s="53" t="s">
        <v>106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1060806</v>
      </c>
    </row>
    <row r="577" ht="15.75" customHeight="1">
      <c r="A577" s="42" t="s">
        <v>45</v>
      </c>
      <c r="B577" s="43" t="s">
        <v>1965</v>
      </c>
      <c r="C577" s="44" t="s">
        <v>1966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149</v>
      </c>
      <c r="I577" s="47" t="s">
        <v>122</v>
      </c>
      <c r="J577" s="45" t="str">
        <f t="shared" si="7"/>
        <v>Não</v>
      </c>
      <c r="K577" s="48">
        <v>45163.0</v>
      </c>
      <c r="L577" s="63"/>
      <c r="M577" s="46" t="s">
        <v>48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374</v>
      </c>
      <c r="T577" s="24" t="s">
        <v>1967</v>
      </c>
      <c r="U577" s="9" t="s">
        <v>27</v>
      </c>
      <c r="V577" s="52" t="str">
        <f t="shared" si="8"/>
        <v>Ativo</v>
      </c>
      <c r="W577" s="46"/>
      <c r="X577" s="53" t="s">
        <v>116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117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1968</v>
      </c>
      <c r="C578" s="44" t="s">
        <v>1969</v>
      </c>
      <c r="D578" s="45" t="s">
        <v>18</v>
      </c>
      <c r="E578" s="46" t="s">
        <v>27</v>
      </c>
      <c r="F578" s="45" t="s">
        <v>262</v>
      </c>
      <c r="G578" s="45" t="str">
        <f t="shared" si="1"/>
        <v>Breno</v>
      </c>
      <c r="H578" s="47" t="s">
        <v>103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48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374</v>
      </c>
      <c r="T578" s="24" t="s">
        <v>1970</v>
      </c>
      <c r="U578" s="9" t="s">
        <v>27</v>
      </c>
      <c r="V578" s="52" t="str">
        <f t="shared" si="8"/>
        <v>Ativo</v>
      </c>
      <c r="W578" s="46"/>
      <c r="X578" s="53" t="s">
        <v>1280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1850464</v>
      </c>
    </row>
    <row r="579" ht="15.75" customHeight="1">
      <c r="A579" s="42" t="s">
        <v>45</v>
      </c>
      <c r="B579" s="43" t="s">
        <v>1968</v>
      </c>
      <c r="C579" s="44" t="s">
        <v>1971</v>
      </c>
      <c r="D579" s="45" t="s">
        <v>18</v>
      </c>
      <c r="E579" s="46" t="s">
        <v>27</v>
      </c>
      <c r="F579" s="45" t="s">
        <v>262</v>
      </c>
      <c r="G579" s="45" t="str">
        <f t="shared" si="1"/>
        <v>Breno</v>
      </c>
      <c r="H579" s="47" t="s">
        <v>103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48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374</v>
      </c>
      <c r="T579" s="24" t="s">
        <v>1970</v>
      </c>
      <c r="U579" s="9" t="s">
        <v>27</v>
      </c>
      <c r="V579" s="52" t="str">
        <f t="shared" si="8"/>
        <v>Ativo</v>
      </c>
      <c r="W579" s="46"/>
      <c r="X579" s="53" t="s">
        <v>1280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1422724</v>
      </c>
    </row>
    <row r="580" ht="15.75" customHeight="1">
      <c r="A580" s="42" t="s">
        <v>45</v>
      </c>
      <c r="B580" s="43" t="s">
        <v>1972</v>
      </c>
      <c r="C580" s="44" t="s">
        <v>1973</v>
      </c>
      <c r="D580" s="45" t="s">
        <v>101</v>
      </c>
      <c r="E580" s="46" t="s">
        <v>19</v>
      </c>
      <c r="F580" s="45" t="s">
        <v>417</v>
      </c>
      <c r="G580" s="45" t="str">
        <f t="shared" si="1"/>
        <v>#N/A</v>
      </c>
      <c r="H580" s="47" t="s">
        <v>103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1974</v>
      </c>
      <c r="N580" s="49">
        <v>0.01</v>
      </c>
      <c r="O580" s="45" t="s">
        <v>23</v>
      </c>
      <c r="P580" s="50">
        <v>0.0</v>
      </c>
      <c r="Q580" s="127" t="s">
        <v>617</v>
      </c>
      <c r="R580" s="75"/>
      <c r="S580" s="46" t="s">
        <v>104</v>
      </c>
      <c r="T580" s="24" t="s">
        <v>1975</v>
      </c>
      <c r="U580" s="9" t="s">
        <v>38</v>
      </c>
      <c r="V580" s="52" t="str">
        <f t="shared" si="8"/>
        <v>Ativo</v>
      </c>
      <c r="W580" s="46"/>
      <c r="X580" s="53" t="s">
        <v>106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117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1976</v>
      </c>
      <c r="C581" s="44" t="s">
        <v>1977</v>
      </c>
      <c r="D581" s="45" t="s">
        <v>18</v>
      </c>
      <c r="E581" s="46" t="s">
        <v>181</v>
      </c>
      <c r="F581" s="45" t="s">
        <v>72</v>
      </c>
      <c r="G581" s="45" t="str">
        <f t="shared" si="1"/>
        <v>Breno</v>
      </c>
      <c r="H581" s="47" t="s">
        <v>103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61</v>
      </c>
      <c r="N581" s="49">
        <v>0.015</v>
      </c>
      <c r="O581" s="45" t="s">
        <v>53</v>
      </c>
      <c r="P581" s="50">
        <v>0.1</v>
      </c>
      <c r="Q581" s="141"/>
      <c r="R581" s="141"/>
      <c r="S581" s="46" t="s">
        <v>104</v>
      </c>
      <c r="T581" s="24" t="s">
        <v>1978</v>
      </c>
      <c r="U581" s="9" t="s">
        <v>76</v>
      </c>
      <c r="V581" s="52" t="str">
        <f t="shared" si="8"/>
        <v>Ativo</v>
      </c>
      <c r="W581" s="46"/>
      <c r="X581" s="53" t="s">
        <v>106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122658.5</v>
      </c>
    </row>
    <row r="582" ht="15.75" customHeight="1">
      <c r="A582" s="42" t="s">
        <v>45</v>
      </c>
      <c r="B582" s="62" t="s">
        <v>1979</v>
      </c>
      <c r="C582" s="44" t="s">
        <v>1980</v>
      </c>
      <c r="D582" s="45" t="s">
        <v>18</v>
      </c>
      <c r="E582" s="46" t="s">
        <v>19</v>
      </c>
      <c r="F582" s="45" t="s">
        <v>300</v>
      </c>
      <c r="G582" s="45" t="str">
        <f t="shared" si="1"/>
        <v>#N/A</v>
      </c>
      <c r="H582" s="52" t="s">
        <v>149</v>
      </c>
      <c r="I582" s="52" t="s">
        <v>122</v>
      </c>
      <c r="J582" s="45" t="str">
        <f t="shared" si="7"/>
        <v>Não</v>
      </c>
      <c r="K582" s="48">
        <v>45001.0</v>
      </c>
      <c r="L582" s="46"/>
      <c r="M582" s="46" t="s">
        <v>128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104</v>
      </c>
      <c r="T582" s="24" t="s">
        <v>1981</v>
      </c>
      <c r="U582" s="9" t="s">
        <v>19</v>
      </c>
      <c r="V582" s="52" t="str">
        <f t="shared" si="8"/>
        <v>Ativo</v>
      </c>
      <c r="W582" s="46"/>
      <c r="X582" s="53" t="s">
        <v>116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117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1982</v>
      </c>
      <c r="C583" s="44" t="s">
        <v>1983</v>
      </c>
      <c r="D583" s="45" t="s">
        <v>101</v>
      </c>
      <c r="E583" s="46" t="s">
        <v>19</v>
      </c>
      <c r="F583" s="45" t="s">
        <v>1984</v>
      </c>
      <c r="G583" s="45" t="str">
        <f t="shared" si="1"/>
        <v>Breno</v>
      </c>
      <c r="H583" s="47" t="s">
        <v>103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104</v>
      </c>
      <c r="T583" s="24" t="s">
        <v>1985</v>
      </c>
      <c r="U583" s="9" t="s">
        <v>27</v>
      </c>
      <c r="V583" s="52" t="str">
        <f t="shared" si="8"/>
        <v>Ativo</v>
      </c>
      <c r="W583" s="46"/>
      <c r="X583" s="53" t="s">
        <v>106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376178.3</v>
      </c>
    </row>
    <row r="584" ht="15.75" customHeight="1">
      <c r="A584" s="6" t="s">
        <v>45</v>
      </c>
      <c r="B584" s="56" t="s">
        <v>1986</v>
      </c>
      <c r="C584" s="7" t="s">
        <v>1987</v>
      </c>
      <c r="D584" s="9" t="s">
        <v>18</v>
      </c>
      <c r="E584" s="24" t="s">
        <v>19</v>
      </c>
      <c r="F584" s="9" t="s">
        <v>300</v>
      </c>
      <c r="G584" s="45" t="str">
        <f t="shared" si="1"/>
        <v>Breno</v>
      </c>
      <c r="H584" s="52" t="s">
        <v>103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48</v>
      </c>
      <c r="N584" s="59">
        <v>0.012</v>
      </c>
      <c r="O584" s="9" t="s">
        <v>23</v>
      </c>
      <c r="P584" s="60">
        <v>0.0</v>
      </c>
      <c r="Q584" s="15" t="s">
        <v>1988</v>
      </c>
      <c r="R584" s="141"/>
      <c r="S584" s="24" t="s">
        <v>104</v>
      </c>
      <c r="T584" s="5" t="s">
        <v>1989</v>
      </c>
      <c r="U584" s="9" t="s">
        <v>19</v>
      </c>
      <c r="V584" s="52" t="str">
        <f t="shared" si="8"/>
        <v>Ativo</v>
      </c>
      <c r="W584" s="46"/>
      <c r="X584" s="53" t="s">
        <v>116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243077.1</v>
      </c>
    </row>
    <row r="585" ht="15.75" customHeight="1">
      <c r="A585" s="42" t="s">
        <v>45</v>
      </c>
      <c r="B585" s="43" t="s">
        <v>1990</v>
      </c>
      <c r="C585" s="44" t="s">
        <v>1991</v>
      </c>
      <c r="D585" s="45" t="s">
        <v>18</v>
      </c>
      <c r="E585" s="46" t="s">
        <v>19</v>
      </c>
      <c r="F585" s="45" t="s">
        <v>1992</v>
      </c>
      <c r="G585" s="45" t="str">
        <f t="shared" si="1"/>
        <v>Breno</v>
      </c>
      <c r="H585" s="47" t="s">
        <v>103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48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104</v>
      </c>
      <c r="T585" s="24" t="s">
        <v>1993</v>
      </c>
      <c r="U585" s="9" t="s">
        <v>19</v>
      </c>
      <c r="V585" s="52" t="str">
        <f t="shared" si="8"/>
        <v>Ativo</v>
      </c>
      <c r="W585" s="46"/>
      <c r="X585" s="53" t="s">
        <v>116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163121.5</v>
      </c>
    </row>
    <row r="586" ht="15.75" customHeight="1">
      <c r="A586" s="6" t="s">
        <v>45</v>
      </c>
      <c r="B586" s="56" t="s">
        <v>1994</v>
      </c>
      <c r="C586" s="57" t="s">
        <v>1995</v>
      </c>
      <c r="D586" s="9" t="s">
        <v>135</v>
      </c>
      <c r="E586" s="24" t="s">
        <v>27</v>
      </c>
      <c r="F586" s="9" t="s">
        <v>136</v>
      </c>
      <c r="G586" s="45" t="str">
        <f t="shared" si="1"/>
        <v>Breno</v>
      </c>
      <c r="H586" s="52" t="s">
        <v>103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74</v>
      </c>
      <c r="N586" s="12">
        <v>0.012</v>
      </c>
      <c r="O586" s="13" t="s">
        <v>53</v>
      </c>
      <c r="P586" s="14">
        <v>0.1</v>
      </c>
      <c r="Q586" s="141"/>
      <c r="R586" s="141"/>
      <c r="S586" s="24" t="s">
        <v>104</v>
      </c>
      <c r="T586" s="24" t="s">
        <v>1996</v>
      </c>
      <c r="U586" s="9" t="s">
        <v>19</v>
      </c>
      <c r="V586" s="52" t="str">
        <f t="shared" si="8"/>
        <v>Ativo</v>
      </c>
      <c r="W586" s="46"/>
      <c r="X586" s="53" t="s">
        <v>116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714229</v>
      </c>
    </row>
    <row r="587" ht="15.75" customHeight="1">
      <c r="A587" s="42" t="s">
        <v>45</v>
      </c>
      <c r="B587" s="43" t="s">
        <v>1997</v>
      </c>
      <c r="C587" s="44" t="s">
        <v>1998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103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48</v>
      </c>
      <c r="N587" s="49">
        <v>0.012</v>
      </c>
      <c r="O587" s="45" t="s">
        <v>23</v>
      </c>
      <c r="P587" s="50">
        <v>0.0</v>
      </c>
      <c r="Q587" s="77" t="s">
        <v>1999</v>
      </c>
      <c r="R587" s="51"/>
      <c r="S587" s="46" t="s">
        <v>104</v>
      </c>
      <c r="T587" s="24" t="s">
        <v>2000</v>
      </c>
      <c r="U587" s="9" t="s">
        <v>27</v>
      </c>
      <c r="V587" s="52" t="str">
        <f t="shared" si="8"/>
        <v>Ativo</v>
      </c>
      <c r="W587" s="46"/>
      <c r="X587" s="53" t="s">
        <v>116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95726.75</v>
      </c>
    </row>
    <row r="588" ht="15.75" customHeight="1">
      <c r="A588" s="42" t="s">
        <v>45</v>
      </c>
      <c r="B588" s="43" t="s">
        <v>2001</v>
      </c>
      <c r="C588" s="44" t="s">
        <v>2002</v>
      </c>
      <c r="D588" s="45" t="s">
        <v>18</v>
      </c>
      <c r="E588" s="46" t="s">
        <v>19</v>
      </c>
      <c r="F588" s="45" t="s">
        <v>144</v>
      </c>
      <c r="G588" s="45" t="str">
        <f t="shared" si="1"/>
        <v>Breno</v>
      </c>
      <c r="H588" s="52" t="s">
        <v>103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74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104</v>
      </c>
      <c r="T588" s="24" t="s">
        <v>2003</v>
      </c>
      <c r="U588" s="9" t="s">
        <v>19</v>
      </c>
      <c r="V588" s="52" t="str">
        <f t="shared" si="8"/>
        <v>Ativo</v>
      </c>
      <c r="W588" s="46"/>
      <c r="X588" s="53" t="s">
        <v>116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72223.15</v>
      </c>
    </row>
    <row r="589" ht="15.75" customHeight="1">
      <c r="A589" s="42" t="s">
        <v>45</v>
      </c>
      <c r="B589" s="43" t="s">
        <v>2004</v>
      </c>
      <c r="C589" s="44" t="s">
        <v>2005</v>
      </c>
      <c r="D589" s="45" t="s">
        <v>18</v>
      </c>
      <c r="E589" s="46" t="s">
        <v>181</v>
      </c>
      <c r="F589" s="45" t="s">
        <v>72</v>
      </c>
      <c r="G589" s="45" t="str">
        <f t="shared" si="1"/>
        <v>Breno</v>
      </c>
      <c r="H589" s="52" t="s">
        <v>103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61</v>
      </c>
      <c r="N589" s="49">
        <v>0.015</v>
      </c>
      <c r="O589" s="45" t="s">
        <v>53</v>
      </c>
      <c r="P589" s="50">
        <v>0.1</v>
      </c>
      <c r="Q589" s="64"/>
      <c r="R589" s="61" t="s">
        <v>2006</v>
      </c>
      <c r="S589" s="46" t="s">
        <v>104</v>
      </c>
      <c r="T589" s="24" t="s">
        <v>2007</v>
      </c>
      <c r="U589" s="9" t="s">
        <v>76</v>
      </c>
      <c r="V589" s="52" t="str">
        <f t="shared" si="8"/>
        <v>Ativo</v>
      </c>
      <c r="W589" s="46"/>
      <c r="X589" s="53" t="s">
        <v>106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140657.8</v>
      </c>
    </row>
    <row r="590" ht="15.75" customHeight="1">
      <c r="A590" s="42" t="s">
        <v>45</v>
      </c>
      <c r="B590" s="116" t="s">
        <v>2008</v>
      </c>
      <c r="C590" s="44" t="s">
        <v>2009</v>
      </c>
      <c r="D590" s="45" t="s">
        <v>18</v>
      </c>
      <c r="E590" s="46" t="s">
        <v>181</v>
      </c>
      <c r="F590" s="45" t="s">
        <v>72</v>
      </c>
      <c r="G590" s="45" t="str">
        <f t="shared" si="1"/>
        <v>#N/A</v>
      </c>
      <c r="H590" s="47" t="s">
        <v>190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48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104</v>
      </c>
      <c r="T590" s="24" t="s">
        <v>2007</v>
      </c>
      <c r="U590" s="9" t="s">
        <v>76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117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2010</v>
      </c>
      <c r="C591" s="44" t="s">
        <v>2011</v>
      </c>
      <c r="D591" s="45" t="s">
        <v>18</v>
      </c>
      <c r="E591" s="46" t="s">
        <v>181</v>
      </c>
      <c r="F591" s="45" t="s">
        <v>538</v>
      </c>
      <c r="G591" s="45" t="str">
        <f t="shared" si="1"/>
        <v>#N/A</v>
      </c>
      <c r="H591" s="47" t="s">
        <v>149</v>
      </c>
      <c r="I591" s="47" t="s">
        <v>122</v>
      </c>
      <c r="J591" s="45" t="str">
        <f t="shared" si="7"/>
        <v>Não</v>
      </c>
      <c r="K591" s="48">
        <v>45163.0</v>
      </c>
      <c r="L591" s="63"/>
      <c r="M591" s="46" t="s">
        <v>48</v>
      </c>
      <c r="N591" s="49">
        <v>0.007</v>
      </c>
      <c r="O591" s="45" t="s">
        <v>23</v>
      </c>
      <c r="P591" s="50">
        <v>0.0</v>
      </c>
      <c r="Q591" s="141"/>
      <c r="R591" s="51" t="s">
        <v>1043</v>
      </c>
      <c r="S591" s="46" t="s">
        <v>104</v>
      </c>
      <c r="T591" s="24" t="s">
        <v>2012</v>
      </c>
      <c r="U591" s="9" t="s">
        <v>38</v>
      </c>
      <c r="V591" s="52" t="str">
        <f t="shared" si="8"/>
        <v>Ativo</v>
      </c>
      <c r="W591" s="46"/>
      <c r="X591" s="53" t="s">
        <v>106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117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2013</v>
      </c>
      <c r="C592" s="44" t="s">
        <v>2014</v>
      </c>
      <c r="D592" s="45" t="s">
        <v>18</v>
      </c>
      <c r="E592" s="46" t="s">
        <v>181</v>
      </c>
      <c r="F592" s="45" t="s">
        <v>72</v>
      </c>
      <c r="G592" s="45" t="str">
        <f t="shared" si="1"/>
        <v>#N/A</v>
      </c>
      <c r="H592" s="47" t="s">
        <v>149</v>
      </c>
      <c r="I592" s="47" t="s">
        <v>122</v>
      </c>
      <c r="J592" s="45" t="str">
        <f t="shared" si="7"/>
        <v>Não</v>
      </c>
      <c r="K592" s="48">
        <v>45163.0</v>
      </c>
      <c r="L592" s="63"/>
      <c r="M592" s="46" t="s">
        <v>48</v>
      </c>
      <c r="N592" s="49">
        <v>0.012</v>
      </c>
      <c r="O592" s="45" t="s">
        <v>23</v>
      </c>
      <c r="P592" s="50">
        <v>0.0</v>
      </c>
      <c r="Q592" s="141"/>
      <c r="R592" s="234" t="s">
        <v>2015</v>
      </c>
      <c r="S592" s="46" t="s">
        <v>104</v>
      </c>
      <c r="T592" s="24" t="s">
        <v>2016</v>
      </c>
      <c r="U592" s="9" t="s">
        <v>76</v>
      </c>
      <c r="V592" s="52" t="str">
        <f t="shared" si="8"/>
        <v>Ativo</v>
      </c>
      <c r="W592" s="46"/>
      <c r="X592" s="53" t="s">
        <v>106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117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2017</v>
      </c>
      <c r="C593" s="44" t="s">
        <v>2018</v>
      </c>
      <c r="D593" s="45" t="s">
        <v>101</v>
      </c>
      <c r="E593" s="46" t="s">
        <v>19</v>
      </c>
      <c r="F593" s="45" t="s">
        <v>102</v>
      </c>
      <c r="G593" s="45" t="str">
        <f t="shared" si="1"/>
        <v>Breno</v>
      </c>
      <c r="H593" s="47" t="s">
        <v>103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275</v>
      </c>
      <c r="N593" s="49">
        <v>0.018</v>
      </c>
      <c r="O593" s="45" t="s">
        <v>53</v>
      </c>
      <c r="P593" s="50">
        <v>0.2</v>
      </c>
      <c r="Q593" s="75"/>
      <c r="R593" s="75"/>
      <c r="S593" s="46" t="s">
        <v>104</v>
      </c>
      <c r="T593" s="24" t="s">
        <v>2019</v>
      </c>
      <c r="U593" s="9" t="s">
        <v>19</v>
      </c>
      <c r="V593" s="52" t="str">
        <f t="shared" si="8"/>
        <v>Ativo</v>
      </c>
      <c r="W593" s="46"/>
      <c r="X593" s="53" t="s">
        <v>106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693779.3</v>
      </c>
    </row>
    <row r="594" ht="15.75" customHeight="1">
      <c r="A594" s="42" t="s">
        <v>45</v>
      </c>
      <c r="B594" s="43" t="s">
        <v>2020</v>
      </c>
      <c r="C594" s="44" t="s">
        <v>2021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103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 t="s">
        <v>599</v>
      </c>
      <c r="S594" s="46" t="s">
        <v>104</v>
      </c>
      <c r="T594" s="24" t="s">
        <v>2022</v>
      </c>
      <c r="U594" s="9" t="s">
        <v>27</v>
      </c>
      <c r="V594" s="52" t="str">
        <f t="shared" si="8"/>
        <v>Ativo</v>
      </c>
      <c r="W594" s="46"/>
      <c r="X594" s="53" t="s">
        <v>116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116711.3</v>
      </c>
    </row>
    <row r="595" ht="15.75" customHeight="1">
      <c r="A595" s="42" t="s">
        <v>45</v>
      </c>
      <c r="B595" s="65" t="s">
        <v>2023</v>
      </c>
      <c r="C595" s="66" t="s">
        <v>2024</v>
      </c>
      <c r="D595" s="9" t="s">
        <v>18</v>
      </c>
      <c r="E595" s="24" t="s">
        <v>19</v>
      </c>
      <c r="F595" s="9" t="s">
        <v>639</v>
      </c>
      <c r="G595" s="45" t="str">
        <f t="shared" si="1"/>
        <v>Breno</v>
      </c>
      <c r="H595" s="52" t="s">
        <v>103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48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104</v>
      </c>
      <c r="T595" s="24" t="s">
        <v>2025</v>
      </c>
      <c r="U595" s="9" t="s">
        <v>19</v>
      </c>
      <c r="V595" s="52" t="str">
        <f t="shared" si="8"/>
        <v>Ativo</v>
      </c>
      <c r="W595" s="24" t="s">
        <v>69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477236.4</v>
      </c>
    </row>
    <row r="596" ht="15.75" customHeight="1">
      <c r="A596" s="42" t="s">
        <v>45</v>
      </c>
      <c r="B596" s="120" t="s">
        <v>2026</v>
      </c>
      <c r="C596" s="121" t="s">
        <v>2027</v>
      </c>
      <c r="D596" s="9" t="s">
        <v>18</v>
      </c>
      <c r="E596" s="24" t="s">
        <v>19</v>
      </c>
      <c r="F596" s="9" t="s">
        <v>639</v>
      </c>
      <c r="G596" s="45" t="str">
        <f t="shared" si="1"/>
        <v>Breno</v>
      </c>
      <c r="H596" s="52" t="s">
        <v>103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48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104</v>
      </c>
      <c r="T596" s="24" t="s">
        <v>2028</v>
      </c>
      <c r="U596" s="9" t="s">
        <v>38</v>
      </c>
      <c r="V596" s="52" t="str">
        <f t="shared" si="8"/>
        <v>Ativo</v>
      </c>
      <c r="W596" s="24" t="s">
        <v>69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56291.61</v>
      </c>
    </row>
    <row r="597" ht="15.75" customHeight="1">
      <c r="A597" s="42" t="s">
        <v>45</v>
      </c>
      <c r="B597" s="43" t="s">
        <v>2029</v>
      </c>
      <c r="C597" s="44" t="s">
        <v>2030</v>
      </c>
      <c r="D597" s="45" t="s">
        <v>101</v>
      </c>
      <c r="E597" s="46" t="s">
        <v>19</v>
      </c>
      <c r="F597" s="45" t="s">
        <v>102</v>
      </c>
      <c r="G597" s="45" t="str">
        <f t="shared" si="1"/>
        <v>#N/A</v>
      </c>
      <c r="H597" s="52" t="s">
        <v>190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621</v>
      </c>
      <c r="N597" s="49">
        <v>0.008</v>
      </c>
      <c r="O597" s="45" t="s">
        <v>23</v>
      </c>
      <c r="P597" s="50">
        <v>0.0</v>
      </c>
      <c r="Q597" s="235" t="s">
        <v>2031</v>
      </c>
      <c r="R597" s="51"/>
      <c r="S597" s="46" t="s">
        <v>104</v>
      </c>
      <c r="T597" s="24" t="s">
        <v>2032</v>
      </c>
      <c r="U597" s="9" t="s">
        <v>19</v>
      </c>
      <c r="V597" s="52" t="str">
        <f t="shared" si="8"/>
        <v>Encerrado</v>
      </c>
      <c r="W597" s="46"/>
      <c r="X597" s="53" t="s">
        <v>116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117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2033</v>
      </c>
      <c r="C598" s="44" t="s">
        <v>2034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103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48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104</v>
      </c>
      <c r="T598" s="24" t="s">
        <v>2035</v>
      </c>
      <c r="U598" s="9" t="s">
        <v>19</v>
      </c>
      <c r="V598" s="52" t="str">
        <f t="shared" si="8"/>
        <v>Ativo</v>
      </c>
      <c r="W598" s="46"/>
      <c r="X598" s="53" t="s">
        <v>116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446544.8</v>
      </c>
    </row>
    <row r="599" ht="17.25" customHeight="1">
      <c r="A599" s="42" t="s">
        <v>45</v>
      </c>
      <c r="B599" s="43" t="s">
        <v>2036</v>
      </c>
      <c r="C599" s="44" t="s">
        <v>2037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103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48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104</v>
      </c>
      <c r="T599" s="24" t="s">
        <v>2038</v>
      </c>
      <c r="U599" s="9" t="s">
        <v>19</v>
      </c>
      <c r="V599" s="52" t="str">
        <f t="shared" si="8"/>
        <v>Ativo</v>
      </c>
      <c r="W599" s="46"/>
      <c r="X599" s="53" t="s">
        <v>116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128239.8</v>
      </c>
    </row>
    <row r="600" ht="17.25" customHeight="1">
      <c r="A600" s="42" t="s">
        <v>45</v>
      </c>
      <c r="B600" s="98" t="s">
        <v>2039</v>
      </c>
      <c r="C600" s="159" t="s">
        <v>2040</v>
      </c>
      <c r="D600" s="45" t="s">
        <v>18</v>
      </c>
      <c r="E600" s="46" t="s">
        <v>19</v>
      </c>
      <c r="F600" s="45" t="s">
        <v>127</v>
      </c>
      <c r="G600" s="45" t="str">
        <f t="shared" si="1"/>
        <v>Breno</v>
      </c>
      <c r="H600" s="47" t="s">
        <v>103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48</v>
      </c>
      <c r="N600" s="95">
        <v>0.012</v>
      </c>
      <c r="O600" s="96" t="s">
        <v>23</v>
      </c>
      <c r="P600" s="97">
        <v>0.0</v>
      </c>
      <c r="Q600" s="141"/>
      <c r="R600" s="186"/>
      <c r="S600" s="46" t="s">
        <v>104</v>
      </c>
      <c r="T600" s="24" t="s">
        <v>2041</v>
      </c>
      <c r="U600" s="9" t="s">
        <v>19</v>
      </c>
      <c r="V600" s="52" t="str">
        <f t="shared" si="8"/>
        <v>Ativo</v>
      </c>
      <c r="W600" s="46"/>
      <c r="X600" s="53" t="s">
        <v>116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114803.5</v>
      </c>
    </row>
    <row r="601" ht="15.75" customHeight="1">
      <c r="A601" s="42" t="s">
        <v>45</v>
      </c>
      <c r="B601" s="43" t="s">
        <v>2042</v>
      </c>
      <c r="C601" s="82" t="s">
        <v>2043</v>
      </c>
      <c r="D601" s="45" t="s">
        <v>18</v>
      </c>
      <c r="E601" s="46" t="s">
        <v>181</v>
      </c>
      <c r="F601" s="45" t="s">
        <v>72</v>
      </c>
      <c r="G601" s="45" t="str">
        <f t="shared" si="1"/>
        <v>#N/A</v>
      </c>
      <c r="H601" s="52" t="s">
        <v>190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275</v>
      </c>
      <c r="N601" s="49">
        <v>0.02</v>
      </c>
      <c r="O601" s="45" t="s">
        <v>53</v>
      </c>
      <c r="P601" s="50">
        <v>0.2</v>
      </c>
      <c r="Q601" s="61"/>
      <c r="R601" s="141"/>
      <c r="S601" s="46" t="s">
        <v>104</v>
      </c>
      <c r="T601" s="24" t="s">
        <v>2044</v>
      </c>
      <c r="U601" s="9" t="s">
        <v>76</v>
      </c>
      <c r="V601" s="52" t="str">
        <f t="shared" si="8"/>
        <v>Encerrado</v>
      </c>
      <c r="W601" s="46"/>
      <c r="X601" s="53" t="s">
        <v>106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117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2042</v>
      </c>
      <c r="C602" s="82" t="s">
        <v>2045</v>
      </c>
      <c r="D602" s="45" t="s">
        <v>18</v>
      </c>
      <c r="E602" s="46" t="s">
        <v>181</v>
      </c>
      <c r="F602" s="45" t="s">
        <v>72</v>
      </c>
      <c r="G602" s="45" t="str">
        <f t="shared" si="1"/>
        <v>#N/A</v>
      </c>
      <c r="H602" s="52" t="s">
        <v>190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48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104</v>
      </c>
      <c r="T602" s="24" t="s">
        <v>2044</v>
      </c>
      <c r="U602" s="9" t="s">
        <v>76</v>
      </c>
      <c r="V602" s="52" t="str">
        <f t="shared" si="8"/>
        <v>Encerrado</v>
      </c>
      <c r="W602" s="46"/>
      <c r="X602" s="53" t="s">
        <v>106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117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2046</v>
      </c>
      <c r="C603" s="129" t="s">
        <v>2047</v>
      </c>
      <c r="D603" s="9" t="s">
        <v>1485</v>
      </c>
      <c r="E603" s="24" t="s">
        <v>19</v>
      </c>
      <c r="F603" s="9" t="s">
        <v>1486</v>
      </c>
      <c r="G603" s="45" t="str">
        <f t="shared" si="1"/>
        <v>#N/A</v>
      </c>
      <c r="H603" s="52" t="s">
        <v>121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48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104</v>
      </c>
      <c r="T603" s="24" t="s">
        <v>2048</v>
      </c>
      <c r="U603" s="9" t="s">
        <v>799</v>
      </c>
      <c r="V603" s="52" t="str">
        <f t="shared" si="8"/>
        <v>Ativo</v>
      </c>
      <c r="W603" s="24" t="s">
        <v>69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2049</v>
      </c>
      <c r="C604" s="44" t="s">
        <v>2050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103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140</v>
      </c>
      <c r="N604" s="49">
        <v>0.012</v>
      </c>
      <c r="O604" s="9" t="s">
        <v>53</v>
      </c>
      <c r="P604" s="60">
        <v>0.1</v>
      </c>
      <c r="Q604" s="141"/>
      <c r="R604" s="141"/>
      <c r="S604" s="46" t="s">
        <v>104</v>
      </c>
      <c r="T604" s="24" t="s">
        <v>2051</v>
      </c>
      <c r="U604" s="9" t="s">
        <v>509</v>
      </c>
      <c r="V604" s="52" t="str">
        <f t="shared" si="8"/>
        <v>Ativo</v>
      </c>
      <c r="W604" s="46"/>
      <c r="X604" s="53" t="s">
        <v>116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32931.7</v>
      </c>
    </row>
    <row r="605" ht="15.75" customHeight="1">
      <c r="A605" s="42" t="s">
        <v>45</v>
      </c>
      <c r="B605" s="56" t="s">
        <v>2052</v>
      </c>
      <c r="C605" s="57" t="s">
        <v>2053</v>
      </c>
      <c r="D605" s="9" t="s">
        <v>18</v>
      </c>
      <c r="E605" s="24" t="s">
        <v>19</v>
      </c>
      <c r="F605" s="9" t="s">
        <v>144</v>
      </c>
      <c r="G605" s="45" t="str">
        <f t="shared" si="1"/>
        <v>Breno</v>
      </c>
      <c r="H605" s="52" t="s">
        <v>103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128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104</v>
      </c>
      <c r="T605" s="24" t="s">
        <v>2054</v>
      </c>
      <c r="U605" s="9" t="s">
        <v>27</v>
      </c>
      <c r="V605" s="52" t="str">
        <f t="shared" si="8"/>
        <v>Ativo</v>
      </c>
      <c r="W605" s="46"/>
      <c r="X605" s="53" t="s">
        <v>116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17871.19</v>
      </c>
    </row>
    <row r="606" ht="15.75" customHeight="1">
      <c r="A606" s="42" t="s">
        <v>45</v>
      </c>
      <c r="B606" s="98" t="s">
        <v>2055</v>
      </c>
      <c r="C606" s="72" t="s">
        <v>2056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103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74</v>
      </c>
      <c r="N606" s="49">
        <v>0.012</v>
      </c>
      <c r="O606" s="9" t="s">
        <v>53</v>
      </c>
      <c r="P606" s="60">
        <v>0.1</v>
      </c>
      <c r="Q606" s="77" t="s">
        <v>1999</v>
      </c>
      <c r="R606" s="236" t="s">
        <v>2057</v>
      </c>
      <c r="S606" s="46" t="s">
        <v>104</v>
      </c>
      <c r="T606" s="24" t="s">
        <v>2058</v>
      </c>
      <c r="U606" s="9" t="s">
        <v>27</v>
      </c>
      <c r="V606" s="52" t="str">
        <f t="shared" si="8"/>
        <v>Ativo</v>
      </c>
      <c r="W606" s="46"/>
      <c r="X606" s="53" t="s">
        <v>116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405387.9</v>
      </c>
    </row>
    <row r="607" ht="15.75" customHeight="1">
      <c r="A607" s="42" t="s">
        <v>45</v>
      </c>
      <c r="B607" s="62" t="s">
        <v>2059</v>
      </c>
      <c r="C607" s="44" t="s">
        <v>2060</v>
      </c>
      <c r="D607" s="45" t="s">
        <v>18</v>
      </c>
      <c r="E607" s="46" t="s">
        <v>181</v>
      </c>
      <c r="F607" s="45" t="s">
        <v>72</v>
      </c>
      <c r="G607" s="45" t="str">
        <f t="shared" si="1"/>
        <v>Breno</v>
      </c>
      <c r="H607" s="47" t="s">
        <v>103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48</v>
      </c>
      <c r="N607" s="49">
        <v>0.012</v>
      </c>
      <c r="O607" s="45" t="s">
        <v>23</v>
      </c>
      <c r="P607" s="50">
        <v>0.0</v>
      </c>
      <c r="Q607" s="141"/>
      <c r="R607" s="51" t="s">
        <v>2061</v>
      </c>
      <c r="S607" s="46" t="s">
        <v>104</v>
      </c>
      <c r="T607" s="24" t="s">
        <v>2062</v>
      </c>
      <c r="U607" s="9" t="s">
        <v>154</v>
      </c>
      <c r="V607" s="52" t="str">
        <f t="shared" si="8"/>
        <v>Ativo</v>
      </c>
      <c r="W607" s="46"/>
      <c r="X607" s="53" t="s">
        <v>106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287210</v>
      </c>
    </row>
    <row r="608" ht="15.75" customHeight="1">
      <c r="A608" s="42" t="s">
        <v>45</v>
      </c>
      <c r="B608" s="62" t="s">
        <v>2059</v>
      </c>
      <c r="C608" s="44" t="s">
        <v>2063</v>
      </c>
      <c r="D608" s="45" t="s">
        <v>18</v>
      </c>
      <c r="E608" s="46" t="s">
        <v>181</v>
      </c>
      <c r="F608" s="45" t="s">
        <v>72</v>
      </c>
      <c r="G608" s="45" t="str">
        <f t="shared" si="1"/>
        <v>Breno</v>
      </c>
      <c r="H608" s="47" t="s">
        <v>103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198</v>
      </c>
      <c r="N608" s="49">
        <v>0.008</v>
      </c>
      <c r="O608" s="45" t="s">
        <v>199</v>
      </c>
      <c r="P608" s="50">
        <v>0.1</v>
      </c>
      <c r="Q608" s="141"/>
      <c r="R608" s="141"/>
      <c r="S608" s="46" t="s">
        <v>104</v>
      </c>
      <c r="T608" s="24" t="s">
        <v>2062</v>
      </c>
      <c r="U608" s="9" t="s">
        <v>154</v>
      </c>
      <c r="V608" s="52" t="str">
        <f t="shared" si="8"/>
        <v>Ativo</v>
      </c>
      <c r="W608" s="46"/>
      <c r="X608" s="53" t="s">
        <v>106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652763.7</v>
      </c>
    </row>
    <row r="609" ht="15.75" customHeight="1">
      <c r="A609" s="42" t="s">
        <v>45</v>
      </c>
      <c r="B609" s="62" t="s">
        <v>2059</v>
      </c>
      <c r="C609" s="44" t="s">
        <v>2064</v>
      </c>
      <c r="D609" s="45" t="s">
        <v>18</v>
      </c>
      <c r="E609" s="46" t="s">
        <v>181</v>
      </c>
      <c r="F609" s="45" t="s">
        <v>72</v>
      </c>
      <c r="G609" s="45" t="str">
        <f t="shared" si="1"/>
        <v>Breno</v>
      </c>
      <c r="H609" s="47" t="s">
        <v>103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48</v>
      </c>
      <c r="N609" s="49">
        <v>0.012</v>
      </c>
      <c r="O609" s="45" t="s">
        <v>23</v>
      </c>
      <c r="P609" s="50">
        <v>0.0</v>
      </c>
      <c r="Q609" s="74" t="s">
        <v>2065</v>
      </c>
      <c r="R609" s="75"/>
      <c r="S609" s="46" t="s">
        <v>104</v>
      </c>
      <c r="T609" s="24" t="s">
        <v>2062</v>
      </c>
      <c r="U609" s="9" t="s">
        <v>154</v>
      </c>
      <c r="V609" s="52" t="str">
        <f t="shared" si="8"/>
        <v>Ativo</v>
      </c>
      <c r="W609" s="46"/>
      <c r="X609" s="53" t="s">
        <v>106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559002.3</v>
      </c>
    </row>
    <row r="610" ht="15.75" customHeight="1">
      <c r="A610" s="42" t="s">
        <v>45</v>
      </c>
      <c r="B610" s="43" t="s">
        <v>2066</v>
      </c>
      <c r="C610" s="44" t="s">
        <v>2067</v>
      </c>
      <c r="D610" s="45" t="s">
        <v>18</v>
      </c>
      <c r="E610" s="46" t="s">
        <v>181</v>
      </c>
      <c r="F610" s="45" t="s">
        <v>203</v>
      </c>
      <c r="G610" s="45" t="str">
        <f t="shared" si="1"/>
        <v>Breno</v>
      </c>
      <c r="H610" s="47" t="s">
        <v>103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61</v>
      </c>
      <c r="N610" s="49">
        <v>0.015</v>
      </c>
      <c r="O610" s="45" t="s">
        <v>53</v>
      </c>
      <c r="P610" s="50">
        <v>0.1</v>
      </c>
      <c r="Q610" s="75"/>
      <c r="R610" s="61" t="s">
        <v>2068</v>
      </c>
      <c r="S610" s="46" t="s">
        <v>104</v>
      </c>
      <c r="T610" s="24" t="s">
        <v>2069</v>
      </c>
      <c r="U610" s="9" t="s">
        <v>799</v>
      </c>
      <c r="V610" s="52" t="str">
        <f t="shared" si="8"/>
        <v>Ativo</v>
      </c>
      <c r="W610" s="46"/>
      <c r="X610" s="53" t="s">
        <v>106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186189.5</v>
      </c>
    </row>
    <row r="611" ht="15.75" customHeight="1">
      <c r="A611" s="6" t="s">
        <v>45</v>
      </c>
      <c r="B611" s="20" t="s">
        <v>2070</v>
      </c>
      <c r="C611" s="21" t="s">
        <v>2071</v>
      </c>
      <c r="D611" s="9" t="s">
        <v>18</v>
      </c>
      <c r="E611" s="24" t="s">
        <v>19</v>
      </c>
      <c r="F611" s="9" t="s">
        <v>127</v>
      </c>
      <c r="G611" s="45" t="str">
        <f t="shared" si="1"/>
        <v>Breno</v>
      </c>
      <c r="H611" s="52" t="s">
        <v>103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61</v>
      </c>
      <c r="N611" s="59">
        <v>0.015</v>
      </c>
      <c r="O611" s="9" t="s">
        <v>53</v>
      </c>
      <c r="P611" s="60">
        <v>0.0</v>
      </c>
      <c r="Q611" s="61"/>
      <c r="R611" s="61"/>
      <c r="S611" s="24" t="s">
        <v>104</v>
      </c>
      <c r="T611" s="23" t="s">
        <v>2072</v>
      </c>
      <c r="U611" s="9" t="s">
        <v>19</v>
      </c>
      <c r="V611" s="52" t="str">
        <f t="shared" si="8"/>
        <v>Ativo</v>
      </c>
      <c r="W611" s="46"/>
      <c r="X611" s="53" t="s">
        <v>116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173353.9</v>
      </c>
    </row>
    <row r="612" ht="15.75" customHeight="1">
      <c r="A612" s="42" t="s">
        <v>45</v>
      </c>
      <c r="B612" s="67" t="s">
        <v>2073</v>
      </c>
      <c r="C612" s="82" t="s">
        <v>2074</v>
      </c>
      <c r="D612" s="45" t="s">
        <v>101</v>
      </c>
      <c r="E612" s="46" t="s">
        <v>19</v>
      </c>
      <c r="F612" s="45" t="s">
        <v>417</v>
      </c>
      <c r="G612" s="45" t="str">
        <f t="shared" si="1"/>
        <v>#N/A</v>
      </c>
      <c r="H612" s="52" t="s">
        <v>190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48</v>
      </c>
      <c r="N612" s="49">
        <v>0.005</v>
      </c>
      <c r="O612" s="45" t="s">
        <v>23</v>
      </c>
      <c r="P612" s="50">
        <v>0.0</v>
      </c>
      <c r="Q612" s="127" t="s">
        <v>617</v>
      </c>
      <c r="R612" s="61" t="s">
        <v>245</v>
      </c>
      <c r="S612" s="46" t="s">
        <v>104</v>
      </c>
      <c r="T612" s="24" t="s">
        <v>2075</v>
      </c>
      <c r="U612" s="9" t="s">
        <v>19</v>
      </c>
      <c r="V612" s="52" t="str">
        <f t="shared" si="8"/>
        <v>Encerrado</v>
      </c>
      <c r="W612" s="46"/>
      <c r="X612" s="53" t="s">
        <v>106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117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2076</v>
      </c>
      <c r="C613" s="44" t="s">
        <v>2077</v>
      </c>
      <c r="D613" s="45" t="s">
        <v>101</v>
      </c>
      <c r="E613" s="46" t="s">
        <v>19</v>
      </c>
      <c r="F613" s="45" t="s">
        <v>102</v>
      </c>
      <c r="G613" s="45" t="str">
        <f t="shared" si="1"/>
        <v>#N/A</v>
      </c>
      <c r="H613" s="47" t="s">
        <v>103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61</v>
      </c>
      <c r="N613" s="118">
        <v>0.016</v>
      </c>
      <c r="O613" s="46" t="s">
        <v>53</v>
      </c>
      <c r="P613" s="119">
        <v>0.2</v>
      </c>
      <c r="Q613" s="51"/>
      <c r="R613" s="51"/>
      <c r="S613" s="46" t="s">
        <v>374</v>
      </c>
      <c r="T613" s="24" t="s">
        <v>2078</v>
      </c>
      <c r="U613" s="24" t="s">
        <v>38</v>
      </c>
      <c r="V613" s="52" t="str">
        <f t="shared" si="8"/>
        <v>Ativo</v>
      </c>
      <c r="W613" s="46"/>
      <c r="X613" s="53" t="s">
        <v>116</v>
      </c>
      <c r="Y613" s="237"/>
      <c r="Z613" s="237"/>
      <c r="AA613" s="237"/>
      <c r="AB613" s="237"/>
      <c r="AC613" s="237"/>
      <c r="AD613" s="237"/>
      <c r="AE613" s="237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2079</v>
      </c>
      <c r="C614" s="44" t="s">
        <v>2080</v>
      </c>
      <c r="D614" s="45" t="s">
        <v>18</v>
      </c>
      <c r="E614" s="46" t="s">
        <v>27</v>
      </c>
      <c r="F614" s="46" t="s">
        <v>66</v>
      </c>
      <c r="G614" s="45" t="str">
        <f t="shared" si="1"/>
        <v>Breno</v>
      </c>
      <c r="H614" s="47" t="s">
        <v>103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48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374</v>
      </c>
      <c r="T614" s="24" t="s">
        <v>2081</v>
      </c>
      <c r="U614" s="24" t="s">
        <v>27</v>
      </c>
      <c r="V614" s="52" t="str">
        <f t="shared" si="8"/>
        <v>Ativo</v>
      </c>
      <c r="W614" s="46"/>
      <c r="X614" s="53" t="s">
        <v>116</v>
      </c>
      <c r="Y614" s="237"/>
      <c r="Z614" s="237"/>
      <c r="AA614" s="237"/>
      <c r="AB614" s="237"/>
      <c r="AC614" s="237"/>
      <c r="AD614" s="237"/>
      <c r="AE614" s="237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1020848</v>
      </c>
    </row>
    <row r="615" ht="15.75" customHeight="1">
      <c r="A615" s="42" t="s">
        <v>45</v>
      </c>
      <c r="B615" s="62" t="s">
        <v>2082</v>
      </c>
      <c r="C615" s="44" t="s">
        <v>2083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103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48</v>
      </c>
      <c r="N615" s="218">
        <v>0.012</v>
      </c>
      <c r="O615" s="24" t="s">
        <v>23</v>
      </c>
      <c r="P615" s="220">
        <v>0.0</v>
      </c>
      <c r="Q615" s="74"/>
      <c r="R615" s="74" t="s">
        <v>599</v>
      </c>
      <c r="S615" s="46" t="s">
        <v>104</v>
      </c>
      <c r="T615" s="24" t="s">
        <v>2084</v>
      </c>
      <c r="U615" s="24" t="s">
        <v>27</v>
      </c>
      <c r="V615" s="52" t="str">
        <f t="shared" si="8"/>
        <v>Ativo</v>
      </c>
      <c r="W615" s="46"/>
      <c r="X615" s="53" t="s">
        <v>116</v>
      </c>
      <c r="Y615" s="237"/>
      <c r="Z615" s="237"/>
      <c r="AA615" s="237"/>
      <c r="AB615" s="237"/>
      <c r="AC615" s="237"/>
      <c r="AD615" s="237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116719.1</v>
      </c>
    </row>
    <row r="616" ht="15.75" customHeight="1">
      <c r="A616" s="42" t="s">
        <v>45</v>
      </c>
      <c r="B616" s="43" t="s">
        <v>2085</v>
      </c>
      <c r="C616" s="44" t="s">
        <v>2086</v>
      </c>
      <c r="D616" s="45" t="s">
        <v>101</v>
      </c>
      <c r="E616" s="46" t="s">
        <v>19</v>
      </c>
      <c r="F616" s="45" t="s">
        <v>2087</v>
      </c>
      <c r="G616" s="45" t="str">
        <f t="shared" si="1"/>
        <v>#N/A</v>
      </c>
      <c r="H616" s="47" t="s">
        <v>190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104</v>
      </c>
      <c r="T616" s="24" t="s">
        <v>2088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117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2089</v>
      </c>
      <c r="C617" s="44" t="s">
        <v>2090</v>
      </c>
      <c r="D617" s="45" t="s">
        <v>18</v>
      </c>
      <c r="E617" s="46" t="s">
        <v>27</v>
      </c>
      <c r="F617" s="45" t="s">
        <v>120</v>
      </c>
      <c r="G617" s="45" t="str">
        <f t="shared" si="1"/>
        <v>Breno</v>
      </c>
      <c r="H617" s="47" t="s">
        <v>103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48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104</v>
      </c>
      <c r="T617" s="24" t="s">
        <v>2091</v>
      </c>
      <c r="U617" s="9" t="s">
        <v>27</v>
      </c>
      <c r="V617" s="52" t="str">
        <f t="shared" si="8"/>
        <v>Ativo</v>
      </c>
      <c r="W617" s="46"/>
      <c r="X617" s="53" t="s">
        <v>106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1271523</v>
      </c>
    </row>
    <row r="618" ht="15.75" customHeight="1">
      <c r="A618" s="42" t="s">
        <v>45</v>
      </c>
      <c r="B618" s="43" t="s">
        <v>2092</v>
      </c>
      <c r="C618" s="44" t="s">
        <v>2093</v>
      </c>
      <c r="D618" s="45" t="s">
        <v>18</v>
      </c>
      <c r="E618" s="46" t="s">
        <v>27</v>
      </c>
      <c r="F618" s="45" t="s">
        <v>120</v>
      </c>
      <c r="G618" s="45" t="str">
        <f t="shared" si="1"/>
        <v>Breno</v>
      </c>
      <c r="H618" s="47" t="s">
        <v>103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48</v>
      </c>
      <c r="N618" s="49">
        <v>0.012</v>
      </c>
      <c r="O618" s="45" t="s">
        <v>23</v>
      </c>
      <c r="P618" s="50">
        <v>0.0</v>
      </c>
      <c r="Q618" s="61" t="s">
        <v>2094</v>
      </c>
      <c r="R618" s="141"/>
      <c r="S618" s="46" t="s">
        <v>104</v>
      </c>
      <c r="T618" s="24" t="s">
        <v>2091</v>
      </c>
      <c r="U618" s="9" t="s">
        <v>27</v>
      </c>
      <c r="V618" s="52" t="str">
        <f t="shared" si="8"/>
        <v>Ativo</v>
      </c>
      <c r="W618" s="46"/>
      <c r="X618" s="53" t="s">
        <v>106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210959.6</v>
      </c>
    </row>
    <row r="619" ht="15.75" customHeight="1">
      <c r="A619" s="42" t="s">
        <v>45</v>
      </c>
      <c r="B619" s="238" t="s">
        <v>2095</v>
      </c>
      <c r="C619" s="44" t="s">
        <v>2096</v>
      </c>
      <c r="D619" s="45" t="s">
        <v>18</v>
      </c>
      <c r="E619" s="46" t="s">
        <v>27</v>
      </c>
      <c r="F619" s="45" t="s">
        <v>66</v>
      </c>
      <c r="G619" s="45" t="str">
        <f t="shared" si="1"/>
        <v>Breno</v>
      </c>
      <c r="H619" s="47" t="s">
        <v>103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48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104</v>
      </c>
      <c r="T619" s="24" t="s">
        <v>2097</v>
      </c>
      <c r="U619" s="9" t="s">
        <v>27</v>
      </c>
      <c r="V619" s="52" t="str">
        <f t="shared" si="8"/>
        <v>Ativo</v>
      </c>
      <c r="W619" s="46"/>
      <c r="X619" s="53" t="s">
        <v>116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479519.9</v>
      </c>
    </row>
    <row r="620" ht="15.75" customHeight="1">
      <c r="A620" s="42" t="s">
        <v>45</v>
      </c>
      <c r="B620" s="239" t="s">
        <v>2098</v>
      </c>
      <c r="C620" s="57" t="s">
        <v>2099</v>
      </c>
      <c r="D620" s="9" t="s">
        <v>1485</v>
      </c>
      <c r="E620" s="24" t="s">
        <v>19</v>
      </c>
      <c r="F620" s="9" t="s">
        <v>1486</v>
      </c>
      <c r="G620" s="45" t="str">
        <f t="shared" si="1"/>
        <v>Breno</v>
      </c>
      <c r="H620" s="52" t="s">
        <v>103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48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104</v>
      </c>
      <c r="T620" s="24" t="s">
        <v>2100</v>
      </c>
      <c r="U620" s="9" t="s">
        <v>19</v>
      </c>
      <c r="V620" s="52" t="str">
        <f t="shared" si="8"/>
        <v>Ativo</v>
      </c>
      <c r="W620" s="24" t="s">
        <v>69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325499.6</v>
      </c>
    </row>
    <row r="621" ht="15.75" customHeight="1">
      <c r="A621" s="42" t="s">
        <v>45</v>
      </c>
      <c r="B621" s="56" t="s">
        <v>2101</v>
      </c>
      <c r="C621" s="44" t="s">
        <v>2102</v>
      </c>
      <c r="D621" s="45" t="s">
        <v>18</v>
      </c>
      <c r="E621" s="46" t="s">
        <v>19</v>
      </c>
      <c r="F621" s="45" t="s">
        <v>144</v>
      </c>
      <c r="G621" s="45" t="str">
        <f t="shared" si="1"/>
        <v>Breno</v>
      </c>
      <c r="H621" s="47" t="s">
        <v>103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48</v>
      </c>
      <c r="N621" s="49">
        <v>0.008</v>
      </c>
      <c r="O621" s="45" t="s">
        <v>23</v>
      </c>
      <c r="P621" s="50">
        <v>0.0</v>
      </c>
      <c r="Q621" s="61" t="s">
        <v>2103</v>
      </c>
      <c r="R621" s="141"/>
      <c r="S621" s="46" t="s">
        <v>104</v>
      </c>
      <c r="T621" s="24" t="s">
        <v>2104</v>
      </c>
      <c r="U621" s="9" t="s">
        <v>19</v>
      </c>
      <c r="V621" s="52" t="str">
        <f t="shared" si="8"/>
        <v>Ativo</v>
      </c>
      <c r="W621" s="46"/>
      <c r="X621" s="53" t="s">
        <v>106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3329020</v>
      </c>
    </row>
    <row r="622" ht="15.75" customHeight="1">
      <c r="A622" s="42" t="s">
        <v>45</v>
      </c>
      <c r="B622" s="56" t="s">
        <v>2105</v>
      </c>
      <c r="C622" s="57" t="s">
        <v>2106</v>
      </c>
      <c r="D622" s="9" t="s">
        <v>101</v>
      </c>
      <c r="E622" s="24" t="s">
        <v>19</v>
      </c>
      <c r="F622" s="9" t="s">
        <v>148</v>
      </c>
      <c r="G622" s="45" t="str">
        <f t="shared" si="1"/>
        <v>#N/A</v>
      </c>
      <c r="H622" s="52" t="s">
        <v>149</v>
      </c>
      <c r="I622" s="52" t="s">
        <v>150</v>
      </c>
      <c r="J622" s="45" t="str">
        <f t="shared" si="7"/>
        <v>Não</v>
      </c>
      <c r="K622" s="58">
        <v>45455.0</v>
      </c>
      <c r="L622" s="46"/>
      <c r="M622" s="24" t="s">
        <v>151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104</v>
      </c>
      <c r="T622" s="24" t="s">
        <v>2107</v>
      </c>
      <c r="U622" s="9" t="s">
        <v>154</v>
      </c>
      <c r="V622" s="52" t="str">
        <f t="shared" si="8"/>
        <v>Ativo</v>
      </c>
      <c r="W622" s="24" t="s">
        <v>69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117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2108</v>
      </c>
      <c r="C623" s="44" t="s">
        <v>2109</v>
      </c>
      <c r="D623" s="45" t="s">
        <v>18</v>
      </c>
      <c r="E623" s="46" t="s">
        <v>181</v>
      </c>
      <c r="F623" s="45" t="s">
        <v>72</v>
      </c>
      <c r="G623" s="45" t="str">
        <f t="shared" si="1"/>
        <v>Breno</v>
      </c>
      <c r="H623" s="47" t="s">
        <v>103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194</v>
      </c>
      <c r="N623" s="49">
        <v>0.025</v>
      </c>
      <c r="O623" s="45" t="s">
        <v>195</v>
      </c>
      <c r="P623" s="50">
        <v>0.2</v>
      </c>
      <c r="Q623" s="75"/>
      <c r="R623" s="51"/>
      <c r="S623" s="46" t="s">
        <v>104</v>
      </c>
      <c r="T623" s="24" t="s">
        <v>2110</v>
      </c>
      <c r="U623" s="9" t="s">
        <v>76</v>
      </c>
      <c r="V623" s="52" t="str">
        <f t="shared" si="8"/>
        <v>Ativo</v>
      </c>
      <c r="W623" s="46"/>
      <c r="X623" s="53" t="s">
        <v>106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44151.33</v>
      </c>
    </row>
    <row r="624" ht="15.75" customHeight="1">
      <c r="A624" s="42" t="s">
        <v>45</v>
      </c>
      <c r="B624" s="43" t="s">
        <v>2108</v>
      </c>
      <c r="C624" s="44" t="s">
        <v>2111</v>
      </c>
      <c r="D624" s="45" t="s">
        <v>18</v>
      </c>
      <c r="E624" s="46" t="s">
        <v>181</v>
      </c>
      <c r="F624" s="45" t="s">
        <v>72</v>
      </c>
      <c r="G624" s="45" t="str">
        <f t="shared" si="1"/>
        <v>Breno</v>
      </c>
      <c r="H624" s="47" t="s">
        <v>103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74</v>
      </c>
      <c r="N624" s="49">
        <v>0.012</v>
      </c>
      <c r="O624" s="45" t="s">
        <v>23</v>
      </c>
      <c r="P624" s="50">
        <v>0.0</v>
      </c>
      <c r="Q624" s="75"/>
      <c r="R624" s="61" t="s">
        <v>2112</v>
      </c>
      <c r="S624" s="46" t="s">
        <v>104</v>
      </c>
      <c r="T624" s="24" t="s">
        <v>2110</v>
      </c>
      <c r="U624" s="9" t="s">
        <v>76</v>
      </c>
      <c r="V624" s="52" t="str">
        <f t="shared" si="8"/>
        <v>Ativo</v>
      </c>
      <c r="W624" s="46"/>
      <c r="X624" s="53" t="s">
        <v>106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120343.2</v>
      </c>
    </row>
    <row r="625" ht="15.75" customHeight="1">
      <c r="A625" s="42" t="s">
        <v>45</v>
      </c>
      <c r="B625" s="43" t="s">
        <v>2113</v>
      </c>
      <c r="C625" s="44" t="s">
        <v>2114</v>
      </c>
      <c r="D625" s="45" t="s">
        <v>18</v>
      </c>
      <c r="E625" s="46" t="s">
        <v>27</v>
      </c>
      <c r="F625" s="45" t="s">
        <v>262</v>
      </c>
      <c r="G625" s="45" t="str">
        <f t="shared" si="1"/>
        <v>Breno</v>
      </c>
      <c r="H625" s="47" t="s">
        <v>103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275</v>
      </c>
      <c r="N625" s="49">
        <v>0.025</v>
      </c>
      <c r="O625" s="45" t="s">
        <v>53</v>
      </c>
      <c r="P625" s="50">
        <v>0.2</v>
      </c>
      <c r="Q625" s="141"/>
      <c r="R625" s="141"/>
      <c r="S625" s="46" t="s">
        <v>104</v>
      </c>
      <c r="T625" s="24" t="s">
        <v>2115</v>
      </c>
      <c r="U625" s="9" t="s">
        <v>19</v>
      </c>
      <c r="V625" s="52" t="str">
        <f t="shared" si="8"/>
        <v>Ativo</v>
      </c>
      <c r="W625" s="46"/>
      <c r="X625" s="53" t="s">
        <v>116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213185.7</v>
      </c>
    </row>
    <row r="626" ht="15.75" customHeight="1">
      <c r="A626" s="42" t="s">
        <v>45</v>
      </c>
      <c r="B626" s="43" t="s">
        <v>2116</v>
      </c>
      <c r="C626" s="44" t="s">
        <v>2117</v>
      </c>
      <c r="D626" s="45" t="s">
        <v>18</v>
      </c>
      <c r="E626" s="46" t="s">
        <v>19</v>
      </c>
      <c r="F626" s="9" t="s">
        <v>639</v>
      </c>
      <c r="G626" s="45" t="str">
        <f t="shared" si="1"/>
        <v>Breno</v>
      </c>
      <c r="H626" s="52" t="s">
        <v>149</v>
      </c>
      <c r="I626" s="52" t="s">
        <v>122</v>
      </c>
      <c r="J626" s="45" t="str">
        <f t="shared" si="7"/>
        <v>Não</v>
      </c>
      <c r="K626" s="48">
        <v>45042.0</v>
      </c>
      <c r="L626" s="46"/>
      <c r="M626" s="46" t="s">
        <v>275</v>
      </c>
      <c r="N626" s="49">
        <v>0.02</v>
      </c>
      <c r="O626" s="45" t="s">
        <v>53</v>
      </c>
      <c r="P626" s="50">
        <v>0.2</v>
      </c>
      <c r="Q626" s="61"/>
      <c r="R626" s="71" t="s">
        <v>2118</v>
      </c>
      <c r="S626" s="46" t="s">
        <v>104</v>
      </c>
      <c r="T626" s="24" t="s">
        <v>2119</v>
      </c>
      <c r="U626" s="9" t="s">
        <v>19</v>
      </c>
      <c r="V626" s="52" t="str">
        <f t="shared" si="8"/>
        <v>Ativo</v>
      </c>
      <c r="W626" s="46"/>
      <c r="X626" s="53" t="s">
        <v>116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2120</v>
      </c>
      <c r="C627" s="44" t="s">
        <v>2121</v>
      </c>
      <c r="D627" s="45" t="s">
        <v>101</v>
      </c>
      <c r="E627" s="46" t="s">
        <v>19</v>
      </c>
      <c r="F627" s="45" t="s">
        <v>2122</v>
      </c>
      <c r="G627" s="45" t="str">
        <f t="shared" si="1"/>
        <v>Breno</v>
      </c>
      <c r="H627" s="52" t="s">
        <v>149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61</v>
      </c>
      <c r="N627" s="49">
        <v>0.015</v>
      </c>
      <c r="O627" s="45" t="s">
        <v>53</v>
      </c>
      <c r="P627" s="50">
        <v>0.1</v>
      </c>
      <c r="Q627" s="176" t="s">
        <v>2123</v>
      </c>
      <c r="R627" s="141"/>
      <c r="S627" s="46" t="s">
        <v>104</v>
      </c>
      <c r="T627" s="24" t="s">
        <v>2124</v>
      </c>
      <c r="U627" s="9" t="s">
        <v>19</v>
      </c>
      <c r="V627" s="52" t="str">
        <f t="shared" si="8"/>
        <v>Ativo</v>
      </c>
      <c r="W627" s="46"/>
      <c r="X627" s="53" t="s">
        <v>116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16745.42</v>
      </c>
    </row>
    <row r="628" ht="15.75" customHeight="1">
      <c r="A628" s="42" t="s">
        <v>45</v>
      </c>
      <c r="B628" s="116" t="s">
        <v>2125</v>
      </c>
      <c r="C628" s="57" t="s">
        <v>2126</v>
      </c>
      <c r="D628" s="9" t="s">
        <v>101</v>
      </c>
      <c r="E628" s="24" t="s">
        <v>19</v>
      </c>
      <c r="F628" s="9" t="s">
        <v>2127</v>
      </c>
      <c r="G628" s="45" t="str">
        <f t="shared" si="1"/>
        <v>#N/A</v>
      </c>
      <c r="H628" s="52" t="s">
        <v>149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61</v>
      </c>
      <c r="N628" s="59">
        <v>0.01</v>
      </c>
      <c r="O628" s="9" t="s">
        <v>53</v>
      </c>
      <c r="P628" s="60">
        <v>0.1</v>
      </c>
      <c r="Q628" s="176"/>
      <c r="R628" s="61" t="s">
        <v>518</v>
      </c>
      <c r="S628" s="24" t="s">
        <v>104</v>
      </c>
      <c r="T628" s="24" t="s">
        <v>2128</v>
      </c>
      <c r="U628" s="9" t="s">
        <v>19</v>
      </c>
      <c r="V628" s="52" t="str">
        <f t="shared" si="8"/>
        <v>Ativo</v>
      </c>
      <c r="W628" s="24" t="s">
        <v>69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117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2129</v>
      </c>
      <c r="C629" s="57" t="s">
        <v>2130</v>
      </c>
      <c r="D629" s="9" t="s">
        <v>18</v>
      </c>
      <c r="E629" s="24" t="s">
        <v>19</v>
      </c>
      <c r="F629" s="9" t="s">
        <v>127</v>
      </c>
      <c r="G629" s="45" t="str">
        <f t="shared" si="1"/>
        <v>#N/A</v>
      </c>
      <c r="H629" s="52" t="s">
        <v>103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140</v>
      </c>
      <c r="N629" s="59">
        <v>0.01</v>
      </c>
      <c r="O629" s="9" t="s">
        <v>53</v>
      </c>
      <c r="P629" s="60">
        <v>0.0</v>
      </c>
      <c r="Q629" s="61"/>
      <c r="R629" s="141"/>
      <c r="S629" s="24" t="s">
        <v>104</v>
      </c>
      <c r="T629" s="24" t="s">
        <v>2131</v>
      </c>
      <c r="U629" s="9" t="s">
        <v>19</v>
      </c>
      <c r="V629" s="52" t="str">
        <f t="shared" si="8"/>
        <v>Ativo</v>
      </c>
      <c r="W629" s="46"/>
      <c r="X629" s="53" t="s">
        <v>116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117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2132</v>
      </c>
      <c r="C630" s="44" t="s">
        <v>2133</v>
      </c>
      <c r="D630" s="45" t="s">
        <v>18</v>
      </c>
      <c r="E630" s="46" t="s">
        <v>19</v>
      </c>
      <c r="F630" s="45" t="s">
        <v>144</v>
      </c>
      <c r="G630" s="45" t="str">
        <f t="shared" si="1"/>
        <v>Breno</v>
      </c>
      <c r="H630" s="52" t="s">
        <v>103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48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104</v>
      </c>
      <c r="T630" s="24" t="s">
        <v>2134</v>
      </c>
      <c r="U630" s="9" t="s">
        <v>19</v>
      </c>
      <c r="V630" s="52" t="str">
        <f t="shared" si="8"/>
        <v>Ativo</v>
      </c>
      <c r="W630" s="46"/>
      <c r="X630" s="53" t="s">
        <v>116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141995.4</v>
      </c>
    </row>
    <row r="631" ht="15.75" customHeight="1">
      <c r="A631" s="42" t="s">
        <v>45</v>
      </c>
      <c r="B631" s="67" t="s">
        <v>2135</v>
      </c>
      <c r="C631" s="44" t="s">
        <v>2136</v>
      </c>
      <c r="D631" s="45" t="s">
        <v>18</v>
      </c>
      <c r="E631" s="46" t="s">
        <v>19</v>
      </c>
      <c r="F631" s="45" t="s">
        <v>300</v>
      </c>
      <c r="G631" s="45" t="str">
        <f t="shared" si="1"/>
        <v>#N/A</v>
      </c>
      <c r="H631" s="52" t="s">
        <v>149</v>
      </c>
      <c r="I631" s="47" t="s">
        <v>163</v>
      </c>
      <c r="J631" s="45" t="str">
        <f t="shared" si="7"/>
        <v>Não</v>
      </c>
      <c r="K631" s="48">
        <v>45218.0</v>
      </c>
      <c r="L631" s="46"/>
      <c r="M631" s="46" t="s">
        <v>128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374</v>
      </c>
      <c r="T631" s="24" t="s">
        <v>2137</v>
      </c>
      <c r="U631" s="9" t="s">
        <v>19</v>
      </c>
      <c r="V631" s="52" t="str">
        <f t="shared" si="8"/>
        <v>Ativo</v>
      </c>
      <c r="W631" s="46"/>
      <c r="X631" s="53" t="s">
        <v>116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117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2138</v>
      </c>
      <c r="C632" s="66" t="s">
        <v>2139</v>
      </c>
      <c r="D632" s="9" t="s">
        <v>18</v>
      </c>
      <c r="E632" s="24" t="s">
        <v>19</v>
      </c>
      <c r="F632" s="9" t="s">
        <v>639</v>
      </c>
      <c r="G632" s="45" t="str">
        <f t="shared" si="1"/>
        <v>Breno</v>
      </c>
      <c r="H632" s="52" t="s">
        <v>103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48</v>
      </c>
      <c r="N632" s="59">
        <v>0.012</v>
      </c>
      <c r="O632" s="9" t="s">
        <v>23</v>
      </c>
      <c r="P632" s="60">
        <v>0.0</v>
      </c>
      <c r="Q632" s="15" t="s">
        <v>2140</v>
      </c>
      <c r="R632" s="141"/>
      <c r="S632" s="24" t="s">
        <v>104</v>
      </c>
      <c r="T632" s="5" t="s">
        <v>2141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247920.8</v>
      </c>
    </row>
    <row r="633" ht="15.75" customHeight="1">
      <c r="A633" s="42" t="s">
        <v>45</v>
      </c>
      <c r="B633" s="43" t="s">
        <v>2142</v>
      </c>
      <c r="C633" s="44" t="s">
        <v>2143</v>
      </c>
      <c r="D633" s="45" t="s">
        <v>18</v>
      </c>
      <c r="E633" s="46" t="s">
        <v>181</v>
      </c>
      <c r="F633" s="45" t="s">
        <v>72</v>
      </c>
      <c r="G633" s="45" t="str">
        <f t="shared" si="1"/>
        <v>Breno</v>
      </c>
      <c r="H633" s="47" t="s">
        <v>149</v>
      </c>
      <c r="I633" s="47" t="s">
        <v>122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48</v>
      </c>
      <c r="N633" s="49">
        <v>0.012</v>
      </c>
      <c r="O633" s="45" t="s">
        <v>23</v>
      </c>
      <c r="P633" s="50">
        <v>0.0</v>
      </c>
      <c r="Q633" s="75"/>
      <c r="R633" s="240" t="s">
        <v>2144</v>
      </c>
      <c r="S633" s="46" t="s">
        <v>104</v>
      </c>
      <c r="T633" s="24" t="s">
        <v>2145</v>
      </c>
      <c r="U633" s="9" t="s">
        <v>76</v>
      </c>
      <c r="V633" s="52" t="str">
        <f t="shared" si="8"/>
        <v>Ativo</v>
      </c>
      <c r="W633" s="46"/>
      <c r="X633" s="53" t="s">
        <v>106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2146</v>
      </c>
      <c r="C634" s="44" t="s">
        <v>2147</v>
      </c>
      <c r="D634" s="45" t="s">
        <v>18</v>
      </c>
      <c r="E634" s="46" t="s">
        <v>19</v>
      </c>
      <c r="F634" s="45" t="s">
        <v>300</v>
      </c>
      <c r="G634" s="45" t="str">
        <f t="shared" si="1"/>
        <v>#N/A</v>
      </c>
      <c r="H634" s="47" t="s">
        <v>149</v>
      </c>
      <c r="I634" s="52" t="s">
        <v>163</v>
      </c>
      <c r="J634" s="45" t="str">
        <f t="shared" si="9"/>
        <v>Não</v>
      </c>
      <c r="K634" s="48">
        <v>45159.0</v>
      </c>
      <c r="L634" s="63"/>
      <c r="M634" s="46" t="s">
        <v>128</v>
      </c>
      <c r="N634" s="49">
        <v>0.0</v>
      </c>
      <c r="O634" s="45" t="s">
        <v>23</v>
      </c>
      <c r="P634" s="50">
        <v>0.0</v>
      </c>
      <c r="Q634" s="141"/>
      <c r="R634" s="241" t="s">
        <v>2148</v>
      </c>
      <c r="S634" s="46" t="s">
        <v>374</v>
      </c>
      <c r="T634" s="24" t="s">
        <v>2149</v>
      </c>
      <c r="U634" s="9" t="s">
        <v>19</v>
      </c>
      <c r="V634" s="52" t="str">
        <f t="shared" si="8"/>
        <v>Ativo</v>
      </c>
      <c r="W634" s="46"/>
      <c r="X634" s="53" t="s">
        <v>116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117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2150</v>
      </c>
      <c r="C635" s="44" t="s">
        <v>2151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103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48</v>
      </c>
      <c r="N635" s="49">
        <v>0.012</v>
      </c>
      <c r="O635" s="45" t="s">
        <v>23</v>
      </c>
      <c r="P635" s="50">
        <v>0.0</v>
      </c>
      <c r="Q635" s="42"/>
      <c r="R635" s="61" t="s">
        <v>2152</v>
      </c>
      <c r="S635" s="46" t="s">
        <v>104</v>
      </c>
      <c r="T635" s="24" t="s">
        <v>2153</v>
      </c>
      <c r="U635" s="9" t="s">
        <v>27</v>
      </c>
      <c r="V635" s="52" t="str">
        <f t="shared" si="8"/>
        <v>Ativo</v>
      </c>
      <c r="W635" s="46"/>
      <c r="X635" s="53" t="s">
        <v>116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1043055</v>
      </c>
    </row>
    <row r="636" ht="15.75" customHeight="1">
      <c r="A636" s="42" t="s">
        <v>45</v>
      </c>
      <c r="B636" s="130" t="s">
        <v>2154</v>
      </c>
      <c r="C636" s="44" t="s">
        <v>2155</v>
      </c>
      <c r="D636" s="45" t="s">
        <v>18</v>
      </c>
      <c r="E636" s="46" t="s">
        <v>181</v>
      </c>
      <c r="F636" s="45" t="s">
        <v>203</v>
      </c>
      <c r="G636" s="45" t="str">
        <f t="shared" si="1"/>
        <v>Breno</v>
      </c>
      <c r="H636" s="47" t="s">
        <v>103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48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104</v>
      </c>
      <c r="T636" s="24" t="s">
        <v>2156</v>
      </c>
      <c r="U636" s="9" t="s">
        <v>76</v>
      </c>
      <c r="V636" s="52" t="str">
        <f t="shared" si="8"/>
        <v>Ativo</v>
      </c>
      <c r="W636" s="46"/>
      <c r="X636" s="53" t="s">
        <v>106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211738.9</v>
      </c>
    </row>
    <row r="637" ht="15.75" customHeight="1">
      <c r="A637" s="6" t="s">
        <v>45</v>
      </c>
      <c r="B637" s="56" t="s">
        <v>2157</v>
      </c>
      <c r="C637" s="57" t="s">
        <v>2158</v>
      </c>
      <c r="D637" s="9" t="s">
        <v>18</v>
      </c>
      <c r="E637" s="24" t="s">
        <v>19</v>
      </c>
      <c r="F637" s="9" t="s">
        <v>144</v>
      </c>
      <c r="G637" s="45" t="str">
        <f t="shared" si="1"/>
        <v>Breno</v>
      </c>
      <c r="H637" s="52" t="s">
        <v>103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128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104</v>
      </c>
      <c r="T637" s="24" t="s">
        <v>2159</v>
      </c>
      <c r="U637" s="9" t="s">
        <v>19</v>
      </c>
      <c r="V637" s="52" t="str">
        <f t="shared" si="8"/>
        <v>Ativo</v>
      </c>
      <c r="W637" s="46"/>
      <c r="X637" s="53" t="s">
        <v>116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1331.51</v>
      </c>
    </row>
    <row r="638" ht="15.75" customHeight="1">
      <c r="A638" s="42" t="s">
        <v>45</v>
      </c>
      <c r="B638" s="242" t="s">
        <v>2160</v>
      </c>
      <c r="C638" s="44" t="s">
        <v>2161</v>
      </c>
      <c r="D638" s="45" t="s">
        <v>18</v>
      </c>
      <c r="E638" s="46" t="s">
        <v>181</v>
      </c>
      <c r="F638" s="45" t="s">
        <v>203</v>
      </c>
      <c r="G638" s="45" t="str">
        <f t="shared" si="1"/>
        <v>Breno</v>
      </c>
      <c r="H638" s="47" t="s">
        <v>149</v>
      </c>
      <c r="I638" s="52" t="s">
        <v>122</v>
      </c>
      <c r="J638" s="45" t="str">
        <f t="shared" si="9"/>
        <v>Não</v>
      </c>
      <c r="K638" s="48">
        <v>45043.0</v>
      </c>
      <c r="L638" s="46"/>
      <c r="M638" s="46" t="s">
        <v>198</v>
      </c>
      <c r="N638" s="49">
        <v>0.008</v>
      </c>
      <c r="O638" s="45" t="s">
        <v>199</v>
      </c>
      <c r="P638" s="50">
        <v>0.1</v>
      </c>
      <c r="Q638" s="141"/>
      <c r="R638" s="243" t="s">
        <v>2162</v>
      </c>
      <c r="S638" s="46" t="s">
        <v>104</v>
      </c>
      <c r="T638" s="24" t="s">
        <v>2163</v>
      </c>
      <c r="U638" s="9" t="s">
        <v>882</v>
      </c>
      <c r="V638" s="52" t="str">
        <f t="shared" si="8"/>
        <v>Ativo</v>
      </c>
      <c r="W638" s="46"/>
      <c r="X638" s="53" t="s">
        <v>116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782.26</v>
      </c>
    </row>
    <row r="639" ht="15.75" customHeight="1">
      <c r="A639" s="42" t="s">
        <v>45</v>
      </c>
      <c r="B639" s="158" t="s">
        <v>2160</v>
      </c>
      <c r="C639" s="44" t="s">
        <v>2164</v>
      </c>
      <c r="D639" s="45" t="s">
        <v>18</v>
      </c>
      <c r="E639" s="46" t="s">
        <v>181</v>
      </c>
      <c r="F639" s="45" t="s">
        <v>203</v>
      </c>
      <c r="G639" s="45" t="str">
        <f t="shared" si="1"/>
        <v>Breno</v>
      </c>
      <c r="H639" s="47" t="s">
        <v>103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194</v>
      </c>
      <c r="N639" s="49">
        <v>0.025</v>
      </c>
      <c r="O639" s="45" t="s">
        <v>195</v>
      </c>
      <c r="P639" s="50">
        <v>0.2</v>
      </c>
      <c r="Q639" s="141"/>
      <c r="R639" s="141"/>
      <c r="S639" s="46" t="s">
        <v>104</v>
      </c>
      <c r="T639" s="24" t="s">
        <v>2163</v>
      </c>
      <c r="U639" s="9" t="s">
        <v>882</v>
      </c>
      <c r="V639" s="52" t="str">
        <f t="shared" si="8"/>
        <v>Ativo</v>
      </c>
      <c r="W639" s="46"/>
      <c r="X639" s="53" t="s">
        <v>116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102901.5</v>
      </c>
    </row>
    <row r="640" ht="15.75" customHeight="1">
      <c r="A640" s="42" t="s">
        <v>45</v>
      </c>
      <c r="B640" s="43" t="s">
        <v>2165</v>
      </c>
      <c r="C640" s="44" t="s">
        <v>2166</v>
      </c>
      <c r="D640" s="45" t="s">
        <v>18</v>
      </c>
      <c r="E640" s="46" t="s">
        <v>19</v>
      </c>
      <c r="F640" s="45" t="s">
        <v>300</v>
      </c>
      <c r="G640" s="45" t="str">
        <f t="shared" si="1"/>
        <v>Breno</v>
      </c>
      <c r="H640" s="47" t="s">
        <v>103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61</v>
      </c>
      <c r="N640" s="49">
        <v>0.015</v>
      </c>
      <c r="O640" s="45" t="s">
        <v>53</v>
      </c>
      <c r="P640" s="50">
        <v>0.1</v>
      </c>
      <c r="Q640" s="61"/>
      <c r="R640" s="141"/>
      <c r="S640" s="46" t="s">
        <v>104</v>
      </c>
      <c r="T640" s="24" t="s">
        <v>2167</v>
      </c>
      <c r="U640" s="9" t="s">
        <v>19</v>
      </c>
      <c r="V640" s="52" t="str">
        <f t="shared" si="8"/>
        <v>Ativo</v>
      </c>
      <c r="W640" s="46"/>
      <c r="X640" s="53" t="s">
        <v>116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21408.3</v>
      </c>
    </row>
    <row r="641" ht="15.75" customHeight="1">
      <c r="A641" s="42" t="s">
        <v>45</v>
      </c>
      <c r="B641" s="43" t="s">
        <v>2168</v>
      </c>
      <c r="C641" s="44" t="s">
        <v>2169</v>
      </c>
      <c r="D641" s="45" t="s">
        <v>101</v>
      </c>
      <c r="E641" s="46" t="s">
        <v>19</v>
      </c>
      <c r="F641" s="45" t="s">
        <v>417</v>
      </c>
      <c r="G641" s="45" t="str">
        <f t="shared" si="1"/>
        <v>#N/A</v>
      </c>
      <c r="H641" s="47" t="s">
        <v>103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48</v>
      </c>
      <c r="N641" s="49">
        <v>0.005</v>
      </c>
      <c r="O641" s="45" t="s">
        <v>23</v>
      </c>
      <c r="P641" s="50">
        <v>0.0</v>
      </c>
      <c r="Q641" s="127" t="s">
        <v>617</v>
      </c>
      <c r="R641" s="141"/>
      <c r="S641" s="46" t="s">
        <v>104</v>
      </c>
      <c r="T641" s="24" t="s">
        <v>2170</v>
      </c>
      <c r="U641" s="9" t="s">
        <v>19</v>
      </c>
      <c r="V641" s="52" t="str">
        <f t="shared" si="8"/>
        <v>Ativo</v>
      </c>
      <c r="W641" s="46"/>
      <c r="X641" s="53" t="s">
        <v>106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117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2171</v>
      </c>
      <c r="C642" s="44" t="s">
        <v>2172</v>
      </c>
      <c r="D642" s="45" t="s">
        <v>18</v>
      </c>
      <c r="E642" s="46" t="s">
        <v>19</v>
      </c>
      <c r="F642" s="45" t="s">
        <v>300</v>
      </c>
      <c r="G642" s="45" t="str">
        <f t="shared" si="1"/>
        <v>#N/A</v>
      </c>
      <c r="H642" s="52" t="s">
        <v>190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48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104</v>
      </c>
      <c r="T642" s="24" t="s">
        <v>2173</v>
      </c>
      <c r="U642" s="9" t="s">
        <v>19</v>
      </c>
      <c r="V642" s="52" t="str">
        <f t="shared" si="8"/>
        <v>Encerrado</v>
      </c>
      <c r="W642" s="46"/>
      <c r="X642" s="53" t="s">
        <v>116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117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2174</v>
      </c>
      <c r="C643" s="57" t="s">
        <v>2175</v>
      </c>
      <c r="D643" s="45" t="s">
        <v>18</v>
      </c>
      <c r="E643" s="46" t="s">
        <v>19</v>
      </c>
      <c r="F643" s="45" t="s">
        <v>300</v>
      </c>
      <c r="G643" s="45" t="str">
        <f t="shared" si="1"/>
        <v>Breno</v>
      </c>
      <c r="H643" s="52" t="s">
        <v>103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194</v>
      </c>
      <c r="N643" s="49">
        <v>0.02</v>
      </c>
      <c r="O643" s="45" t="s">
        <v>195</v>
      </c>
      <c r="P643" s="50">
        <v>0.2</v>
      </c>
      <c r="Q643" s="140" t="s">
        <v>2176</v>
      </c>
      <c r="R643" s="141"/>
      <c r="S643" s="46" t="s">
        <v>104</v>
      </c>
      <c r="T643" s="24" t="s">
        <v>2177</v>
      </c>
      <c r="U643" s="9" t="s">
        <v>19</v>
      </c>
      <c r="V643" s="52" t="str">
        <f t="shared" si="8"/>
        <v>Ativo</v>
      </c>
      <c r="W643" s="46"/>
      <c r="X643" s="53" t="s">
        <v>116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109557.3</v>
      </c>
    </row>
    <row r="644" ht="15.75" customHeight="1">
      <c r="A644" s="42" t="s">
        <v>45</v>
      </c>
      <c r="B644" s="122" t="s">
        <v>2174</v>
      </c>
      <c r="C644" s="44" t="s">
        <v>2178</v>
      </c>
      <c r="D644" s="45" t="s">
        <v>18</v>
      </c>
      <c r="E644" s="46" t="s">
        <v>19</v>
      </c>
      <c r="F644" s="45" t="s">
        <v>300</v>
      </c>
      <c r="G644" s="45" t="str">
        <f t="shared" si="1"/>
        <v>Breno</v>
      </c>
      <c r="H644" s="47" t="s">
        <v>103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48</v>
      </c>
      <c r="N644" s="49">
        <v>0.01</v>
      </c>
      <c r="O644" s="45" t="s">
        <v>23</v>
      </c>
      <c r="P644" s="50">
        <v>0.0</v>
      </c>
      <c r="Q644" s="186"/>
      <c r="R644" s="141"/>
      <c r="S644" s="46" t="s">
        <v>104</v>
      </c>
      <c r="T644" s="24" t="s">
        <v>2173</v>
      </c>
      <c r="U644" s="9" t="s">
        <v>19</v>
      </c>
      <c r="V644" s="52" t="str">
        <f t="shared" si="8"/>
        <v>Ativo</v>
      </c>
      <c r="W644" s="46"/>
      <c r="X644" s="53" t="s">
        <v>116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1876752</v>
      </c>
    </row>
    <row r="645" ht="15.75" customHeight="1">
      <c r="A645" s="42" t="s">
        <v>45</v>
      </c>
      <c r="B645" s="43" t="s">
        <v>2179</v>
      </c>
      <c r="C645" s="44" t="s">
        <v>2180</v>
      </c>
      <c r="D645" s="45" t="s">
        <v>18</v>
      </c>
      <c r="E645" s="46" t="s">
        <v>181</v>
      </c>
      <c r="F645" s="45" t="s">
        <v>538</v>
      </c>
      <c r="G645" s="45" t="str">
        <f t="shared" si="1"/>
        <v>Breno</v>
      </c>
      <c r="H645" s="47" t="s">
        <v>103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48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104</v>
      </c>
      <c r="T645" s="24" t="s">
        <v>2181</v>
      </c>
      <c r="U645" s="9" t="s">
        <v>38</v>
      </c>
      <c r="V645" s="52" t="str">
        <f t="shared" si="8"/>
        <v>Ativo</v>
      </c>
      <c r="W645" s="46"/>
      <c r="X645" s="53" t="s">
        <v>116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164716</v>
      </c>
    </row>
    <row r="646" ht="15.75" customHeight="1">
      <c r="A646" s="42" t="s">
        <v>45</v>
      </c>
      <c r="B646" s="20" t="s">
        <v>2182</v>
      </c>
      <c r="C646" s="21" t="s">
        <v>2183</v>
      </c>
      <c r="D646" s="9" t="s">
        <v>135</v>
      </c>
      <c r="E646" s="24" t="s">
        <v>27</v>
      </c>
      <c r="F646" s="9" t="s">
        <v>136</v>
      </c>
      <c r="G646" s="45" t="str">
        <f t="shared" si="1"/>
        <v>Breno</v>
      </c>
      <c r="H646" s="52" t="s">
        <v>103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48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104</v>
      </c>
      <c r="T646" s="23" t="s">
        <v>2184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432146.5</v>
      </c>
    </row>
    <row r="647" ht="15.75" customHeight="1">
      <c r="A647" s="6" t="s">
        <v>45</v>
      </c>
      <c r="B647" s="6" t="s">
        <v>2185</v>
      </c>
      <c r="C647" s="21" t="s">
        <v>2186</v>
      </c>
      <c r="D647" s="9" t="s">
        <v>18</v>
      </c>
      <c r="E647" s="24" t="s">
        <v>19</v>
      </c>
      <c r="F647" s="9" t="s">
        <v>210</v>
      </c>
      <c r="G647" s="45" t="str">
        <f t="shared" si="1"/>
        <v>Breno</v>
      </c>
      <c r="H647" s="52" t="s">
        <v>103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61</v>
      </c>
      <c r="N647" s="59">
        <v>0.016</v>
      </c>
      <c r="O647" s="9" t="s">
        <v>53</v>
      </c>
      <c r="P647" s="60">
        <v>0.2</v>
      </c>
      <c r="Q647" s="140" t="s">
        <v>2187</v>
      </c>
      <c r="R647" s="141"/>
      <c r="S647" s="24" t="s">
        <v>104</v>
      </c>
      <c r="T647" s="24" t="s">
        <v>2188</v>
      </c>
      <c r="U647" s="9" t="s">
        <v>19</v>
      </c>
      <c r="V647" s="52" t="str">
        <f t="shared" si="8"/>
        <v>Ativo</v>
      </c>
      <c r="W647" s="24" t="s">
        <v>69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382031</v>
      </c>
    </row>
    <row r="648" ht="15.75" customHeight="1">
      <c r="A648" s="6" t="s">
        <v>45</v>
      </c>
      <c r="B648" s="6" t="s">
        <v>2185</v>
      </c>
      <c r="C648" s="21" t="s">
        <v>2189</v>
      </c>
      <c r="D648" s="9" t="s">
        <v>18</v>
      </c>
      <c r="E648" s="24" t="s">
        <v>19</v>
      </c>
      <c r="F648" s="9" t="s">
        <v>210</v>
      </c>
      <c r="G648" s="45" t="str">
        <f t="shared" si="1"/>
        <v>Breno</v>
      </c>
      <c r="H648" s="52" t="s">
        <v>149</v>
      </c>
      <c r="I648" s="52" t="s">
        <v>150</v>
      </c>
      <c r="J648" s="45" t="str">
        <f t="shared" si="9"/>
        <v>Não</v>
      </c>
      <c r="K648" s="58">
        <v>45463.0</v>
      </c>
      <c r="L648" s="63"/>
      <c r="M648" s="24" t="s">
        <v>151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104</v>
      </c>
      <c r="T648" s="24" t="s">
        <v>2188</v>
      </c>
      <c r="U648" s="9" t="s">
        <v>19</v>
      </c>
      <c r="V648" s="52" t="str">
        <f t="shared" si="8"/>
        <v>Ativo</v>
      </c>
      <c r="W648" s="24" t="s">
        <v>69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1414149</v>
      </c>
    </row>
    <row r="649" ht="15.75" customHeight="1">
      <c r="A649" s="6" t="s">
        <v>45</v>
      </c>
      <c r="B649" s="43" t="s">
        <v>2190</v>
      </c>
      <c r="C649" s="44" t="s">
        <v>2191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103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730</v>
      </c>
      <c r="N649" s="49">
        <v>0.015</v>
      </c>
      <c r="O649" s="45" t="s">
        <v>53</v>
      </c>
      <c r="P649" s="50">
        <v>0.1</v>
      </c>
      <c r="Q649" s="61" t="s">
        <v>2192</v>
      </c>
      <c r="R649" s="244" t="s">
        <v>2193</v>
      </c>
      <c r="S649" s="46" t="s">
        <v>104</v>
      </c>
      <c r="T649" s="24" t="s">
        <v>2194</v>
      </c>
      <c r="U649" s="9" t="s">
        <v>1123</v>
      </c>
      <c r="V649" s="52" t="str">
        <f t="shared" si="8"/>
        <v>Ativo</v>
      </c>
      <c r="W649" s="46"/>
      <c r="X649" s="53" t="s">
        <v>116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632578.3</v>
      </c>
    </row>
    <row r="650" ht="15.75" customHeight="1">
      <c r="A650" s="42" t="s">
        <v>45</v>
      </c>
      <c r="B650" s="43" t="s">
        <v>2195</v>
      </c>
      <c r="C650" s="44" t="s">
        <v>2196</v>
      </c>
      <c r="D650" s="45" t="s">
        <v>18</v>
      </c>
      <c r="E650" s="46" t="s">
        <v>181</v>
      </c>
      <c r="F650" s="45" t="s">
        <v>203</v>
      </c>
      <c r="G650" s="45" t="str">
        <f t="shared" si="1"/>
        <v>Breno</v>
      </c>
      <c r="H650" s="47" t="s">
        <v>103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194</v>
      </c>
      <c r="N650" s="49">
        <v>0.025</v>
      </c>
      <c r="O650" s="45" t="s">
        <v>195</v>
      </c>
      <c r="P650" s="50">
        <v>0.2</v>
      </c>
      <c r="Q650" s="141"/>
      <c r="R650" s="141"/>
      <c r="S650" s="46" t="s">
        <v>104</v>
      </c>
      <c r="T650" s="24" t="s">
        <v>2197</v>
      </c>
      <c r="U650" s="9" t="s">
        <v>76</v>
      </c>
      <c r="V650" s="52" t="str">
        <f t="shared" si="8"/>
        <v>Ativo</v>
      </c>
      <c r="W650" s="46"/>
      <c r="X650" s="53" t="s">
        <v>106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144484.8</v>
      </c>
    </row>
    <row r="651" ht="15.75" customHeight="1">
      <c r="A651" s="42" t="s">
        <v>45</v>
      </c>
      <c r="B651" s="43" t="s">
        <v>2198</v>
      </c>
      <c r="C651" s="44" t="s">
        <v>2199</v>
      </c>
      <c r="D651" s="45" t="s">
        <v>18</v>
      </c>
      <c r="E651" s="46" t="s">
        <v>19</v>
      </c>
      <c r="F651" s="45" t="s">
        <v>144</v>
      </c>
      <c r="G651" s="45" t="str">
        <f t="shared" si="1"/>
        <v>Breno</v>
      </c>
      <c r="H651" s="52" t="s">
        <v>149</v>
      </c>
      <c r="I651" s="52" t="s">
        <v>122</v>
      </c>
      <c r="J651" s="45" t="str">
        <f t="shared" si="9"/>
        <v>Não</v>
      </c>
      <c r="K651" s="48">
        <v>45042.0</v>
      </c>
      <c r="L651" s="46"/>
      <c r="M651" s="46" t="s">
        <v>61</v>
      </c>
      <c r="N651" s="49">
        <v>0.015</v>
      </c>
      <c r="O651" s="45" t="s">
        <v>53</v>
      </c>
      <c r="P651" s="50">
        <v>0.1</v>
      </c>
      <c r="Q651" s="141"/>
      <c r="R651" s="141"/>
      <c r="S651" s="46" t="s">
        <v>104</v>
      </c>
      <c r="T651" s="24" t="s">
        <v>2200</v>
      </c>
      <c r="U651" s="9" t="s">
        <v>19</v>
      </c>
      <c r="V651" s="52" t="str">
        <f t="shared" si="8"/>
        <v>Ativo</v>
      </c>
      <c r="W651" s="46"/>
      <c r="X651" s="53" t="s">
        <v>116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2201</v>
      </c>
      <c r="C652" s="44" t="s">
        <v>2202</v>
      </c>
      <c r="D652" s="45" t="s">
        <v>18</v>
      </c>
      <c r="E652" s="46" t="s">
        <v>27</v>
      </c>
      <c r="F652" s="45" t="s">
        <v>262</v>
      </c>
      <c r="G652" s="45" t="str">
        <f t="shared" si="1"/>
        <v>#N/A</v>
      </c>
      <c r="H652" s="52" t="s">
        <v>149</v>
      </c>
      <c r="I652" s="47" t="s">
        <v>122</v>
      </c>
      <c r="J652" s="45" t="str">
        <f t="shared" si="9"/>
        <v>Não</v>
      </c>
      <c r="K652" s="48">
        <v>45163.0</v>
      </c>
      <c r="L652" s="63"/>
      <c r="M652" s="46" t="s">
        <v>48</v>
      </c>
      <c r="N652" s="49">
        <v>0.012</v>
      </c>
      <c r="O652" s="45" t="s">
        <v>23</v>
      </c>
      <c r="P652" s="50">
        <v>0.0</v>
      </c>
      <c r="Q652" s="141"/>
      <c r="R652" s="61" t="s">
        <v>1358</v>
      </c>
      <c r="S652" s="46" t="s">
        <v>104</v>
      </c>
      <c r="T652" s="24" t="s">
        <v>2203</v>
      </c>
      <c r="U652" s="9" t="s">
        <v>19</v>
      </c>
      <c r="V652" s="52" t="str">
        <f t="shared" si="8"/>
        <v>Ativo</v>
      </c>
      <c r="W652" s="46"/>
      <c r="X652" s="53" t="s">
        <v>116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117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2204</v>
      </c>
      <c r="C653" s="57" t="s">
        <v>2205</v>
      </c>
      <c r="D653" s="9" t="s">
        <v>101</v>
      </c>
      <c r="E653" s="24" t="s">
        <v>19</v>
      </c>
      <c r="F653" s="9" t="s">
        <v>225</v>
      </c>
      <c r="G653" s="45" t="str">
        <f t="shared" si="1"/>
        <v>Breno</v>
      </c>
      <c r="H653" s="52" t="s">
        <v>103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48</v>
      </c>
      <c r="N653" s="59">
        <v>0.012</v>
      </c>
      <c r="O653" s="9" t="s">
        <v>23</v>
      </c>
      <c r="P653" s="60">
        <v>0.0</v>
      </c>
      <c r="Q653" s="140" t="s">
        <v>2206</v>
      </c>
      <c r="R653" s="61"/>
      <c r="S653" s="24" t="s">
        <v>104</v>
      </c>
      <c r="T653" s="24" t="s">
        <v>2207</v>
      </c>
      <c r="U653" s="9" t="s">
        <v>19</v>
      </c>
      <c r="V653" s="52" t="str">
        <f t="shared" si="8"/>
        <v>Ativo</v>
      </c>
      <c r="W653" s="24" t="s">
        <v>69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889264.3</v>
      </c>
    </row>
    <row r="654" ht="15.75" customHeight="1">
      <c r="A654" s="42" t="s">
        <v>45</v>
      </c>
      <c r="B654" s="116" t="s">
        <v>2208</v>
      </c>
      <c r="C654" s="44" t="s">
        <v>2209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103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48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104</v>
      </c>
      <c r="T654" s="24" t="s">
        <v>2210</v>
      </c>
      <c r="U654" s="9" t="s">
        <v>1123</v>
      </c>
      <c r="V654" s="52" t="str">
        <f t="shared" si="8"/>
        <v>Ativo</v>
      </c>
      <c r="W654" s="46"/>
      <c r="X654" s="53" t="s">
        <v>116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378119.4</v>
      </c>
    </row>
    <row r="655" ht="15.75" customHeight="1">
      <c r="A655" s="42" t="s">
        <v>45</v>
      </c>
      <c r="B655" s="43" t="s">
        <v>2211</v>
      </c>
      <c r="C655" s="44" t="s">
        <v>2212</v>
      </c>
      <c r="D655" s="45" t="s">
        <v>101</v>
      </c>
      <c r="E655" s="46" t="s">
        <v>19</v>
      </c>
      <c r="F655" s="45" t="s">
        <v>102</v>
      </c>
      <c r="G655" s="45" t="str">
        <f t="shared" si="1"/>
        <v>#N/A</v>
      </c>
      <c r="H655" s="47" t="s">
        <v>103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2213</v>
      </c>
      <c r="N655" s="49">
        <v>0.014</v>
      </c>
      <c r="O655" s="45" t="s">
        <v>53</v>
      </c>
      <c r="P655" s="50">
        <v>0.1</v>
      </c>
      <c r="Q655" s="75"/>
      <c r="R655" s="75"/>
      <c r="S655" s="46" t="s">
        <v>104</v>
      </c>
      <c r="T655" s="24" t="s">
        <v>2214</v>
      </c>
      <c r="U655" s="9" t="s">
        <v>19</v>
      </c>
      <c r="V655" s="52" t="str">
        <f t="shared" si="8"/>
        <v>Ativo</v>
      </c>
      <c r="W655" s="46"/>
      <c r="X655" s="53" t="s">
        <v>116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117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2215</v>
      </c>
      <c r="C656" s="57" t="s">
        <v>2216</v>
      </c>
      <c r="D656" s="45" t="s">
        <v>18</v>
      </c>
      <c r="E656" s="46" t="s">
        <v>27</v>
      </c>
      <c r="F656" s="45" t="s">
        <v>262</v>
      </c>
      <c r="G656" s="45" t="str">
        <f t="shared" si="1"/>
        <v>Breno</v>
      </c>
      <c r="H656" s="47" t="s">
        <v>103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48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104</v>
      </c>
      <c r="T656" s="24" t="s">
        <v>2217</v>
      </c>
      <c r="U656" s="9" t="s">
        <v>27</v>
      </c>
      <c r="V656" s="52" t="str">
        <f t="shared" si="8"/>
        <v>Ativo</v>
      </c>
      <c r="W656" s="46"/>
      <c r="X656" s="53" t="s">
        <v>116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191199.7</v>
      </c>
    </row>
    <row r="657" ht="15.75" customHeight="1">
      <c r="A657" s="42" t="s">
        <v>45</v>
      </c>
      <c r="B657" s="62" t="s">
        <v>2218</v>
      </c>
      <c r="C657" s="44" t="s">
        <v>2219</v>
      </c>
      <c r="D657" s="45" t="s">
        <v>18</v>
      </c>
      <c r="E657" s="46" t="s">
        <v>181</v>
      </c>
      <c r="F657" s="45" t="s">
        <v>72</v>
      </c>
      <c r="G657" s="45" t="str">
        <f t="shared" si="1"/>
        <v>Breno</v>
      </c>
      <c r="H657" s="47" t="s">
        <v>103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61</v>
      </c>
      <c r="N657" s="49">
        <v>0.015</v>
      </c>
      <c r="O657" s="45" t="s">
        <v>53</v>
      </c>
      <c r="P657" s="50">
        <v>0.1</v>
      </c>
      <c r="Q657" s="141"/>
      <c r="R657" s="141"/>
      <c r="S657" s="46" t="s">
        <v>104</v>
      </c>
      <c r="T657" s="24" t="s">
        <v>2220</v>
      </c>
      <c r="U657" s="9" t="s">
        <v>38</v>
      </c>
      <c r="V657" s="52" t="str">
        <f t="shared" si="8"/>
        <v>Ativo</v>
      </c>
      <c r="W657" s="46"/>
      <c r="X657" s="53" t="s">
        <v>106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77863.61</v>
      </c>
    </row>
    <row r="658" ht="15.75" customHeight="1">
      <c r="A658" s="42" t="s">
        <v>45</v>
      </c>
      <c r="B658" s="62" t="s">
        <v>2221</v>
      </c>
      <c r="C658" s="44" t="s">
        <v>2222</v>
      </c>
      <c r="D658" s="45" t="s">
        <v>18</v>
      </c>
      <c r="E658" s="46" t="s">
        <v>181</v>
      </c>
      <c r="F658" s="45" t="s">
        <v>203</v>
      </c>
      <c r="G658" s="45" t="str">
        <f t="shared" si="1"/>
        <v>#N/A</v>
      </c>
      <c r="H658" s="52" t="s">
        <v>149</v>
      </c>
      <c r="I658" s="52" t="s">
        <v>122</v>
      </c>
      <c r="J658" s="45" t="str">
        <f t="shared" si="9"/>
        <v>Não</v>
      </c>
      <c r="K658" s="48">
        <v>45163.0</v>
      </c>
      <c r="L658" s="63"/>
      <c r="M658" s="46" t="s">
        <v>48</v>
      </c>
      <c r="N658" s="49">
        <v>0.012</v>
      </c>
      <c r="O658" s="45" t="s">
        <v>23</v>
      </c>
      <c r="P658" s="50">
        <v>0.0</v>
      </c>
      <c r="Q658" s="64"/>
      <c r="R658" s="61" t="s">
        <v>2223</v>
      </c>
      <c r="S658" s="46" t="s">
        <v>104</v>
      </c>
      <c r="T658" s="24" t="s">
        <v>2224</v>
      </c>
      <c r="U658" s="9" t="s">
        <v>38</v>
      </c>
      <c r="V658" s="52" t="str">
        <f t="shared" si="8"/>
        <v>Ativo</v>
      </c>
      <c r="W658" s="46"/>
      <c r="X658" s="53" t="s">
        <v>106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117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2221</v>
      </c>
      <c r="C659" s="44" t="s">
        <v>2225</v>
      </c>
      <c r="D659" s="45" t="s">
        <v>18</v>
      </c>
      <c r="E659" s="46" t="s">
        <v>181</v>
      </c>
      <c r="F659" s="45" t="s">
        <v>203</v>
      </c>
      <c r="G659" s="45" t="str">
        <f t="shared" si="1"/>
        <v>Breno</v>
      </c>
      <c r="H659" s="52" t="s">
        <v>103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61</v>
      </c>
      <c r="N659" s="49">
        <v>0.015</v>
      </c>
      <c r="O659" s="45" t="s">
        <v>53</v>
      </c>
      <c r="P659" s="50">
        <v>0.1</v>
      </c>
      <c r="Q659" s="186" t="s">
        <v>2226</v>
      </c>
      <c r="R659" s="61" t="s">
        <v>2227</v>
      </c>
      <c r="S659" s="46" t="s">
        <v>104</v>
      </c>
      <c r="T659" s="24" t="s">
        <v>2224</v>
      </c>
      <c r="U659" s="9" t="s">
        <v>38</v>
      </c>
      <c r="V659" s="52" t="str">
        <f t="shared" si="8"/>
        <v>Ativo</v>
      </c>
      <c r="W659" s="46"/>
      <c r="X659" s="53" t="s">
        <v>106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226326</v>
      </c>
    </row>
    <row r="660" ht="15.75" customHeight="1">
      <c r="A660" s="6" t="s">
        <v>45</v>
      </c>
      <c r="B660" s="65" t="s">
        <v>2228</v>
      </c>
      <c r="C660" s="66" t="s">
        <v>2229</v>
      </c>
      <c r="D660" s="9" t="s">
        <v>109</v>
      </c>
      <c r="E660" s="24" t="s">
        <v>19</v>
      </c>
      <c r="F660" s="9" t="s">
        <v>315</v>
      </c>
      <c r="G660" s="45" t="str">
        <f t="shared" si="1"/>
        <v>Breno</v>
      </c>
      <c r="H660" s="52" t="s">
        <v>103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48</v>
      </c>
      <c r="N660" s="59">
        <v>0.012</v>
      </c>
      <c r="O660" s="9" t="s">
        <v>23</v>
      </c>
      <c r="P660" s="60">
        <v>0.0</v>
      </c>
      <c r="Q660" s="15" t="s">
        <v>2230</v>
      </c>
      <c r="R660" s="61"/>
      <c r="S660" s="24" t="s">
        <v>104</v>
      </c>
      <c r="T660" s="23" t="s">
        <v>2231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1364882</v>
      </c>
    </row>
    <row r="661" ht="15.75" customHeight="1">
      <c r="A661" s="42" t="s">
        <v>45</v>
      </c>
      <c r="B661" s="62" t="s">
        <v>2232</v>
      </c>
      <c r="C661" s="44" t="s">
        <v>2233</v>
      </c>
      <c r="D661" s="45" t="s">
        <v>18</v>
      </c>
      <c r="E661" s="46" t="s">
        <v>27</v>
      </c>
      <c r="F661" s="45" t="s">
        <v>66</v>
      </c>
      <c r="G661" s="45" t="str">
        <f t="shared" si="1"/>
        <v>#N/A</v>
      </c>
      <c r="H661" s="47" t="s">
        <v>149</v>
      </c>
      <c r="I661" s="47" t="s">
        <v>163</v>
      </c>
      <c r="J661" s="45" t="str">
        <f t="shared" si="9"/>
        <v>Não</v>
      </c>
      <c r="K661" s="48">
        <v>45063.0</v>
      </c>
      <c r="L661" s="46"/>
      <c r="M661" s="46" t="s">
        <v>48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104</v>
      </c>
      <c r="T661" s="24" t="s">
        <v>2234</v>
      </c>
      <c r="U661" s="9" t="s">
        <v>27</v>
      </c>
      <c r="V661" s="52" t="str">
        <f t="shared" si="8"/>
        <v>Ativo</v>
      </c>
      <c r="W661" s="46"/>
      <c r="X661" s="53" t="s">
        <v>116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117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2235</v>
      </c>
      <c r="C662" s="68" t="s">
        <v>2236</v>
      </c>
      <c r="D662" s="45" t="s">
        <v>18</v>
      </c>
      <c r="E662" s="46" t="s">
        <v>181</v>
      </c>
      <c r="F662" s="45" t="s">
        <v>72</v>
      </c>
      <c r="G662" s="45" t="str">
        <f t="shared" si="1"/>
        <v>Breno</v>
      </c>
      <c r="H662" s="47" t="s">
        <v>103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74</v>
      </c>
      <c r="N662" s="118">
        <v>0.012</v>
      </c>
      <c r="O662" s="96" t="s">
        <v>53</v>
      </c>
      <c r="P662" s="119">
        <v>0.1</v>
      </c>
      <c r="Q662" s="141"/>
      <c r="R662" s="141"/>
      <c r="S662" s="46" t="s">
        <v>104</v>
      </c>
      <c r="T662" s="24" t="s">
        <v>2237</v>
      </c>
      <c r="U662" s="9" t="s">
        <v>76</v>
      </c>
      <c r="V662" s="52" t="str">
        <f t="shared" si="8"/>
        <v>Ativo</v>
      </c>
      <c r="W662" s="46"/>
      <c r="X662" s="53" t="s">
        <v>106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99641.46</v>
      </c>
    </row>
    <row r="663" ht="15.75" customHeight="1">
      <c r="A663" s="42" t="s">
        <v>45</v>
      </c>
      <c r="B663" s="43" t="s">
        <v>2238</v>
      </c>
      <c r="C663" s="44" t="s">
        <v>2239</v>
      </c>
      <c r="D663" s="45" t="s">
        <v>18</v>
      </c>
      <c r="E663" s="46" t="s">
        <v>19</v>
      </c>
      <c r="F663" s="45" t="s">
        <v>300</v>
      </c>
      <c r="G663" s="45" t="str">
        <f t="shared" si="1"/>
        <v>#N/A</v>
      </c>
      <c r="H663" s="52" t="s">
        <v>149</v>
      </c>
      <c r="I663" s="47" t="s">
        <v>122</v>
      </c>
      <c r="J663" s="45" t="str">
        <f t="shared" si="9"/>
        <v>Não</v>
      </c>
      <c r="K663" s="48">
        <v>45163.0</v>
      </c>
      <c r="L663" s="63"/>
      <c r="M663" s="46" t="s">
        <v>48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104</v>
      </c>
      <c r="T663" s="24" t="s">
        <v>2240</v>
      </c>
      <c r="U663" s="9" t="s">
        <v>19</v>
      </c>
      <c r="V663" s="52" t="str">
        <f t="shared" si="8"/>
        <v>Ativo</v>
      </c>
      <c r="W663" s="46"/>
      <c r="X663" s="53" t="s">
        <v>116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117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2238</v>
      </c>
      <c r="C664" s="44" t="s">
        <v>2241</v>
      </c>
      <c r="D664" s="45" t="s">
        <v>18</v>
      </c>
      <c r="E664" s="46" t="s">
        <v>19</v>
      </c>
      <c r="F664" s="45" t="s">
        <v>300</v>
      </c>
      <c r="G664" s="45" t="str">
        <f t="shared" si="1"/>
        <v>#N/A</v>
      </c>
      <c r="H664" s="52" t="s">
        <v>149</v>
      </c>
      <c r="I664" s="52" t="s">
        <v>163</v>
      </c>
      <c r="J664" s="45" t="str">
        <f t="shared" si="9"/>
        <v>Não</v>
      </c>
      <c r="K664" s="48">
        <v>45163.0</v>
      </c>
      <c r="L664" s="63"/>
      <c r="M664" s="46" t="s">
        <v>128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104</v>
      </c>
      <c r="T664" s="24" t="s">
        <v>2240</v>
      </c>
      <c r="U664" s="9" t="s">
        <v>19</v>
      </c>
      <c r="V664" s="52" t="str">
        <f t="shared" si="8"/>
        <v>Ativo</v>
      </c>
      <c r="W664" s="46"/>
      <c r="X664" s="53" t="s">
        <v>116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117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2238</v>
      </c>
      <c r="C665" s="44" t="s">
        <v>2242</v>
      </c>
      <c r="D665" s="45" t="s">
        <v>18</v>
      </c>
      <c r="E665" s="46" t="s">
        <v>19</v>
      </c>
      <c r="F665" s="45" t="s">
        <v>300</v>
      </c>
      <c r="G665" s="45" t="str">
        <f t="shared" si="1"/>
        <v>#N/A</v>
      </c>
      <c r="H665" s="52" t="s">
        <v>149</v>
      </c>
      <c r="I665" s="52" t="s">
        <v>163</v>
      </c>
      <c r="J665" s="45" t="str">
        <f t="shared" si="9"/>
        <v>Não</v>
      </c>
      <c r="K665" s="48">
        <v>45163.0</v>
      </c>
      <c r="L665" s="63"/>
      <c r="M665" s="46" t="s">
        <v>128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104</v>
      </c>
      <c r="T665" s="24" t="s">
        <v>2240</v>
      </c>
      <c r="U665" s="9" t="s">
        <v>19</v>
      </c>
      <c r="V665" s="52" t="str">
        <f t="shared" si="8"/>
        <v>Ativo</v>
      </c>
      <c r="W665" s="46"/>
      <c r="X665" s="53" t="s">
        <v>116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117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2243</v>
      </c>
      <c r="C666" s="44" t="s">
        <v>2244</v>
      </c>
      <c r="D666" s="45" t="s">
        <v>18</v>
      </c>
      <c r="E666" s="46" t="s">
        <v>19</v>
      </c>
      <c r="F666" s="45" t="s">
        <v>300</v>
      </c>
      <c r="G666" s="45" t="str">
        <f t="shared" si="1"/>
        <v>Breno</v>
      </c>
      <c r="H666" s="52" t="s">
        <v>103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128</v>
      </c>
      <c r="N666" s="59">
        <v>0.0</v>
      </c>
      <c r="O666" s="9" t="s">
        <v>23</v>
      </c>
      <c r="P666" s="60">
        <v>0.0</v>
      </c>
      <c r="Q666" s="141"/>
      <c r="R666" s="61" t="s">
        <v>628</v>
      </c>
      <c r="S666" s="46" t="s">
        <v>104</v>
      </c>
      <c r="T666" s="24" t="s">
        <v>2245</v>
      </c>
      <c r="U666" s="9" t="s">
        <v>19</v>
      </c>
      <c r="V666" s="52" t="str">
        <f t="shared" si="8"/>
        <v>Ativo</v>
      </c>
      <c r="W666" s="46"/>
      <c r="X666" s="53" t="s">
        <v>116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67608.17</v>
      </c>
    </row>
    <row r="667" ht="15.75" customHeight="1">
      <c r="A667" s="42" t="s">
        <v>45</v>
      </c>
      <c r="B667" s="65" t="s">
        <v>2246</v>
      </c>
      <c r="C667" s="66" t="s">
        <v>2247</v>
      </c>
      <c r="D667" s="9" t="s">
        <v>109</v>
      </c>
      <c r="E667" s="24" t="s">
        <v>19</v>
      </c>
      <c r="F667" s="9" t="s">
        <v>186</v>
      </c>
      <c r="G667" s="45" t="str">
        <f t="shared" si="1"/>
        <v>Breno</v>
      </c>
      <c r="H667" s="52" t="s">
        <v>103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74</v>
      </c>
      <c r="N667" s="59">
        <v>0.012</v>
      </c>
      <c r="O667" s="9" t="s">
        <v>53</v>
      </c>
      <c r="P667" s="60">
        <v>0.1</v>
      </c>
      <c r="Q667" s="141"/>
      <c r="R667" s="61"/>
      <c r="S667" s="24" t="s">
        <v>104</v>
      </c>
      <c r="T667" s="23" t="s">
        <v>2248</v>
      </c>
      <c r="U667" s="9" t="s">
        <v>19</v>
      </c>
      <c r="V667" s="52" t="str">
        <f t="shared" si="8"/>
        <v>Ativo</v>
      </c>
      <c r="W667" s="24" t="s">
        <v>69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58222.65</v>
      </c>
    </row>
    <row r="668" ht="15.75" customHeight="1">
      <c r="A668" s="42" t="s">
        <v>45</v>
      </c>
      <c r="B668" s="62" t="s">
        <v>2249</v>
      </c>
      <c r="C668" s="44" t="s">
        <v>2250</v>
      </c>
      <c r="D668" s="45" t="s">
        <v>18</v>
      </c>
      <c r="E668" s="46" t="s">
        <v>27</v>
      </c>
      <c r="F668" s="45" t="s">
        <v>262</v>
      </c>
      <c r="G668" s="45" t="str">
        <f t="shared" si="1"/>
        <v>Breno</v>
      </c>
      <c r="H668" s="47" t="s">
        <v>103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104</v>
      </c>
      <c r="T668" s="24" t="s">
        <v>2251</v>
      </c>
      <c r="U668" s="9" t="s">
        <v>19</v>
      </c>
      <c r="V668" s="52" t="str">
        <f t="shared" si="8"/>
        <v>Ativo</v>
      </c>
      <c r="W668" s="46"/>
      <c r="X668" s="53" t="s">
        <v>116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10087.16</v>
      </c>
    </row>
    <row r="669" ht="15.75" customHeight="1">
      <c r="A669" s="6" t="s">
        <v>45</v>
      </c>
      <c r="B669" s="43" t="s">
        <v>2252</v>
      </c>
      <c r="C669" s="44" t="s">
        <v>2253</v>
      </c>
      <c r="D669" s="9" t="s">
        <v>101</v>
      </c>
      <c r="E669" s="24" t="s">
        <v>19</v>
      </c>
      <c r="F669" s="46" t="s">
        <v>148</v>
      </c>
      <c r="G669" s="45" t="str">
        <f t="shared" si="1"/>
        <v>Breno</v>
      </c>
      <c r="H669" s="52" t="s">
        <v>149</v>
      </c>
      <c r="I669" s="52" t="s">
        <v>150</v>
      </c>
      <c r="J669" s="45" t="str">
        <f t="shared" si="9"/>
        <v>Sim</v>
      </c>
      <c r="K669" s="58">
        <v>45279.0</v>
      </c>
      <c r="L669" s="46"/>
      <c r="M669" s="24" t="s">
        <v>151</v>
      </c>
      <c r="N669" s="59">
        <v>0.003</v>
      </c>
      <c r="O669" s="9" t="s">
        <v>23</v>
      </c>
      <c r="P669" s="60">
        <v>0.0</v>
      </c>
      <c r="Q669" s="15" t="s">
        <v>2254</v>
      </c>
      <c r="R669" s="141"/>
      <c r="S669" s="24" t="s">
        <v>104</v>
      </c>
      <c r="T669" s="24" t="s">
        <v>2255</v>
      </c>
      <c r="U669" s="9" t="s">
        <v>154</v>
      </c>
      <c r="V669" s="52" t="str">
        <f t="shared" si="8"/>
        <v>Ativo</v>
      </c>
      <c r="W669" s="46"/>
      <c r="X669" s="53" t="s">
        <v>116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271454.7</v>
      </c>
    </row>
    <row r="670" ht="15.75" customHeight="1">
      <c r="A670" s="42" t="s">
        <v>45</v>
      </c>
      <c r="B670" s="56" t="s">
        <v>2256</v>
      </c>
      <c r="C670" s="44" t="s">
        <v>2257</v>
      </c>
      <c r="D670" s="45" t="s">
        <v>18</v>
      </c>
      <c r="E670" s="46" t="s">
        <v>19</v>
      </c>
      <c r="F670" s="45" t="s">
        <v>2258</v>
      </c>
      <c r="G670" s="45" t="str">
        <f t="shared" si="1"/>
        <v>Breno</v>
      </c>
      <c r="H670" s="52" t="s">
        <v>149</v>
      </c>
      <c r="I670" s="52" t="s">
        <v>163</v>
      </c>
      <c r="J670" s="45" t="str">
        <f t="shared" si="9"/>
        <v>Não</v>
      </c>
      <c r="K670" s="48">
        <v>44998.0</v>
      </c>
      <c r="L670" s="46"/>
      <c r="M670" s="46" t="s">
        <v>275</v>
      </c>
      <c r="N670" s="49">
        <v>0.019</v>
      </c>
      <c r="O670" s="45" t="s">
        <v>53</v>
      </c>
      <c r="P670" s="50">
        <v>0.2</v>
      </c>
      <c r="Q670" s="141"/>
      <c r="R670" s="141"/>
      <c r="S670" s="46" t="s">
        <v>104</v>
      </c>
      <c r="T670" s="24" t="s">
        <v>2259</v>
      </c>
      <c r="U670" s="9" t="s">
        <v>19</v>
      </c>
      <c r="V670" s="52" t="str">
        <f t="shared" si="8"/>
        <v>Ativo</v>
      </c>
      <c r="W670" s="46"/>
      <c r="X670" s="53" t="s">
        <v>116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2260</v>
      </c>
      <c r="C671" s="44" t="s">
        <v>2261</v>
      </c>
      <c r="D671" s="45" t="s">
        <v>18</v>
      </c>
      <c r="E671" s="46" t="s">
        <v>27</v>
      </c>
      <c r="F671" s="45" t="s">
        <v>262</v>
      </c>
      <c r="G671" s="45" t="str">
        <f t="shared" si="1"/>
        <v>#N/A</v>
      </c>
      <c r="H671" s="52" t="s">
        <v>149</v>
      </c>
      <c r="I671" s="47" t="s">
        <v>122</v>
      </c>
      <c r="J671" s="45" t="str">
        <f t="shared" si="9"/>
        <v>Não</v>
      </c>
      <c r="K671" s="48">
        <v>45163.0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104</v>
      </c>
      <c r="T671" s="24" t="s">
        <v>2262</v>
      </c>
      <c r="U671" s="9" t="s">
        <v>27</v>
      </c>
      <c r="V671" s="52" t="str">
        <f t="shared" si="8"/>
        <v>Ativo</v>
      </c>
      <c r="W671" s="46"/>
      <c r="X671" s="53" t="s">
        <v>116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117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2263</v>
      </c>
      <c r="C672" s="44" t="s">
        <v>2264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103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104</v>
      </c>
      <c r="T672" s="24" t="s">
        <v>2265</v>
      </c>
      <c r="U672" s="9" t="s">
        <v>19</v>
      </c>
      <c r="V672" s="52" t="str">
        <f t="shared" si="8"/>
        <v>Ativo</v>
      </c>
      <c r="W672" s="46"/>
      <c r="X672" s="53" t="s">
        <v>116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832649.6</v>
      </c>
    </row>
    <row r="673" ht="15.75" customHeight="1">
      <c r="A673" s="42" t="s">
        <v>45</v>
      </c>
      <c r="B673" s="43" t="s">
        <v>2266</v>
      </c>
      <c r="C673" s="44" t="s">
        <v>2267</v>
      </c>
      <c r="D673" s="45" t="s">
        <v>18</v>
      </c>
      <c r="E673" s="46" t="s">
        <v>27</v>
      </c>
      <c r="F673" s="45" t="s">
        <v>262</v>
      </c>
      <c r="G673" s="45" t="str">
        <f t="shared" si="1"/>
        <v>#N/A</v>
      </c>
      <c r="H673" s="47" t="s">
        <v>149</v>
      </c>
      <c r="I673" s="47" t="s">
        <v>122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141"/>
      <c r="R673" s="61" t="s">
        <v>2268</v>
      </c>
      <c r="S673" s="46" t="s">
        <v>104</v>
      </c>
      <c r="T673" s="24" t="s">
        <v>2269</v>
      </c>
      <c r="U673" s="9" t="s">
        <v>27</v>
      </c>
      <c r="V673" s="52" t="str">
        <f t="shared" si="8"/>
        <v>Ativo</v>
      </c>
      <c r="W673" s="46"/>
      <c r="X673" s="53" t="s">
        <v>116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117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2270</v>
      </c>
      <c r="C674" s="57" t="s">
        <v>2271</v>
      </c>
      <c r="D674" s="9" t="s">
        <v>18</v>
      </c>
      <c r="E674" s="24" t="s">
        <v>27</v>
      </c>
      <c r="F674" s="9" t="s">
        <v>66</v>
      </c>
      <c r="G674" s="45" t="str">
        <f t="shared" si="1"/>
        <v>Breno</v>
      </c>
      <c r="H674" s="52" t="s">
        <v>149</v>
      </c>
      <c r="I674" s="52" t="s">
        <v>122</v>
      </c>
      <c r="J674" s="45" t="str">
        <f t="shared" si="9"/>
        <v>Não</v>
      </c>
      <c r="K674" s="58">
        <v>45321.0</v>
      </c>
      <c r="L674" s="63"/>
      <c r="M674" s="46" t="s">
        <v>48</v>
      </c>
      <c r="N674" s="49">
        <v>0.012</v>
      </c>
      <c r="O674" s="45" t="s">
        <v>23</v>
      </c>
      <c r="P674" s="50">
        <v>0.0</v>
      </c>
      <c r="Q674" s="141"/>
      <c r="R674" s="61" t="s">
        <v>2272</v>
      </c>
      <c r="S674" s="24" t="s">
        <v>104</v>
      </c>
      <c r="T674" s="24" t="s">
        <v>2273</v>
      </c>
      <c r="U674" s="9" t="s">
        <v>27</v>
      </c>
      <c r="V674" s="52" t="str">
        <f t="shared" si="8"/>
        <v>Ativo</v>
      </c>
      <c r="W674" s="46"/>
      <c r="X674" s="53" t="s">
        <v>116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2274</v>
      </c>
      <c r="C675" s="44" t="s">
        <v>2275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103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48</v>
      </c>
      <c r="N675" s="49">
        <v>0.012</v>
      </c>
      <c r="O675" s="45" t="s">
        <v>23</v>
      </c>
      <c r="P675" s="50">
        <v>0.0</v>
      </c>
      <c r="Q675" s="61" t="s">
        <v>2276</v>
      </c>
      <c r="R675" s="51"/>
      <c r="S675" s="46" t="s">
        <v>104</v>
      </c>
      <c r="T675" s="24" t="s">
        <v>2277</v>
      </c>
      <c r="U675" s="9" t="s">
        <v>27</v>
      </c>
      <c r="V675" s="52" t="str">
        <f t="shared" si="8"/>
        <v>Ativo</v>
      </c>
      <c r="W675" s="46"/>
      <c r="X675" s="53" t="s">
        <v>116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166322.2</v>
      </c>
    </row>
    <row r="676" ht="15.75" customHeight="1">
      <c r="A676" s="42" t="s">
        <v>45</v>
      </c>
      <c r="B676" s="43" t="s">
        <v>2278</v>
      </c>
      <c r="C676" s="44" t="s">
        <v>2279</v>
      </c>
      <c r="D676" s="45" t="s">
        <v>18</v>
      </c>
      <c r="E676" s="46" t="s">
        <v>19</v>
      </c>
      <c r="F676" s="45" t="s">
        <v>300</v>
      </c>
      <c r="G676" s="45" t="str">
        <f t="shared" si="1"/>
        <v>#N/A</v>
      </c>
      <c r="H676" s="47" t="s">
        <v>149</v>
      </c>
      <c r="I676" s="47" t="s">
        <v>122</v>
      </c>
      <c r="J676" s="45" t="str">
        <f t="shared" si="9"/>
        <v>Não</v>
      </c>
      <c r="K676" s="48">
        <v>45166.0</v>
      </c>
      <c r="L676" s="63"/>
      <c r="M676" s="46" t="s">
        <v>48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104</v>
      </c>
      <c r="T676" s="57" t="s">
        <v>2280</v>
      </c>
      <c r="U676" s="9" t="s">
        <v>19</v>
      </c>
      <c r="V676" s="52" t="str">
        <f t="shared" si="8"/>
        <v>Inativo</v>
      </c>
      <c r="W676" s="46"/>
      <c r="X676" s="53" t="s">
        <v>116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117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2281</v>
      </c>
      <c r="C677" s="44" t="s">
        <v>2282</v>
      </c>
      <c r="D677" s="45" t="s">
        <v>18</v>
      </c>
      <c r="E677" s="46" t="s">
        <v>181</v>
      </c>
      <c r="F677" s="45" t="s">
        <v>203</v>
      </c>
      <c r="G677" s="45" t="str">
        <f t="shared" si="1"/>
        <v>Breno</v>
      </c>
      <c r="H677" s="47" t="s">
        <v>103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48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104</v>
      </c>
      <c r="T677" s="24" t="s">
        <v>2283</v>
      </c>
      <c r="U677" s="9" t="s">
        <v>76</v>
      </c>
      <c r="V677" s="52" t="str">
        <f t="shared" si="8"/>
        <v>Ativo</v>
      </c>
      <c r="W677" s="46"/>
      <c r="X677" s="53" t="s">
        <v>106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227578.9</v>
      </c>
    </row>
    <row r="678" ht="15.75" customHeight="1">
      <c r="A678" s="42" t="s">
        <v>45</v>
      </c>
      <c r="B678" s="43" t="s">
        <v>2284</v>
      </c>
      <c r="C678" s="44" t="s">
        <v>2285</v>
      </c>
      <c r="D678" s="45" t="s">
        <v>101</v>
      </c>
      <c r="E678" s="46" t="s">
        <v>19</v>
      </c>
      <c r="F678" s="45" t="s">
        <v>705</v>
      </c>
      <c r="G678" s="45" t="str">
        <f t="shared" si="1"/>
        <v>Breno</v>
      </c>
      <c r="H678" s="47" t="s">
        <v>103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61</v>
      </c>
      <c r="N678" s="49">
        <v>0.015</v>
      </c>
      <c r="O678" s="45" t="s">
        <v>53</v>
      </c>
      <c r="P678" s="50">
        <v>0.1</v>
      </c>
      <c r="Q678" s="141"/>
      <c r="R678" s="141"/>
      <c r="S678" s="46" t="s">
        <v>104</v>
      </c>
      <c r="T678" s="24" t="s">
        <v>2286</v>
      </c>
      <c r="U678" s="9" t="s">
        <v>19</v>
      </c>
      <c r="V678" s="52" t="str">
        <f t="shared" si="8"/>
        <v>Ativo</v>
      </c>
      <c r="W678" s="46"/>
      <c r="X678" s="53" t="s">
        <v>106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103592.7</v>
      </c>
    </row>
    <row r="679" ht="15.75" customHeight="1">
      <c r="A679" s="42" t="s">
        <v>45</v>
      </c>
      <c r="B679" s="67" t="s">
        <v>2287</v>
      </c>
      <c r="C679" s="72" t="s">
        <v>2288</v>
      </c>
      <c r="D679" s="45" t="s">
        <v>18</v>
      </c>
      <c r="E679" s="46" t="s">
        <v>181</v>
      </c>
      <c r="F679" s="45" t="s">
        <v>72</v>
      </c>
      <c r="G679" s="45" t="str">
        <f t="shared" si="1"/>
        <v>Breno</v>
      </c>
      <c r="H679" s="47" t="s">
        <v>103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74</v>
      </c>
      <c r="N679" s="49">
        <v>0.012</v>
      </c>
      <c r="O679" s="45" t="s">
        <v>53</v>
      </c>
      <c r="P679" s="50">
        <v>0.1</v>
      </c>
      <c r="Q679" s="42"/>
      <c r="R679" s="61" t="s">
        <v>2289</v>
      </c>
      <c r="S679" s="46" t="s">
        <v>104</v>
      </c>
      <c r="T679" s="24" t="s">
        <v>2290</v>
      </c>
      <c r="U679" s="9" t="s">
        <v>76</v>
      </c>
      <c r="V679" s="52" t="str">
        <f t="shared" si="8"/>
        <v>Ativo</v>
      </c>
      <c r="W679" s="46"/>
      <c r="X679" s="53" t="s">
        <v>106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585271.4</v>
      </c>
    </row>
    <row r="680" ht="15.75" customHeight="1">
      <c r="A680" s="42" t="s">
        <v>45</v>
      </c>
      <c r="B680" s="65" t="s">
        <v>2291</v>
      </c>
      <c r="C680" s="66" t="s">
        <v>2292</v>
      </c>
      <c r="D680" s="9" t="s">
        <v>135</v>
      </c>
      <c r="E680" s="24" t="s">
        <v>27</v>
      </c>
      <c r="F680" s="9" t="s">
        <v>136</v>
      </c>
      <c r="G680" s="45" t="str">
        <f t="shared" si="1"/>
        <v>Breno</v>
      </c>
      <c r="H680" s="52" t="s">
        <v>103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48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104</v>
      </c>
      <c r="T680" s="5" t="s">
        <v>2293</v>
      </c>
      <c r="U680" s="9" t="s">
        <v>27</v>
      </c>
      <c r="V680" s="52" t="str">
        <f t="shared" si="8"/>
        <v>Ativo</v>
      </c>
      <c r="W680" s="24" t="s">
        <v>69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364073.5</v>
      </c>
    </row>
    <row r="681" ht="15.75" customHeight="1">
      <c r="A681" s="42" t="s">
        <v>45</v>
      </c>
      <c r="B681" s="62" t="s">
        <v>2294</v>
      </c>
      <c r="C681" s="44" t="s">
        <v>2295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149</v>
      </c>
      <c r="I681" s="52" t="s">
        <v>122</v>
      </c>
      <c r="J681" s="45" t="str">
        <f t="shared" si="9"/>
        <v>Não</v>
      </c>
      <c r="K681" s="48">
        <v>45051.0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61"/>
      <c r="R681" s="61" t="s">
        <v>2296</v>
      </c>
      <c r="S681" s="46" t="s">
        <v>104</v>
      </c>
      <c r="T681" s="24" t="s">
        <v>2297</v>
      </c>
      <c r="U681" s="9" t="s">
        <v>38</v>
      </c>
      <c r="V681" s="52" t="str">
        <f t="shared" si="8"/>
        <v>Ativo</v>
      </c>
      <c r="W681" s="46"/>
      <c r="X681" s="53" t="s">
        <v>116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144.74</v>
      </c>
    </row>
    <row r="682" ht="15.75" customHeight="1">
      <c r="A682" s="42" t="s">
        <v>45</v>
      </c>
      <c r="B682" s="62" t="s">
        <v>2298</v>
      </c>
      <c r="C682" s="44" t="s">
        <v>2299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149</v>
      </c>
      <c r="I682" s="52" t="s">
        <v>122</v>
      </c>
      <c r="J682" s="45" t="str">
        <f t="shared" si="9"/>
        <v>Não</v>
      </c>
      <c r="K682" s="48">
        <v>45029.0</v>
      </c>
      <c r="L682" s="46"/>
      <c r="M682" s="46" t="s">
        <v>61</v>
      </c>
      <c r="N682" s="49">
        <v>0.015</v>
      </c>
      <c r="O682" s="45" t="s">
        <v>53</v>
      </c>
      <c r="P682" s="50">
        <v>0.1</v>
      </c>
      <c r="Q682" s="141"/>
      <c r="R682" s="141"/>
      <c r="S682" s="46" t="s">
        <v>104</v>
      </c>
      <c r="T682" s="24" t="s">
        <v>2300</v>
      </c>
      <c r="U682" s="9" t="s">
        <v>19</v>
      </c>
      <c r="V682" s="52" t="str">
        <f t="shared" si="8"/>
        <v>Ativo</v>
      </c>
      <c r="W682" s="46"/>
      <c r="X682" s="53" t="s">
        <v>116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254.13</v>
      </c>
    </row>
    <row r="683" ht="15.75" customHeight="1">
      <c r="A683" s="6" t="s">
        <v>45</v>
      </c>
      <c r="B683" s="43" t="s">
        <v>2301</v>
      </c>
      <c r="C683" s="44" t="s">
        <v>2302</v>
      </c>
      <c r="D683" s="9" t="s">
        <v>101</v>
      </c>
      <c r="E683" s="24" t="s">
        <v>19</v>
      </c>
      <c r="F683" s="46" t="s">
        <v>148</v>
      </c>
      <c r="G683" s="45" t="str">
        <f t="shared" si="1"/>
        <v>Breno</v>
      </c>
      <c r="H683" s="52" t="s">
        <v>149</v>
      </c>
      <c r="I683" s="52" t="s">
        <v>150</v>
      </c>
      <c r="J683" s="45" t="str">
        <f t="shared" si="9"/>
        <v>Sim</v>
      </c>
      <c r="K683" s="58">
        <v>45279.0</v>
      </c>
      <c r="L683" s="46"/>
      <c r="M683" s="24" t="s">
        <v>151</v>
      </c>
      <c r="N683" s="59">
        <v>0.003</v>
      </c>
      <c r="O683" s="9" t="s">
        <v>23</v>
      </c>
      <c r="P683" s="60">
        <v>0.0</v>
      </c>
      <c r="Q683" s="15" t="s">
        <v>152</v>
      </c>
      <c r="R683" s="141"/>
      <c r="S683" s="24" t="s">
        <v>104</v>
      </c>
      <c r="T683" s="24" t="s">
        <v>2303</v>
      </c>
      <c r="U683" s="9" t="s">
        <v>154</v>
      </c>
      <c r="V683" s="52" t="str">
        <f t="shared" si="8"/>
        <v>Ativo</v>
      </c>
      <c r="W683" s="46"/>
      <c r="X683" s="53" t="s">
        <v>116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244581.3</v>
      </c>
    </row>
    <row r="684" ht="15.75" customHeight="1">
      <c r="A684" s="42" t="s">
        <v>45</v>
      </c>
      <c r="B684" s="56" t="s">
        <v>2304</v>
      </c>
      <c r="C684" s="44" t="s">
        <v>2305</v>
      </c>
      <c r="D684" s="45" t="s">
        <v>18</v>
      </c>
      <c r="E684" s="46" t="s">
        <v>27</v>
      </c>
      <c r="F684" s="45" t="s">
        <v>66</v>
      </c>
      <c r="G684" s="45" t="str">
        <f t="shared" si="1"/>
        <v>#N/A</v>
      </c>
      <c r="H684" s="52" t="s">
        <v>149</v>
      </c>
      <c r="I684" s="47" t="s">
        <v>122</v>
      </c>
      <c r="J684" s="45" t="str">
        <f t="shared" si="9"/>
        <v>Não</v>
      </c>
      <c r="K684" s="48">
        <v>45163.0</v>
      </c>
      <c r="L684" s="63"/>
      <c r="M684" s="46" t="s">
        <v>48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104</v>
      </c>
      <c r="T684" s="24" t="s">
        <v>2306</v>
      </c>
      <c r="U684" s="9" t="s">
        <v>27</v>
      </c>
      <c r="V684" s="52" t="str">
        <f t="shared" si="8"/>
        <v>Ativo</v>
      </c>
      <c r="W684" s="46"/>
      <c r="X684" s="53" t="s">
        <v>116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117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2307</v>
      </c>
      <c r="C685" s="57" t="s">
        <v>2308</v>
      </c>
      <c r="D685" s="9" t="s">
        <v>18</v>
      </c>
      <c r="E685" s="24" t="s">
        <v>19</v>
      </c>
      <c r="F685" s="9" t="s">
        <v>300</v>
      </c>
      <c r="G685" s="45" t="str">
        <f t="shared" si="1"/>
        <v>Breno</v>
      </c>
      <c r="H685" s="52" t="s">
        <v>103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48</v>
      </c>
      <c r="N685" s="59">
        <v>0.012</v>
      </c>
      <c r="O685" s="9" t="s">
        <v>23</v>
      </c>
      <c r="P685" s="60">
        <v>0.0</v>
      </c>
      <c r="Q685" s="140" t="s">
        <v>2309</v>
      </c>
      <c r="R685" s="141"/>
      <c r="S685" s="24" t="s">
        <v>104</v>
      </c>
      <c r="T685" s="24" t="s">
        <v>2310</v>
      </c>
      <c r="U685" s="9" t="s">
        <v>19</v>
      </c>
      <c r="V685" s="52" t="str">
        <f t="shared" si="8"/>
        <v>Ativo</v>
      </c>
      <c r="W685" s="24" t="s">
        <v>69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95144.5</v>
      </c>
    </row>
    <row r="686" ht="15.75" customHeight="1">
      <c r="A686" s="42" t="s">
        <v>45</v>
      </c>
      <c r="B686" s="43" t="s">
        <v>2311</v>
      </c>
      <c r="C686" s="44" t="s">
        <v>2312</v>
      </c>
      <c r="D686" s="45" t="s">
        <v>18</v>
      </c>
      <c r="E686" s="46" t="s">
        <v>19</v>
      </c>
      <c r="F686" s="45" t="s">
        <v>300</v>
      </c>
      <c r="G686" s="45" t="str">
        <f t="shared" si="1"/>
        <v>Breno</v>
      </c>
      <c r="H686" s="47" t="s">
        <v>103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48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104</v>
      </c>
      <c r="T686" s="24" t="s">
        <v>2313</v>
      </c>
      <c r="U686" s="9" t="s">
        <v>19</v>
      </c>
      <c r="V686" s="52" t="str">
        <f t="shared" si="8"/>
        <v>Ativo</v>
      </c>
      <c r="W686" s="46"/>
      <c r="X686" s="53" t="s">
        <v>106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43808.29</v>
      </c>
    </row>
    <row r="687" ht="15.75" customHeight="1">
      <c r="A687" s="6" t="s">
        <v>45</v>
      </c>
      <c r="B687" s="56" t="s">
        <v>2314</v>
      </c>
      <c r="C687" s="7" t="s">
        <v>2315</v>
      </c>
      <c r="D687" s="9" t="s">
        <v>18</v>
      </c>
      <c r="E687" s="24" t="s">
        <v>19</v>
      </c>
      <c r="F687" s="9" t="s">
        <v>844</v>
      </c>
      <c r="G687" s="45" t="str">
        <f t="shared" si="1"/>
        <v>Breno</v>
      </c>
      <c r="H687" s="52" t="s">
        <v>103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48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104</v>
      </c>
      <c r="T687" s="24" t="s">
        <v>2316</v>
      </c>
      <c r="U687" s="9" t="s">
        <v>19</v>
      </c>
      <c r="V687" s="52" t="str">
        <f t="shared" si="8"/>
        <v>Ativo</v>
      </c>
      <c r="W687" s="46"/>
      <c r="X687" s="53" t="s">
        <v>116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7873.71</v>
      </c>
    </row>
    <row r="688" ht="15.75" customHeight="1">
      <c r="A688" s="42" t="s">
        <v>45</v>
      </c>
      <c r="B688" s="135" t="s">
        <v>2317</v>
      </c>
      <c r="C688" s="245" t="s">
        <v>2318</v>
      </c>
      <c r="D688" s="45" t="s">
        <v>18</v>
      </c>
      <c r="E688" s="46" t="s">
        <v>19</v>
      </c>
      <c r="F688" s="45" t="s">
        <v>46</v>
      </c>
      <c r="G688" s="45" t="str">
        <f t="shared" si="1"/>
        <v>Breno</v>
      </c>
      <c r="H688" s="52" t="s">
        <v>103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48</v>
      </c>
      <c r="N688" s="246">
        <v>0.012</v>
      </c>
      <c r="O688" s="247" t="s">
        <v>23</v>
      </c>
      <c r="P688" s="248">
        <v>0.0</v>
      </c>
      <c r="Q688" s="141"/>
      <c r="R688" s="141"/>
      <c r="S688" s="46" t="s">
        <v>104</v>
      </c>
      <c r="T688" s="24" t="s">
        <v>2319</v>
      </c>
      <c r="U688" s="9" t="s">
        <v>799</v>
      </c>
      <c r="V688" s="52" t="str">
        <f t="shared" si="8"/>
        <v>Ativo</v>
      </c>
      <c r="W688" s="46"/>
      <c r="X688" s="53" t="s">
        <v>116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508692.6</v>
      </c>
    </row>
    <row r="689" ht="15.75" customHeight="1">
      <c r="A689" s="42" t="s">
        <v>45</v>
      </c>
      <c r="B689" s="62" t="s">
        <v>2320</v>
      </c>
      <c r="C689" s="44" t="s">
        <v>2321</v>
      </c>
      <c r="D689" s="45" t="s">
        <v>18</v>
      </c>
      <c r="E689" s="46" t="s">
        <v>181</v>
      </c>
      <c r="F689" s="45" t="s">
        <v>72</v>
      </c>
      <c r="G689" s="45" t="str">
        <f t="shared" si="1"/>
        <v>Breno</v>
      </c>
      <c r="H689" s="47" t="s">
        <v>103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194</v>
      </c>
      <c r="N689" s="49">
        <v>0.025</v>
      </c>
      <c r="O689" s="45" t="s">
        <v>195</v>
      </c>
      <c r="P689" s="50">
        <v>0.2</v>
      </c>
      <c r="Q689" s="141"/>
      <c r="R689" s="141"/>
      <c r="S689" s="46" t="s">
        <v>104</v>
      </c>
      <c r="T689" s="24" t="s">
        <v>2322</v>
      </c>
      <c r="U689" s="9" t="s">
        <v>76</v>
      </c>
      <c r="V689" s="52" t="str">
        <f t="shared" si="8"/>
        <v>Ativo</v>
      </c>
      <c r="W689" s="46"/>
      <c r="X689" s="53" t="s">
        <v>106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67527.13</v>
      </c>
    </row>
    <row r="690" ht="15.75" customHeight="1">
      <c r="A690" s="42" t="s">
        <v>45</v>
      </c>
      <c r="B690" s="62" t="s">
        <v>2320</v>
      </c>
      <c r="C690" s="44" t="s">
        <v>2323</v>
      </c>
      <c r="D690" s="45" t="s">
        <v>18</v>
      </c>
      <c r="E690" s="46" t="s">
        <v>181</v>
      </c>
      <c r="F690" s="45" t="s">
        <v>72</v>
      </c>
      <c r="G690" s="45" t="str">
        <f t="shared" si="1"/>
        <v>Breno</v>
      </c>
      <c r="H690" s="47" t="s">
        <v>103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48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104</v>
      </c>
      <c r="T690" s="24" t="s">
        <v>2322</v>
      </c>
      <c r="U690" s="9" t="s">
        <v>76</v>
      </c>
      <c r="V690" s="52" t="str">
        <f t="shared" si="8"/>
        <v>Ativo</v>
      </c>
      <c r="W690" s="46"/>
      <c r="X690" s="53" t="s">
        <v>106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137475.1</v>
      </c>
    </row>
    <row r="691" ht="15.75" customHeight="1">
      <c r="A691" s="42" t="s">
        <v>45</v>
      </c>
      <c r="B691" s="67" t="s">
        <v>2320</v>
      </c>
      <c r="C691" s="70" t="s">
        <v>2324</v>
      </c>
      <c r="D691" s="45" t="s">
        <v>18</v>
      </c>
      <c r="E691" s="46" t="s">
        <v>181</v>
      </c>
      <c r="F691" s="45" t="s">
        <v>72</v>
      </c>
      <c r="G691" s="45" t="str">
        <f t="shared" si="1"/>
        <v>Breno</v>
      </c>
      <c r="H691" s="47" t="s">
        <v>103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198</v>
      </c>
      <c r="N691" s="49">
        <v>0.008</v>
      </c>
      <c r="O691" s="45" t="s">
        <v>199</v>
      </c>
      <c r="P691" s="50">
        <v>0.1</v>
      </c>
      <c r="Q691" s="61" t="s">
        <v>2325</v>
      </c>
      <c r="R691" s="141"/>
      <c r="S691" s="46" t="s">
        <v>104</v>
      </c>
      <c r="T691" s="24" t="s">
        <v>2322</v>
      </c>
      <c r="U691" s="9" t="s">
        <v>76</v>
      </c>
      <c r="V691" s="52" t="str">
        <f t="shared" si="8"/>
        <v>Ativo</v>
      </c>
      <c r="W691" s="46"/>
      <c r="X691" s="53" t="s">
        <v>106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117268.2</v>
      </c>
    </row>
    <row r="692" ht="15.75" customHeight="1">
      <c r="A692" s="42" t="s">
        <v>45</v>
      </c>
      <c r="B692" s="113" t="s">
        <v>2326</v>
      </c>
      <c r="C692" s="114" t="s">
        <v>2327</v>
      </c>
      <c r="D692" s="9" t="s">
        <v>18</v>
      </c>
      <c r="E692" s="24" t="s">
        <v>27</v>
      </c>
      <c r="F692" s="9" t="s">
        <v>2328</v>
      </c>
      <c r="G692" s="45" t="str">
        <f t="shared" si="1"/>
        <v>Breno</v>
      </c>
      <c r="H692" s="52" t="s">
        <v>149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7" t="s">
        <v>61</v>
      </c>
      <c r="N692" s="188">
        <v>0.015</v>
      </c>
      <c r="O692" s="189" t="s">
        <v>53</v>
      </c>
      <c r="P692" s="190">
        <v>0.1</v>
      </c>
      <c r="R692" s="186" t="s">
        <v>2329</v>
      </c>
      <c r="S692" s="24" t="s">
        <v>104</v>
      </c>
      <c r="T692" s="5" t="s">
        <v>2330</v>
      </c>
      <c r="U692" s="9" t="s">
        <v>27</v>
      </c>
      <c r="V692" s="52" t="str">
        <f t="shared" si="8"/>
        <v>Ativo</v>
      </c>
      <c r="W692" s="46"/>
      <c r="X692" s="53" t="s">
        <v>116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2331</v>
      </c>
      <c r="C693" s="57" t="s">
        <v>2332</v>
      </c>
      <c r="D693" s="9" t="s">
        <v>18</v>
      </c>
      <c r="E693" s="24" t="s">
        <v>27</v>
      </c>
      <c r="F693" s="9" t="s">
        <v>120</v>
      </c>
      <c r="G693" s="45" t="str">
        <f t="shared" si="1"/>
        <v>#N/A</v>
      </c>
      <c r="H693" s="52" t="s">
        <v>149</v>
      </c>
      <c r="I693" s="52" t="s">
        <v>163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61</v>
      </c>
      <c r="N693" s="59">
        <v>0.015</v>
      </c>
      <c r="O693" s="9" t="s">
        <v>53</v>
      </c>
      <c r="P693" s="60">
        <v>0.1</v>
      </c>
      <c r="Q693" s="141"/>
      <c r="R693" s="141"/>
      <c r="S693" s="24" t="s">
        <v>104</v>
      </c>
      <c r="T693" s="24" t="s">
        <v>2333</v>
      </c>
      <c r="U693" s="9" t="s">
        <v>27</v>
      </c>
      <c r="V693" s="52" t="str">
        <f t="shared" si="8"/>
        <v>Ativo</v>
      </c>
      <c r="W693" s="46"/>
      <c r="X693" s="53" t="s">
        <v>116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117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2334</v>
      </c>
      <c r="C694" s="44" t="s">
        <v>2335</v>
      </c>
      <c r="D694" s="45" t="s">
        <v>18</v>
      </c>
      <c r="E694" s="46" t="s">
        <v>27</v>
      </c>
      <c r="F694" s="45" t="s">
        <v>120</v>
      </c>
      <c r="G694" s="45" t="str">
        <f t="shared" si="1"/>
        <v>Breno</v>
      </c>
      <c r="H694" s="47" t="s">
        <v>103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74</v>
      </c>
      <c r="N694" s="49">
        <v>0.012</v>
      </c>
      <c r="O694" s="45" t="s">
        <v>23</v>
      </c>
      <c r="P694" s="50">
        <v>0.0</v>
      </c>
      <c r="Q694" s="61" t="s">
        <v>2336</v>
      </c>
      <c r="R694" s="141"/>
      <c r="S694" s="46" t="s">
        <v>104</v>
      </c>
      <c r="T694" s="24" t="s">
        <v>2333</v>
      </c>
      <c r="U694" s="9" t="s">
        <v>27</v>
      </c>
      <c r="V694" s="52" t="str">
        <f t="shared" si="8"/>
        <v>Ativo</v>
      </c>
      <c r="W694" s="46"/>
      <c r="X694" s="53" t="s">
        <v>116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307102.4</v>
      </c>
    </row>
    <row r="695" ht="15.75" customHeight="1">
      <c r="A695" s="42" t="s">
        <v>45</v>
      </c>
      <c r="B695" s="65" t="s">
        <v>2337</v>
      </c>
      <c r="C695" s="66" t="s">
        <v>2338</v>
      </c>
      <c r="D695" s="9" t="s">
        <v>18</v>
      </c>
      <c r="E695" s="24" t="s">
        <v>19</v>
      </c>
      <c r="F695" s="9" t="s">
        <v>144</v>
      </c>
      <c r="G695" s="45" t="str">
        <f t="shared" si="1"/>
        <v>Breno</v>
      </c>
      <c r="H695" s="52" t="s">
        <v>103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48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104</v>
      </c>
      <c r="T695" s="24" t="s">
        <v>2339</v>
      </c>
      <c r="U695" s="9" t="s">
        <v>19</v>
      </c>
      <c r="V695" s="52" t="str">
        <f t="shared" si="8"/>
        <v>Ativo</v>
      </c>
      <c r="W695" s="24" t="s">
        <v>69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590329</v>
      </c>
    </row>
    <row r="696" ht="15.75" customHeight="1">
      <c r="A696" s="42" t="s">
        <v>45</v>
      </c>
      <c r="B696" s="62" t="s">
        <v>2340</v>
      </c>
      <c r="C696" s="44" t="s">
        <v>2341</v>
      </c>
      <c r="D696" s="45" t="s">
        <v>18</v>
      </c>
      <c r="E696" s="46" t="s">
        <v>181</v>
      </c>
      <c r="F696" s="45" t="s">
        <v>203</v>
      </c>
      <c r="G696" s="45" t="str">
        <f t="shared" si="1"/>
        <v>Breno</v>
      </c>
      <c r="H696" s="47" t="s">
        <v>103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275</v>
      </c>
      <c r="N696" s="49">
        <v>0.02</v>
      </c>
      <c r="O696" s="45" t="s">
        <v>53</v>
      </c>
      <c r="P696" s="50">
        <v>0.2</v>
      </c>
      <c r="Q696" s="141"/>
      <c r="R696" s="141"/>
      <c r="S696" s="46" t="s">
        <v>104</v>
      </c>
      <c r="T696" s="24" t="s">
        <v>2342</v>
      </c>
      <c r="U696" s="9" t="s">
        <v>76</v>
      </c>
      <c r="V696" s="52" t="str">
        <f t="shared" si="8"/>
        <v>Ativo</v>
      </c>
      <c r="W696" s="46"/>
      <c r="X696" s="53" t="s">
        <v>116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1339962</v>
      </c>
    </row>
    <row r="697" ht="15.75" customHeight="1">
      <c r="A697" s="42" t="s">
        <v>45</v>
      </c>
      <c r="B697" s="43" t="s">
        <v>2343</v>
      </c>
      <c r="C697" s="44" t="s">
        <v>2344</v>
      </c>
      <c r="D697" s="45" t="s">
        <v>101</v>
      </c>
      <c r="E697" s="46" t="s">
        <v>19</v>
      </c>
      <c r="F697" s="45" t="s">
        <v>214</v>
      </c>
      <c r="G697" s="45" t="str">
        <f t="shared" si="1"/>
        <v>Breno</v>
      </c>
      <c r="H697" s="47" t="s">
        <v>103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48</v>
      </c>
      <c r="N697" s="49">
        <v>0.01</v>
      </c>
      <c r="O697" s="45" t="s">
        <v>23</v>
      </c>
      <c r="P697" s="50">
        <v>0.0</v>
      </c>
      <c r="Q697" s="224" t="s">
        <v>2345</v>
      </c>
      <c r="R697" s="141"/>
      <c r="S697" s="46" t="s">
        <v>104</v>
      </c>
      <c r="T697" s="24" t="s">
        <v>2346</v>
      </c>
      <c r="U697" s="9" t="s">
        <v>19</v>
      </c>
      <c r="V697" s="52" t="str">
        <f t="shared" si="8"/>
        <v>Ativo</v>
      </c>
      <c r="W697" s="46"/>
      <c r="X697" s="53" t="s">
        <v>116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1913258</v>
      </c>
    </row>
    <row r="698" ht="15.75" customHeight="1">
      <c r="A698" s="42" t="s">
        <v>45</v>
      </c>
      <c r="B698" s="43" t="s">
        <v>2347</v>
      </c>
      <c r="C698" s="44" t="s">
        <v>2348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103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61</v>
      </c>
      <c r="N698" s="49">
        <v>0.015</v>
      </c>
      <c r="O698" s="45" t="s">
        <v>53</v>
      </c>
      <c r="P698" s="50">
        <v>0.1</v>
      </c>
      <c r="Q698" s="141"/>
      <c r="R698" s="141"/>
      <c r="S698" s="46" t="s">
        <v>104</v>
      </c>
      <c r="T698" s="24" t="s">
        <v>2349</v>
      </c>
      <c r="U698" s="9" t="s">
        <v>27</v>
      </c>
      <c r="V698" s="52" t="str">
        <f t="shared" si="8"/>
        <v>Ativo</v>
      </c>
      <c r="W698" s="46"/>
      <c r="X698" s="53" t="s">
        <v>106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242019.4</v>
      </c>
    </row>
    <row r="699" ht="15.75" customHeight="1">
      <c r="A699" s="42" t="s">
        <v>45</v>
      </c>
      <c r="B699" s="62" t="s">
        <v>2350</v>
      </c>
      <c r="C699" s="44" t="s">
        <v>2351</v>
      </c>
      <c r="D699" s="45" t="s">
        <v>101</v>
      </c>
      <c r="E699" s="46" t="s">
        <v>19</v>
      </c>
      <c r="F699" s="45" t="s">
        <v>2087</v>
      </c>
      <c r="G699" s="45" t="str">
        <f t="shared" si="1"/>
        <v>#N/A</v>
      </c>
      <c r="H699" s="52" t="s">
        <v>190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275</v>
      </c>
      <c r="N699" s="49">
        <v>0.02</v>
      </c>
      <c r="O699" s="45" t="s">
        <v>53</v>
      </c>
      <c r="P699" s="50">
        <v>0.2</v>
      </c>
      <c r="Q699" s="249"/>
      <c r="R699" s="61" t="s">
        <v>2352</v>
      </c>
      <c r="S699" s="46" t="s">
        <v>104</v>
      </c>
      <c r="T699" s="24" t="s">
        <v>2353</v>
      </c>
      <c r="U699" s="9" t="s">
        <v>19</v>
      </c>
      <c r="V699" s="52" t="str">
        <f t="shared" si="8"/>
        <v>Encerrado</v>
      </c>
      <c r="W699" s="46"/>
      <c r="X699" s="53" t="s">
        <v>106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117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2354</v>
      </c>
      <c r="C700" s="68" t="s">
        <v>2355</v>
      </c>
      <c r="D700" s="45" t="s">
        <v>18</v>
      </c>
      <c r="E700" s="46" t="s">
        <v>19</v>
      </c>
      <c r="F700" s="9" t="s">
        <v>144</v>
      </c>
      <c r="G700" s="45" t="str">
        <f t="shared" si="1"/>
        <v>Breno</v>
      </c>
      <c r="H700" s="52" t="s">
        <v>103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61</v>
      </c>
      <c r="N700" s="59">
        <v>0.015</v>
      </c>
      <c r="O700" s="9" t="s">
        <v>53</v>
      </c>
      <c r="P700" s="60">
        <v>0.1</v>
      </c>
      <c r="Q700" s="64"/>
      <c r="R700" s="127" t="s">
        <v>258</v>
      </c>
      <c r="S700" s="46" t="s">
        <v>104</v>
      </c>
      <c r="T700" s="24" t="s">
        <v>2356</v>
      </c>
      <c r="U700" s="9" t="s">
        <v>19</v>
      </c>
      <c r="V700" s="52" t="str">
        <f t="shared" si="8"/>
        <v>Ativo</v>
      </c>
      <c r="W700" s="46"/>
      <c r="X700" s="53" t="s">
        <v>116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143380.9</v>
      </c>
    </row>
    <row r="701" ht="15.75" customHeight="1">
      <c r="A701" s="42" t="s">
        <v>45</v>
      </c>
      <c r="B701" s="43" t="s">
        <v>2357</v>
      </c>
      <c r="C701" s="44" t="s">
        <v>2358</v>
      </c>
      <c r="D701" s="45" t="s">
        <v>18</v>
      </c>
      <c r="E701" s="46" t="s">
        <v>19</v>
      </c>
      <c r="F701" s="9" t="s">
        <v>639</v>
      </c>
      <c r="G701" s="45" t="str">
        <f t="shared" si="1"/>
        <v>Breno</v>
      </c>
      <c r="H701" s="47" t="s">
        <v>103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61</v>
      </c>
      <c r="N701" s="49">
        <v>0.012</v>
      </c>
      <c r="O701" s="45" t="s">
        <v>53</v>
      </c>
      <c r="P701" s="50">
        <v>0.1</v>
      </c>
      <c r="Q701" s="141"/>
      <c r="R701" s="250" t="s">
        <v>2359</v>
      </c>
      <c r="S701" s="46" t="s">
        <v>104</v>
      </c>
      <c r="T701" s="24" t="s">
        <v>2360</v>
      </c>
      <c r="U701" s="9" t="s">
        <v>19</v>
      </c>
      <c r="V701" s="52" t="str">
        <f t="shared" si="8"/>
        <v>Ativo</v>
      </c>
      <c r="W701" s="46"/>
      <c r="X701" s="53" t="s">
        <v>116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241580.9</v>
      </c>
    </row>
    <row r="702" ht="15.75" customHeight="1">
      <c r="A702" s="42" t="s">
        <v>45</v>
      </c>
      <c r="B702" s="43" t="s">
        <v>2361</v>
      </c>
      <c r="C702" s="44" t="s">
        <v>2362</v>
      </c>
      <c r="D702" s="45" t="s">
        <v>18</v>
      </c>
      <c r="E702" s="46" t="s">
        <v>181</v>
      </c>
      <c r="F702" s="45" t="s">
        <v>72</v>
      </c>
      <c r="G702" s="45" t="str">
        <f t="shared" si="1"/>
        <v>#N/A</v>
      </c>
      <c r="H702" s="52" t="s">
        <v>190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194</v>
      </c>
      <c r="N702" s="49">
        <v>0.025</v>
      </c>
      <c r="O702" s="45" t="s">
        <v>195</v>
      </c>
      <c r="P702" s="50">
        <v>0.2</v>
      </c>
      <c r="Q702" s="51"/>
      <c r="R702" s="61" t="s">
        <v>2363</v>
      </c>
      <c r="S702" s="46" t="s">
        <v>104</v>
      </c>
      <c r="T702" s="24" t="s">
        <v>2364</v>
      </c>
      <c r="U702" s="9" t="s">
        <v>76</v>
      </c>
      <c r="V702" s="52" t="str">
        <f t="shared" si="8"/>
        <v>Encerrado</v>
      </c>
      <c r="W702" s="46"/>
      <c r="X702" s="53" t="s">
        <v>106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117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2361</v>
      </c>
      <c r="C703" s="44" t="s">
        <v>2365</v>
      </c>
      <c r="D703" s="45" t="s">
        <v>18</v>
      </c>
      <c r="E703" s="46" t="s">
        <v>181</v>
      </c>
      <c r="F703" s="45" t="s">
        <v>72</v>
      </c>
      <c r="G703" s="45" t="str">
        <f t="shared" si="1"/>
        <v>#N/A</v>
      </c>
      <c r="H703" s="52" t="s">
        <v>190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48</v>
      </c>
      <c r="N703" s="49">
        <v>0.012</v>
      </c>
      <c r="O703" s="45" t="s">
        <v>23</v>
      </c>
      <c r="P703" s="50">
        <v>0.0</v>
      </c>
      <c r="Q703" s="15"/>
      <c r="R703" s="61" t="s">
        <v>2366</v>
      </c>
      <c r="S703" s="46" t="s">
        <v>104</v>
      </c>
      <c r="T703" s="24" t="s">
        <v>2364</v>
      </c>
      <c r="U703" s="9" t="s">
        <v>76</v>
      </c>
      <c r="V703" s="52" t="str">
        <f t="shared" si="8"/>
        <v>Encerrado</v>
      </c>
      <c r="W703" s="46"/>
      <c r="X703" s="53" t="s">
        <v>106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117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2361</v>
      </c>
      <c r="C704" s="68" t="s">
        <v>2367</v>
      </c>
      <c r="D704" s="45" t="s">
        <v>18</v>
      </c>
      <c r="E704" s="46" t="s">
        <v>181</v>
      </c>
      <c r="F704" s="45" t="s">
        <v>72</v>
      </c>
      <c r="G704" s="45" t="str">
        <f t="shared" si="1"/>
        <v>#N/A</v>
      </c>
      <c r="H704" s="52" t="s">
        <v>190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151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104</v>
      </c>
      <c r="T704" s="24" t="s">
        <v>2364</v>
      </c>
      <c r="U704" s="9" t="s">
        <v>76</v>
      </c>
      <c r="V704" s="52" t="str">
        <f t="shared" si="8"/>
        <v>Encerrado</v>
      </c>
      <c r="W704" s="46"/>
      <c r="X704" s="53" t="s">
        <v>106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117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2368</v>
      </c>
      <c r="C705" s="68" t="s">
        <v>2369</v>
      </c>
      <c r="D705" s="45" t="s">
        <v>18</v>
      </c>
      <c r="E705" s="46" t="s">
        <v>27</v>
      </c>
      <c r="F705" s="45" t="s">
        <v>66</v>
      </c>
      <c r="G705" s="45" t="str">
        <f t="shared" si="1"/>
        <v>Breno</v>
      </c>
      <c r="H705" s="52" t="s">
        <v>103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48</v>
      </c>
      <c r="N705" s="49">
        <v>0.012</v>
      </c>
      <c r="O705" s="45" t="s">
        <v>23</v>
      </c>
      <c r="P705" s="50">
        <v>0.0</v>
      </c>
      <c r="Q705" s="42"/>
      <c r="R705" s="112" t="s">
        <v>2370</v>
      </c>
      <c r="S705" s="46" t="s">
        <v>104</v>
      </c>
      <c r="T705" s="24" t="s">
        <v>2371</v>
      </c>
      <c r="U705" s="9" t="s">
        <v>27</v>
      </c>
      <c r="V705" s="52" t="str">
        <f t="shared" si="8"/>
        <v>Ativo</v>
      </c>
      <c r="W705" s="46"/>
      <c r="X705" s="53" t="s">
        <v>116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213143.5</v>
      </c>
    </row>
    <row r="706" ht="15.75" customHeight="1">
      <c r="A706" s="42" t="s">
        <v>45</v>
      </c>
      <c r="B706" s="67" t="s">
        <v>2372</v>
      </c>
      <c r="C706" s="68" t="s">
        <v>2373</v>
      </c>
      <c r="D706" s="45" t="s">
        <v>18</v>
      </c>
      <c r="E706" s="46" t="s">
        <v>27</v>
      </c>
      <c r="F706" s="45" t="s">
        <v>66</v>
      </c>
      <c r="G706" s="45" t="str">
        <f t="shared" si="1"/>
        <v>#N/A</v>
      </c>
      <c r="H706" s="52" t="s">
        <v>149</v>
      </c>
      <c r="I706" s="47" t="s">
        <v>163</v>
      </c>
      <c r="J706" s="45" t="str">
        <f t="shared" si="11"/>
        <v>Não</v>
      </c>
      <c r="K706" s="48">
        <v>45266.0</v>
      </c>
      <c r="L706" s="46"/>
      <c r="M706" s="46" t="s">
        <v>48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104</v>
      </c>
      <c r="T706" s="24" t="s">
        <v>2374</v>
      </c>
      <c r="U706" s="9" t="s">
        <v>27</v>
      </c>
      <c r="V706" s="52" t="str">
        <f t="shared" si="8"/>
        <v>Ativo</v>
      </c>
      <c r="W706" s="46"/>
      <c r="X706" s="53" t="s">
        <v>116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117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2375</v>
      </c>
      <c r="C707" s="44" t="s">
        <v>2376</v>
      </c>
      <c r="D707" s="45" t="s">
        <v>18</v>
      </c>
      <c r="E707" s="46" t="s">
        <v>19</v>
      </c>
      <c r="F707" s="45" t="s">
        <v>46</v>
      </c>
      <c r="G707" s="45" t="str">
        <f t="shared" si="1"/>
        <v>Breno</v>
      </c>
      <c r="H707" s="47" t="s">
        <v>103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48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104</v>
      </c>
      <c r="T707" s="24" t="s">
        <v>2377</v>
      </c>
      <c r="U707" s="9" t="s">
        <v>799</v>
      </c>
      <c r="V707" s="52" t="str">
        <f t="shared" si="8"/>
        <v>Ativo</v>
      </c>
      <c r="W707" s="46"/>
      <c r="X707" s="53" t="s">
        <v>116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104633.5</v>
      </c>
    </row>
    <row r="708" ht="15.75" customHeight="1">
      <c r="A708" s="42" t="s">
        <v>45</v>
      </c>
      <c r="B708" s="43" t="s">
        <v>2378</v>
      </c>
      <c r="C708" s="44" t="s">
        <v>2379</v>
      </c>
      <c r="D708" s="9" t="s">
        <v>18</v>
      </c>
      <c r="E708" s="46" t="s">
        <v>19</v>
      </c>
      <c r="F708" s="9" t="s">
        <v>144</v>
      </c>
      <c r="G708" s="45" t="str">
        <f t="shared" si="1"/>
        <v>Breno</v>
      </c>
      <c r="H708" s="47" t="s">
        <v>103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48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104</v>
      </c>
      <c r="T708" s="24" t="s">
        <v>2380</v>
      </c>
      <c r="U708" s="9" t="s">
        <v>19</v>
      </c>
      <c r="V708" s="52" t="str">
        <f t="shared" si="8"/>
        <v>Ativo</v>
      </c>
      <c r="W708" s="46"/>
      <c r="X708" s="53" t="s">
        <v>116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1501071</v>
      </c>
    </row>
    <row r="709" ht="15.75" customHeight="1">
      <c r="A709" s="42" t="s">
        <v>45</v>
      </c>
      <c r="B709" s="43" t="s">
        <v>2381</v>
      </c>
      <c r="C709" s="44" t="s">
        <v>2382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103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48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104</v>
      </c>
      <c r="T709" s="24" t="s">
        <v>2383</v>
      </c>
      <c r="U709" s="9" t="s">
        <v>19</v>
      </c>
      <c r="V709" s="52" t="str">
        <f t="shared" si="8"/>
        <v>Ativo</v>
      </c>
      <c r="W709" s="46"/>
      <c r="X709" s="53" t="s">
        <v>116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140067.7</v>
      </c>
    </row>
    <row r="710" ht="15.75" customHeight="1">
      <c r="A710" s="42" t="s">
        <v>45</v>
      </c>
      <c r="B710" s="43" t="s">
        <v>2384</v>
      </c>
      <c r="C710" s="44" t="s">
        <v>2385</v>
      </c>
      <c r="D710" s="45" t="s">
        <v>101</v>
      </c>
      <c r="E710" s="46" t="s">
        <v>19</v>
      </c>
      <c r="F710" s="45" t="s">
        <v>824</v>
      </c>
      <c r="G710" s="45" t="str">
        <f t="shared" si="1"/>
        <v>#N/A</v>
      </c>
      <c r="H710" s="47" t="s">
        <v>190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48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104</v>
      </c>
      <c r="T710" s="24" t="s">
        <v>2386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117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2387</v>
      </c>
      <c r="C711" s="160" t="s">
        <v>2388</v>
      </c>
      <c r="D711" s="9" t="s">
        <v>135</v>
      </c>
      <c r="E711" s="24" t="s">
        <v>27</v>
      </c>
      <c r="F711" s="9" t="s">
        <v>136</v>
      </c>
      <c r="G711" s="45" t="str">
        <f t="shared" si="1"/>
        <v>Breno</v>
      </c>
      <c r="H711" s="52" t="s">
        <v>103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48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104</v>
      </c>
      <c r="T711" s="24" t="s">
        <v>2389</v>
      </c>
      <c r="U711" s="9" t="s">
        <v>27</v>
      </c>
      <c r="V711" s="52" t="str">
        <f t="shared" si="8"/>
        <v>Ativo</v>
      </c>
      <c r="W711" s="24" t="s">
        <v>63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749994.9</v>
      </c>
    </row>
    <row r="712" ht="15.75" customHeight="1">
      <c r="A712" s="6" t="s">
        <v>45</v>
      </c>
      <c r="B712" s="65" t="s">
        <v>2390</v>
      </c>
      <c r="C712" s="66" t="s">
        <v>2391</v>
      </c>
      <c r="D712" s="9" t="s">
        <v>18</v>
      </c>
      <c r="E712" s="24" t="s">
        <v>19</v>
      </c>
      <c r="F712" s="9" t="s">
        <v>639</v>
      </c>
      <c r="G712" s="45" t="str">
        <f t="shared" si="1"/>
        <v>Breno</v>
      </c>
      <c r="H712" s="52" t="s">
        <v>103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48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104</v>
      </c>
      <c r="T712" s="24" t="s">
        <v>2392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150072.2</v>
      </c>
    </row>
    <row r="713" ht="15.75" customHeight="1">
      <c r="A713" s="42" t="s">
        <v>45</v>
      </c>
      <c r="B713" s="43" t="s">
        <v>2393</v>
      </c>
      <c r="C713" s="44" t="s">
        <v>2394</v>
      </c>
      <c r="D713" s="45" t="s">
        <v>18</v>
      </c>
      <c r="E713" s="46" t="s">
        <v>181</v>
      </c>
      <c r="F713" s="45" t="s">
        <v>538</v>
      </c>
      <c r="G713" s="45" t="str">
        <f t="shared" si="1"/>
        <v>Breno</v>
      </c>
      <c r="H713" s="47" t="s">
        <v>103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48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104</v>
      </c>
      <c r="T713" s="24" t="s">
        <v>2395</v>
      </c>
      <c r="U713" s="9" t="s">
        <v>76</v>
      </c>
      <c r="V713" s="52" t="str">
        <f t="shared" si="8"/>
        <v>Ativo</v>
      </c>
      <c r="W713" s="46"/>
      <c r="X713" s="53" t="s">
        <v>106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92518.2</v>
      </c>
    </row>
    <row r="714" ht="15.75" customHeight="1">
      <c r="A714" s="42" t="s">
        <v>45</v>
      </c>
      <c r="B714" s="43" t="s">
        <v>2396</v>
      </c>
      <c r="C714" s="44" t="s">
        <v>2397</v>
      </c>
      <c r="D714" s="45" t="s">
        <v>18</v>
      </c>
      <c r="E714" s="46" t="s">
        <v>19</v>
      </c>
      <c r="F714" s="45" t="s">
        <v>144</v>
      </c>
      <c r="G714" s="45" t="str">
        <f t="shared" si="1"/>
        <v>Breno</v>
      </c>
      <c r="H714" s="47" t="s">
        <v>103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48</v>
      </c>
      <c r="N714" s="49">
        <v>0.01</v>
      </c>
      <c r="O714" s="45" t="s">
        <v>23</v>
      </c>
      <c r="P714" s="50">
        <v>0.0</v>
      </c>
      <c r="Q714" s="61" t="s">
        <v>2398</v>
      </c>
      <c r="R714" s="141"/>
      <c r="S714" s="46" t="s">
        <v>104</v>
      </c>
      <c r="T714" s="24" t="s">
        <v>2399</v>
      </c>
      <c r="U714" s="9" t="s">
        <v>19</v>
      </c>
      <c r="V714" s="52" t="str">
        <f t="shared" si="8"/>
        <v>Ativo</v>
      </c>
      <c r="W714" s="46"/>
      <c r="X714" s="53" t="s">
        <v>106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283200.7</v>
      </c>
    </row>
    <row r="715" ht="15.75" customHeight="1">
      <c r="A715" s="42" t="s">
        <v>45</v>
      </c>
      <c r="B715" s="6" t="s">
        <v>2400</v>
      </c>
      <c r="C715" s="21" t="s">
        <v>2401</v>
      </c>
      <c r="D715" s="9" t="s">
        <v>18</v>
      </c>
      <c r="E715" s="24" t="s">
        <v>19</v>
      </c>
      <c r="F715" s="45" t="s">
        <v>144</v>
      </c>
      <c r="G715" s="45" t="str">
        <f t="shared" si="1"/>
        <v>Breno</v>
      </c>
      <c r="H715" s="52" t="s">
        <v>103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48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104</v>
      </c>
      <c r="T715" s="23" t="s">
        <v>2402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93028.96</v>
      </c>
    </row>
    <row r="716" ht="15.75" customHeight="1">
      <c r="A716" s="42" t="s">
        <v>45</v>
      </c>
      <c r="B716" s="238" t="s">
        <v>2403</v>
      </c>
      <c r="C716" s="44" t="s">
        <v>2404</v>
      </c>
      <c r="D716" s="45" t="s">
        <v>18</v>
      </c>
      <c r="E716" s="46" t="s">
        <v>19</v>
      </c>
      <c r="F716" s="45" t="s">
        <v>144</v>
      </c>
      <c r="G716" s="45" t="str">
        <f t="shared" si="1"/>
        <v>Breno</v>
      </c>
      <c r="H716" s="47" t="s">
        <v>103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48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104</v>
      </c>
      <c r="T716" s="24" t="s">
        <v>2405</v>
      </c>
      <c r="U716" s="9" t="s">
        <v>19</v>
      </c>
      <c r="V716" s="52" t="str">
        <f t="shared" si="8"/>
        <v>Ativo</v>
      </c>
      <c r="W716" s="46"/>
      <c r="X716" s="53" t="s">
        <v>116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7042.7</v>
      </c>
    </row>
    <row r="717" ht="15.75" customHeight="1">
      <c r="A717" s="42" t="s">
        <v>45</v>
      </c>
      <c r="B717" s="65" t="s">
        <v>2406</v>
      </c>
      <c r="C717" s="66" t="s">
        <v>2407</v>
      </c>
      <c r="D717" s="9" t="s">
        <v>18</v>
      </c>
      <c r="E717" s="24" t="s">
        <v>19</v>
      </c>
      <c r="F717" s="9" t="s">
        <v>639</v>
      </c>
      <c r="G717" s="45" t="str">
        <f t="shared" si="1"/>
        <v>Breno</v>
      </c>
      <c r="H717" s="52" t="s">
        <v>103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48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104</v>
      </c>
      <c r="T717" s="23" t="s">
        <v>2408</v>
      </c>
      <c r="U717" s="9" t="s">
        <v>19</v>
      </c>
      <c r="V717" s="52" t="str">
        <f t="shared" si="8"/>
        <v>Ativo</v>
      </c>
      <c r="W717" s="24" t="s">
        <v>69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439578.4</v>
      </c>
    </row>
    <row r="718" ht="15.75" customHeight="1">
      <c r="A718" s="42" t="s">
        <v>45</v>
      </c>
      <c r="B718" s="43" t="s">
        <v>2409</v>
      </c>
      <c r="C718" s="44" t="s">
        <v>2410</v>
      </c>
      <c r="D718" s="45" t="s">
        <v>101</v>
      </c>
      <c r="E718" s="46" t="s">
        <v>19</v>
      </c>
      <c r="F718" s="45" t="s">
        <v>214</v>
      </c>
      <c r="G718" s="45" t="str">
        <f t="shared" si="1"/>
        <v>#N/A</v>
      </c>
      <c r="H718" s="47" t="s">
        <v>190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48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104</v>
      </c>
      <c r="T718" s="24" t="s">
        <v>2411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117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2412</v>
      </c>
      <c r="C719" s="57" t="s">
        <v>2413</v>
      </c>
      <c r="D719" s="9" t="s">
        <v>18</v>
      </c>
      <c r="E719" s="24" t="s">
        <v>19</v>
      </c>
      <c r="F719" s="9" t="s">
        <v>46</v>
      </c>
      <c r="G719" s="45" t="str">
        <f t="shared" si="1"/>
        <v>Breno</v>
      </c>
      <c r="H719" s="52" t="s">
        <v>103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74</v>
      </c>
      <c r="N719" s="59">
        <v>0.012</v>
      </c>
      <c r="O719" s="9" t="s">
        <v>53</v>
      </c>
      <c r="P719" s="60">
        <v>0.1</v>
      </c>
      <c r="Q719" s="74" t="s">
        <v>2414</v>
      </c>
      <c r="R719" s="51"/>
      <c r="S719" s="24" t="s">
        <v>104</v>
      </c>
      <c r="T719" s="24" t="s">
        <v>2415</v>
      </c>
      <c r="U719" s="9" t="s">
        <v>19</v>
      </c>
      <c r="V719" s="52" t="str">
        <f t="shared" si="8"/>
        <v>Ativo</v>
      </c>
      <c r="W719" s="24" t="s">
        <v>63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465021.5</v>
      </c>
    </row>
    <row r="720" ht="15.75" customHeight="1">
      <c r="A720" s="42" t="s">
        <v>45</v>
      </c>
      <c r="B720" s="43" t="s">
        <v>2416</v>
      </c>
      <c r="C720" s="44" t="s">
        <v>2417</v>
      </c>
      <c r="D720" s="45" t="s">
        <v>18</v>
      </c>
      <c r="E720" s="46" t="s">
        <v>27</v>
      </c>
      <c r="F720" s="45" t="s">
        <v>120</v>
      </c>
      <c r="G720" s="45" t="str">
        <f t="shared" si="1"/>
        <v>Breno</v>
      </c>
      <c r="H720" s="47" t="s">
        <v>103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48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104</v>
      </c>
      <c r="T720" s="24" t="s">
        <v>2418</v>
      </c>
      <c r="U720" s="9" t="s">
        <v>27</v>
      </c>
      <c r="V720" s="52" t="str">
        <f t="shared" si="8"/>
        <v>Ativo</v>
      </c>
      <c r="W720" s="46"/>
      <c r="X720" s="53" t="s">
        <v>116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124769.2</v>
      </c>
    </row>
    <row r="721" ht="15.75" customHeight="1">
      <c r="A721" s="42" t="s">
        <v>45</v>
      </c>
      <c r="B721" s="198" t="s">
        <v>2419</v>
      </c>
      <c r="C721" s="199" t="s">
        <v>2420</v>
      </c>
      <c r="D721" s="45" t="s">
        <v>18</v>
      </c>
      <c r="E721" s="46" t="s">
        <v>27</v>
      </c>
      <c r="F721" s="45" t="s">
        <v>120</v>
      </c>
      <c r="G721" s="45" t="str">
        <f t="shared" si="1"/>
        <v>#N/A</v>
      </c>
      <c r="H721" s="47" t="s">
        <v>149</v>
      </c>
      <c r="I721" s="47" t="s">
        <v>163</v>
      </c>
      <c r="J721" s="45" t="str">
        <f t="shared" si="11"/>
        <v>Não</v>
      </c>
      <c r="K721" s="48">
        <v>45163.0</v>
      </c>
      <c r="L721" s="63"/>
      <c r="M721" s="46" t="s">
        <v>48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104</v>
      </c>
      <c r="T721" s="24" t="s">
        <v>2421</v>
      </c>
      <c r="U721" s="9" t="s">
        <v>27</v>
      </c>
      <c r="V721" s="52" t="str">
        <f t="shared" si="8"/>
        <v>Ativo</v>
      </c>
      <c r="W721" s="46"/>
      <c r="X721" s="53" t="s">
        <v>116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117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2422</v>
      </c>
      <c r="C722" s="44" t="s">
        <v>2423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103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48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104</v>
      </c>
      <c r="T722" s="24" t="s">
        <v>2424</v>
      </c>
      <c r="U722" s="9" t="s">
        <v>27</v>
      </c>
      <c r="V722" s="52" t="str">
        <f t="shared" si="8"/>
        <v>Ativo</v>
      </c>
      <c r="W722" s="46"/>
      <c r="X722" s="53" t="s">
        <v>116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168875.5</v>
      </c>
    </row>
    <row r="723" ht="15.75" customHeight="1">
      <c r="A723" s="42" t="s">
        <v>45</v>
      </c>
      <c r="B723" s="43" t="s">
        <v>102</v>
      </c>
      <c r="C723" s="44" t="s">
        <v>2425</v>
      </c>
      <c r="D723" s="45" t="s">
        <v>101</v>
      </c>
      <c r="E723" s="46" t="s">
        <v>19</v>
      </c>
      <c r="F723" s="45" t="s">
        <v>102</v>
      </c>
      <c r="G723" s="45" t="str">
        <f t="shared" si="1"/>
        <v>#N/A</v>
      </c>
      <c r="H723" s="47" t="s">
        <v>103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151</v>
      </c>
      <c r="N723" s="49">
        <v>0.0</v>
      </c>
      <c r="O723" s="45" t="s">
        <v>23</v>
      </c>
      <c r="P723" s="50">
        <v>0.0</v>
      </c>
      <c r="Q723" s="74" t="s">
        <v>2426</v>
      </c>
      <c r="R723" s="75"/>
      <c r="S723" s="46" t="s">
        <v>104</v>
      </c>
      <c r="T723" s="24" t="s">
        <v>2427</v>
      </c>
      <c r="U723" s="251" t="s">
        <v>19</v>
      </c>
      <c r="V723" s="52" t="str">
        <f t="shared" si="8"/>
        <v>Ativo</v>
      </c>
      <c r="W723" s="46"/>
      <c r="X723" s="53" t="s">
        <v>116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117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3" t="s">
        <v>2428</v>
      </c>
      <c r="C724" s="44" t="s">
        <v>2429</v>
      </c>
      <c r="D724" s="45" t="s">
        <v>101</v>
      </c>
      <c r="E724" s="46" t="s">
        <v>19</v>
      </c>
      <c r="F724" s="45" t="s">
        <v>225</v>
      </c>
      <c r="G724" s="45" t="str">
        <f t="shared" si="1"/>
        <v>Breno</v>
      </c>
      <c r="H724" s="52" t="s">
        <v>149</v>
      </c>
      <c r="I724" s="52" t="s">
        <v>700</v>
      </c>
      <c r="J724" s="45" t="str">
        <f t="shared" si="11"/>
        <v>Não</v>
      </c>
      <c r="K724" s="48">
        <v>45042.0</v>
      </c>
      <c r="L724" s="252"/>
      <c r="M724" s="45" t="s">
        <v>275</v>
      </c>
      <c r="N724" s="49">
        <v>0.02</v>
      </c>
      <c r="O724" s="45" t="s">
        <v>53</v>
      </c>
      <c r="P724" s="50">
        <v>0.2</v>
      </c>
      <c r="Q724" s="51"/>
      <c r="R724" s="51"/>
      <c r="S724" s="46" t="s">
        <v>104</v>
      </c>
      <c r="T724" s="24" t="s">
        <v>2430</v>
      </c>
      <c r="U724" s="9" t="s">
        <v>19</v>
      </c>
      <c r="V724" s="52" t="str">
        <f t="shared" si="8"/>
        <v>Ativo</v>
      </c>
      <c r="W724" s="24" t="s">
        <v>69</v>
      </c>
      <c r="X724" s="53" t="s">
        <v>106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2431</v>
      </c>
      <c r="C725" s="66" t="s">
        <v>2432</v>
      </c>
      <c r="D725" s="9" t="s">
        <v>101</v>
      </c>
      <c r="E725" s="24" t="s">
        <v>19</v>
      </c>
      <c r="F725" s="45" t="s">
        <v>225</v>
      </c>
      <c r="G725" s="45" t="str">
        <f t="shared" si="1"/>
        <v>Breno</v>
      </c>
      <c r="H725" s="52" t="s">
        <v>149</v>
      </c>
      <c r="I725" s="52" t="s">
        <v>2433</v>
      </c>
      <c r="J725" s="45" t="str">
        <f t="shared" si="11"/>
        <v>Sim</v>
      </c>
      <c r="K725" s="58">
        <v>45419.0</v>
      </c>
      <c r="L725" s="252"/>
      <c r="M725" s="9" t="s">
        <v>74</v>
      </c>
      <c r="N725" s="59">
        <v>0.014</v>
      </c>
      <c r="O725" s="9" t="s">
        <v>53</v>
      </c>
      <c r="P725" s="60">
        <v>0.1</v>
      </c>
      <c r="Q725" s="15" t="s">
        <v>2434</v>
      </c>
      <c r="R725" s="51"/>
      <c r="S725" s="24" t="s">
        <v>104</v>
      </c>
      <c r="T725" s="24" t="s">
        <v>2430</v>
      </c>
      <c r="U725" s="9" t="s">
        <v>19</v>
      </c>
      <c r="V725" s="52" t="str">
        <f t="shared" si="8"/>
        <v>Ativo</v>
      </c>
      <c r="W725" s="24" t="s">
        <v>69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4451703</v>
      </c>
    </row>
    <row r="726" ht="15.75" customHeight="1">
      <c r="A726" s="42" t="s">
        <v>45</v>
      </c>
      <c r="B726" s="43" t="s">
        <v>2435</v>
      </c>
      <c r="C726" s="44" t="s">
        <v>2436</v>
      </c>
      <c r="D726" s="45" t="s">
        <v>101</v>
      </c>
      <c r="E726" s="46" t="s">
        <v>19</v>
      </c>
      <c r="F726" s="45" t="s">
        <v>225</v>
      </c>
      <c r="G726" s="45" t="str">
        <f t="shared" si="1"/>
        <v>#N/A</v>
      </c>
      <c r="H726" s="52" t="s">
        <v>190</v>
      </c>
      <c r="I726" s="52" t="s">
        <v>23</v>
      </c>
      <c r="J726" s="45" t="str">
        <f t="shared" si="11"/>
        <v>Não</v>
      </c>
      <c r="K726" s="48">
        <v>44874.0</v>
      </c>
      <c r="L726" s="230">
        <v>45278.0</v>
      </c>
      <c r="M726" s="46" t="s">
        <v>198</v>
      </c>
      <c r="N726" s="49">
        <v>0.008</v>
      </c>
      <c r="O726" s="45" t="s">
        <v>23</v>
      </c>
      <c r="P726" s="50">
        <v>0.0</v>
      </c>
      <c r="Q726" s="75"/>
      <c r="R726" s="61" t="s">
        <v>245</v>
      </c>
      <c r="S726" s="46" t="s">
        <v>104</v>
      </c>
      <c r="T726" s="24" t="s">
        <v>2437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117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3" t="s">
        <v>2438</v>
      </c>
      <c r="C727" s="44" t="s">
        <v>2439</v>
      </c>
      <c r="D727" s="45" t="s">
        <v>18</v>
      </c>
      <c r="E727" s="46" t="s">
        <v>19</v>
      </c>
      <c r="F727" s="45" t="s">
        <v>144</v>
      </c>
      <c r="G727" s="45" t="str">
        <f t="shared" si="1"/>
        <v>Breno</v>
      </c>
      <c r="H727" s="52" t="s">
        <v>149</v>
      </c>
      <c r="I727" s="52" t="s">
        <v>122</v>
      </c>
      <c r="J727" s="45" t="str">
        <f t="shared" si="11"/>
        <v>Não</v>
      </c>
      <c r="K727" s="48">
        <v>44879.0</v>
      </c>
      <c r="L727" s="252"/>
      <c r="M727" s="45" t="s">
        <v>61</v>
      </c>
      <c r="N727" s="49">
        <v>0.0</v>
      </c>
      <c r="O727" s="45" t="s">
        <v>23</v>
      </c>
      <c r="P727" s="50">
        <v>0.0</v>
      </c>
      <c r="Q727" s="51"/>
      <c r="R727" s="61" t="s">
        <v>2440</v>
      </c>
      <c r="S727" s="46" t="s">
        <v>104</v>
      </c>
      <c r="T727" s="24" t="s">
        <v>2441</v>
      </c>
      <c r="U727" s="9" t="s">
        <v>19</v>
      </c>
      <c r="V727" s="52" t="str">
        <f t="shared" si="8"/>
        <v>Ativo</v>
      </c>
      <c r="W727" s="46"/>
      <c r="X727" s="53" t="s">
        <v>116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2442</v>
      </c>
      <c r="C728" s="72" t="s">
        <v>2443</v>
      </c>
      <c r="D728" s="45" t="s">
        <v>101</v>
      </c>
      <c r="E728" s="46" t="s">
        <v>19</v>
      </c>
      <c r="F728" s="45" t="s">
        <v>102</v>
      </c>
      <c r="G728" s="45" t="str">
        <f t="shared" si="1"/>
        <v>Breno</v>
      </c>
      <c r="H728" s="47" t="s">
        <v>103</v>
      </c>
      <c r="I728" s="47" t="s">
        <v>23</v>
      </c>
      <c r="J728" s="45" t="str">
        <f t="shared" si="11"/>
        <v>Não</v>
      </c>
      <c r="K728" s="48">
        <v>45230.0</v>
      </c>
      <c r="L728" s="252"/>
      <c r="M728" s="45" t="s">
        <v>74</v>
      </c>
      <c r="N728" s="49">
        <v>0.012</v>
      </c>
      <c r="O728" s="45" t="s">
        <v>53</v>
      </c>
      <c r="P728" s="50">
        <v>0.1</v>
      </c>
      <c r="Q728" s="51"/>
      <c r="R728" s="51"/>
      <c r="S728" s="46" t="s">
        <v>104</v>
      </c>
      <c r="T728" s="24" t="s">
        <v>2444</v>
      </c>
      <c r="U728" s="9" t="s">
        <v>19</v>
      </c>
      <c r="V728" s="52" t="str">
        <f t="shared" si="8"/>
        <v>Ativo</v>
      </c>
      <c r="W728" s="46"/>
      <c r="X728" s="53" t="s">
        <v>116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67794.85</v>
      </c>
    </row>
    <row r="729" ht="15.75" customHeight="1">
      <c r="A729" s="42" t="s">
        <v>45</v>
      </c>
      <c r="B729" s="113" t="s">
        <v>2445</v>
      </c>
      <c r="C729" s="253" t="s">
        <v>2446</v>
      </c>
      <c r="D729" s="45" t="s">
        <v>18</v>
      </c>
      <c r="E729" s="46" t="s">
        <v>19</v>
      </c>
      <c r="F729" s="45" t="s">
        <v>300</v>
      </c>
      <c r="G729" s="45" t="str">
        <f t="shared" si="1"/>
        <v>Breno</v>
      </c>
      <c r="H729" s="47" t="s">
        <v>103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194</v>
      </c>
      <c r="N729" s="49">
        <v>0.025</v>
      </c>
      <c r="O729" s="45" t="s">
        <v>195</v>
      </c>
      <c r="P729" s="50">
        <v>0.2</v>
      </c>
      <c r="Q729" s="51"/>
      <c r="R729" s="51"/>
      <c r="S729" s="46" t="s">
        <v>104</v>
      </c>
      <c r="T729" s="57" t="s">
        <v>2447</v>
      </c>
      <c r="U729" s="9" t="s">
        <v>19</v>
      </c>
      <c r="V729" s="52" t="str">
        <f t="shared" si="8"/>
        <v>Ativo</v>
      </c>
      <c r="W729" s="46"/>
      <c r="X729" s="53" t="s">
        <v>116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413008.9</v>
      </c>
    </row>
    <row r="730" ht="15.75" customHeight="1">
      <c r="A730" s="42" t="s">
        <v>45</v>
      </c>
      <c r="B730" s="243" t="s">
        <v>2448</v>
      </c>
      <c r="C730" s="253" t="s">
        <v>2449</v>
      </c>
      <c r="D730" s="45" t="s">
        <v>18</v>
      </c>
      <c r="E730" s="46" t="s">
        <v>27</v>
      </c>
      <c r="F730" s="45" t="s">
        <v>120</v>
      </c>
      <c r="G730" s="45" t="str">
        <f t="shared" si="1"/>
        <v>Breno</v>
      </c>
      <c r="H730" s="47" t="s">
        <v>103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48</v>
      </c>
      <c r="N730" s="49">
        <v>0.01</v>
      </c>
      <c r="O730" s="45" t="s">
        <v>23</v>
      </c>
      <c r="P730" s="50">
        <v>0.0</v>
      </c>
      <c r="Q730" s="61" t="s">
        <v>2450</v>
      </c>
      <c r="R730" s="51"/>
      <c r="S730" s="46" t="s">
        <v>104</v>
      </c>
      <c r="T730" s="24" t="s">
        <v>2451</v>
      </c>
      <c r="U730" s="9" t="s">
        <v>154</v>
      </c>
      <c r="V730" s="52" t="str">
        <f t="shared" si="8"/>
        <v>Ativo</v>
      </c>
      <c r="W730" s="46"/>
      <c r="X730" s="53" t="s">
        <v>116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60535.33</v>
      </c>
    </row>
    <row r="731" ht="15.75" customHeight="1">
      <c r="A731" s="42" t="s">
        <v>45</v>
      </c>
      <c r="B731" s="243" t="s">
        <v>2452</v>
      </c>
      <c r="C731" s="253" t="s">
        <v>2453</v>
      </c>
      <c r="D731" s="45" t="s">
        <v>101</v>
      </c>
      <c r="E731" s="46" t="s">
        <v>19</v>
      </c>
      <c r="F731" s="45" t="s">
        <v>1659</v>
      </c>
      <c r="G731" s="45" t="str">
        <f t="shared" si="1"/>
        <v>Breno</v>
      </c>
      <c r="H731" s="47" t="s">
        <v>103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198</v>
      </c>
      <c r="N731" s="118">
        <v>0.008</v>
      </c>
      <c r="O731" s="46" t="s">
        <v>199</v>
      </c>
      <c r="P731" s="119">
        <v>0.1</v>
      </c>
      <c r="Q731" s="51"/>
      <c r="R731" s="51"/>
      <c r="S731" s="46" t="s">
        <v>104</v>
      </c>
      <c r="T731" s="24" t="s">
        <v>2454</v>
      </c>
      <c r="U731" s="9" t="s">
        <v>19</v>
      </c>
      <c r="V731" s="52" t="str">
        <f t="shared" si="8"/>
        <v>Ativo</v>
      </c>
      <c r="W731" s="46"/>
      <c r="X731" s="53" t="s">
        <v>106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371091.6</v>
      </c>
    </row>
    <row r="732" ht="15.75" customHeight="1">
      <c r="A732" s="42" t="s">
        <v>45</v>
      </c>
      <c r="B732" s="43" t="s">
        <v>2455</v>
      </c>
      <c r="C732" s="44" t="s">
        <v>2456</v>
      </c>
      <c r="D732" s="45" t="s">
        <v>18</v>
      </c>
      <c r="E732" s="46" t="s">
        <v>181</v>
      </c>
      <c r="F732" s="45" t="s">
        <v>72</v>
      </c>
      <c r="G732" s="45" t="str">
        <f t="shared" si="1"/>
        <v>Breno</v>
      </c>
      <c r="H732" s="47" t="s">
        <v>103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48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104</v>
      </c>
      <c r="T732" s="24" t="s">
        <v>2457</v>
      </c>
      <c r="U732" s="9" t="s">
        <v>76</v>
      </c>
      <c r="V732" s="52" t="str">
        <f t="shared" si="8"/>
        <v>Ativo</v>
      </c>
      <c r="W732" s="46"/>
      <c r="X732" s="53" t="s">
        <v>116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113405</v>
      </c>
    </row>
    <row r="733" ht="15.75" customHeight="1">
      <c r="A733" s="42" t="s">
        <v>45</v>
      </c>
      <c r="B733" s="43" t="s">
        <v>2458</v>
      </c>
      <c r="C733" s="44" t="s">
        <v>2459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103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48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104</v>
      </c>
      <c r="T733" s="24" t="s">
        <v>2460</v>
      </c>
      <c r="U733" s="9" t="s">
        <v>27</v>
      </c>
      <c r="V733" s="52" t="str">
        <f t="shared" si="8"/>
        <v>Ativo</v>
      </c>
      <c r="W733" s="46"/>
      <c r="X733" s="53" t="s">
        <v>116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538376.9</v>
      </c>
    </row>
    <row r="734" ht="15.75" customHeight="1">
      <c r="A734" s="42" t="s">
        <v>45</v>
      </c>
      <c r="B734" s="43" t="s">
        <v>2461</v>
      </c>
      <c r="C734" s="44" t="s">
        <v>2462</v>
      </c>
      <c r="D734" s="45" t="s">
        <v>101</v>
      </c>
      <c r="E734" s="46" t="s">
        <v>19</v>
      </c>
      <c r="F734" s="45" t="s">
        <v>417</v>
      </c>
      <c r="G734" s="45" t="str">
        <f t="shared" si="1"/>
        <v>#N/A</v>
      </c>
      <c r="H734" s="47" t="s">
        <v>103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284</v>
      </c>
      <c r="N734" s="118">
        <v>0.005</v>
      </c>
      <c r="O734" s="46" t="s">
        <v>23</v>
      </c>
      <c r="P734" s="119">
        <v>0.0</v>
      </c>
      <c r="Q734" s="127" t="s">
        <v>617</v>
      </c>
      <c r="R734" s="51"/>
      <c r="S734" s="46" t="s">
        <v>104</v>
      </c>
      <c r="T734" s="24" t="s">
        <v>2463</v>
      </c>
      <c r="U734" s="9" t="s">
        <v>19</v>
      </c>
      <c r="V734" s="52" t="str">
        <f t="shared" si="8"/>
        <v>Ativo</v>
      </c>
      <c r="W734" s="46"/>
      <c r="X734" s="53" t="s">
        <v>116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117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3" t="s">
        <v>2464</v>
      </c>
      <c r="C735" s="253" t="s">
        <v>2465</v>
      </c>
      <c r="D735" s="45" t="s">
        <v>18</v>
      </c>
      <c r="E735" s="46" t="s">
        <v>19</v>
      </c>
      <c r="F735" s="45" t="s">
        <v>144</v>
      </c>
      <c r="G735" s="45" t="str">
        <f t="shared" si="1"/>
        <v>#N/A</v>
      </c>
      <c r="H735" s="47" t="s">
        <v>149</v>
      </c>
      <c r="I735" s="47" t="s">
        <v>122</v>
      </c>
      <c r="J735" s="45" t="str">
        <f t="shared" si="11"/>
        <v>Não</v>
      </c>
      <c r="K735" s="48">
        <v>45163.0</v>
      </c>
      <c r="L735" s="48"/>
      <c r="M735" s="46" t="s">
        <v>394</v>
      </c>
      <c r="N735" s="118">
        <v>0.005</v>
      </c>
      <c r="O735" s="46" t="s">
        <v>23</v>
      </c>
      <c r="P735" s="119">
        <v>0.0</v>
      </c>
      <c r="Q735" s="51"/>
      <c r="R735" s="197" t="s">
        <v>2466</v>
      </c>
      <c r="S735" s="46" t="s">
        <v>374</v>
      </c>
      <c r="T735" s="24" t="s">
        <v>2467</v>
      </c>
      <c r="U735" s="9" t="s">
        <v>19</v>
      </c>
      <c r="V735" s="52" t="str">
        <f t="shared" si="8"/>
        <v>Inativo</v>
      </c>
      <c r="W735" s="46"/>
      <c r="X735" s="53" t="s">
        <v>1280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117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2468</v>
      </c>
      <c r="C736" s="44" t="s">
        <v>2469</v>
      </c>
      <c r="D736" s="45" t="s">
        <v>135</v>
      </c>
      <c r="E736" s="46" t="s">
        <v>27</v>
      </c>
      <c r="F736" s="45" t="s">
        <v>136</v>
      </c>
      <c r="G736" s="45" t="str">
        <f t="shared" si="1"/>
        <v>Breno</v>
      </c>
      <c r="H736" s="47" t="s">
        <v>103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48</v>
      </c>
      <c r="N736" s="118">
        <v>0.01</v>
      </c>
      <c r="O736" s="46" t="s">
        <v>23</v>
      </c>
      <c r="P736" s="119">
        <v>0.0</v>
      </c>
      <c r="Q736" s="51"/>
      <c r="R736" s="254"/>
      <c r="S736" s="46" t="s">
        <v>104</v>
      </c>
      <c r="T736" s="24" t="s">
        <v>2470</v>
      </c>
      <c r="U736" s="9" t="s">
        <v>27</v>
      </c>
      <c r="V736" s="52" t="str">
        <f t="shared" si="8"/>
        <v>Ativo</v>
      </c>
      <c r="W736" s="46"/>
      <c r="X736" s="53" t="s">
        <v>116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726830.1</v>
      </c>
    </row>
    <row r="737" ht="15.75" customHeight="1">
      <c r="A737" s="42" t="s">
        <v>45</v>
      </c>
      <c r="B737" s="243" t="s">
        <v>2471</v>
      </c>
      <c r="C737" s="253" t="s">
        <v>2472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103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48</v>
      </c>
      <c r="N737" s="118">
        <v>0.012</v>
      </c>
      <c r="O737" s="45" t="s">
        <v>23</v>
      </c>
      <c r="P737" s="50">
        <v>0.0</v>
      </c>
      <c r="Q737" s="61" t="s">
        <v>2473</v>
      </c>
      <c r="R737" s="51"/>
      <c r="S737" s="46" t="s">
        <v>104</v>
      </c>
      <c r="T737" s="24" t="s">
        <v>2474</v>
      </c>
      <c r="U737" s="9" t="s">
        <v>27</v>
      </c>
      <c r="V737" s="52" t="str">
        <f t="shared" si="8"/>
        <v>Ativo</v>
      </c>
      <c r="W737" s="46"/>
      <c r="X737" s="53" t="s">
        <v>116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934558</v>
      </c>
    </row>
    <row r="738" ht="15.75" customHeight="1">
      <c r="A738" s="42" t="s">
        <v>45</v>
      </c>
      <c r="B738" s="65" t="s">
        <v>2475</v>
      </c>
      <c r="C738" s="121" t="s">
        <v>2476</v>
      </c>
      <c r="D738" s="9" t="s">
        <v>135</v>
      </c>
      <c r="E738" s="24" t="s">
        <v>27</v>
      </c>
      <c r="F738" s="9" t="s">
        <v>136</v>
      </c>
      <c r="G738" s="45" t="str">
        <f t="shared" si="1"/>
        <v>Breno</v>
      </c>
      <c r="H738" s="52" t="s">
        <v>103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48</v>
      </c>
      <c r="N738" s="218">
        <v>0.012</v>
      </c>
      <c r="O738" s="9" t="s">
        <v>23</v>
      </c>
      <c r="P738" s="60">
        <v>0.0</v>
      </c>
      <c r="Q738" s="61"/>
      <c r="R738" s="51"/>
      <c r="S738" s="24" t="s">
        <v>104</v>
      </c>
      <c r="T738" s="5" t="s">
        <v>2477</v>
      </c>
      <c r="U738" s="9" t="s">
        <v>27</v>
      </c>
      <c r="V738" s="52" t="str">
        <f t="shared" si="8"/>
        <v>Ativo</v>
      </c>
      <c r="W738" s="24" t="s">
        <v>69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318455.7</v>
      </c>
    </row>
    <row r="739" ht="15.75" customHeight="1">
      <c r="A739" s="42" t="s">
        <v>45</v>
      </c>
      <c r="B739" s="65" t="s">
        <v>2475</v>
      </c>
      <c r="C739" s="66" t="s">
        <v>2478</v>
      </c>
      <c r="D739" s="9" t="s">
        <v>135</v>
      </c>
      <c r="E739" s="24" t="s">
        <v>27</v>
      </c>
      <c r="F739" s="9" t="s">
        <v>136</v>
      </c>
      <c r="G739" s="45" t="str">
        <f t="shared" si="1"/>
        <v>#N/A</v>
      </c>
      <c r="H739" s="52" t="s">
        <v>190</v>
      </c>
      <c r="I739" s="52" t="s">
        <v>163</v>
      </c>
      <c r="J739" s="45" t="str">
        <f t="shared" si="11"/>
        <v>Não</v>
      </c>
      <c r="K739" s="58">
        <v>45422.0</v>
      </c>
      <c r="L739" s="93">
        <v>45457.0</v>
      </c>
      <c r="M739" s="24" t="s">
        <v>48</v>
      </c>
      <c r="N739" s="218">
        <v>0.012</v>
      </c>
      <c r="O739" s="9" t="s">
        <v>23</v>
      </c>
      <c r="P739" s="60">
        <v>0.0</v>
      </c>
      <c r="Q739" s="61"/>
      <c r="R739" s="61" t="s">
        <v>2479</v>
      </c>
      <c r="S739" s="24" t="s">
        <v>104</v>
      </c>
      <c r="T739" s="5" t="s">
        <v>2477</v>
      </c>
      <c r="U739" s="9" t="s">
        <v>27</v>
      </c>
      <c r="V739" s="52" t="str">
        <f t="shared" si="8"/>
        <v>Encerrado</v>
      </c>
      <c r="W739" s="24" t="s">
        <v>69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117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2480</v>
      </c>
      <c r="C740" s="44" t="s">
        <v>2481</v>
      </c>
      <c r="D740" s="45" t="s">
        <v>18</v>
      </c>
      <c r="E740" s="46" t="s">
        <v>181</v>
      </c>
      <c r="F740" s="45" t="s">
        <v>203</v>
      </c>
      <c r="G740" s="45" t="str">
        <f t="shared" si="1"/>
        <v>#N/A</v>
      </c>
      <c r="H740" s="52" t="s">
        <v>149</v>
      </c>
      <c r="I740" s="52" t="s">
        <v>122</v>
      </c>
      <c r="J740" s="45" t="str">
        <f t="shared" si="11"/>
        <v>Não</v>
      </c>
      <c r="K740" s="48">
        <v>45029.0</v>
      </c>
      <c r="L740" s="45"/>
      <c r="M740" s="46" t="s">
        <v>48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104</v>
      </c>
      <c r="T740" s="24" t="s">
        <v>2482</v>
      </c>
      <c r="U740" s="9" t="s">
        <v>76</v>
      </c>
      <c r="V740" s="52" t="str">
        <f t="shared" si="8"/>
        <v>Ativo</v>
      </c>
      <c r="W740" s="46"/>
      <c r="X740" s="53" t="s">
        <v>106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117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2483</v>
      </c>
      <c r="C741" s="44" t="s">
        <v>2484</v>
      </c>
      <c r="D741" s="45" t="s">
        <v>101</v>
      </c>
      <c r="E741" s="46" t="s">
        <v>19</v>
      </c>
      <c r="F741" s="45" t="s">
        <v>102</v>
      </c>
      <c r="G741" s="45" t="str">
        <f t="shared" si="1"/>
        <v>#N/A</v>
      </c>
      <c r="H741" s="52" t="s">
        <v>190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74</v>
      </c>
      <c r="N741" s="118">
        <v>0.012</v>
      </c>
      <c r="O741" s="46" t="s">
        <v>53</v>
      </c>
      <c r="P741" s="119">
        <v>0.1</v>
      </c>
      <c r="Q741" s="51"/>
      <c r="R741" s="51"/>
      <c r="S741" s="46" t="s">
        <v>104</v>
      </c>
      <c r="T741" s="24" t="s">
        <v>2485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117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2483</v>
      </c>
      <c r="C742" s="72" t="s">
        <v>2486</v>
      </c>
      <c r="D742" s="45" t="s">
        <v>101</v>
      </c>
      <c r="E742" s="46" t="s">
        <v>19</v>
      </c>
      <c r="F742" s="45" t="s">
        <v>102</v>
      </c>
      <c r="G742" s="45" t="str">
        <f t="shared" si="1"/>
        <v>#N/A</v>
      </c>
      <c r="H742" s="47" t="s">
        <v>149</v>
      </c>
      <c r="I742" s="47" t="s">
        <v>122</v>
      </c>
      <c r="J742" s="45" t="str">
        <f t="shared" si="11"/>
        <v>Não</v>
      </c>
      <c r="K742" s="48">
        <v>45187.0</v>
      </c>
      <c r="L742" s="45"/>
      <c r="M742" s="46" t="s">
        <v>166</v>
      </c>
      <c r="N742" s="118">
        <v>0.014</v>
      </c>
      <c r="O742" s="46" t="s">
        <v>53</v>
      </c>
      <c r="P742" s="119">
        <v>0.1</v>
      </c>
      <c r="Q742" s="51"/>
      <c r="R742" s="51"/>
      <c r="S742" s="46" t="s">
        <v>104</v>
      </c>
      <c r="T742" s="24" t="s">
        <v>2485</v>
      </c>
      <c r="U742" s="9" t="s">
        <v>19</v>
      </c>
      <c r="V742" s="52" t="str">
        <f t="shared" si="8"/>
        <v>Ativo</v>
      </c>
      <c r="W742" s="46"/>
      <c r="X742" s="53" t="s">
        <v>116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117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2487</v>
      </c>
      <c r="C743" s="57" t="s">
        <v>2488</v>
      </c>
      <c r="D743" s="9" t="s">
        <v>18</v>
      </c>
      <c r="E743" s="24" t="s">
        <v>27</v>
      </c>
      <c r="F743" s="46" t="s">
        <v>120</v>
      </c>
      <c r="G743" s="45" t="str">
        <f t="shared" si="1"/>
        <v>Breno</v>
      </c>
      <c r="H743" s="52" t="s">
        <v>103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284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104</v>
      </c>
      <c r="T743" s="24" t="s">
        <v>2489</v>
      </c>
      <c r="U743" s="9" t="s">
        <v>27</v>
      </c>
      <c r="V743" s="52" t="str">
        <f t="shared" si="8"/>
        <v>Ativo</v>
      </c>
      <c r="W743" s="46"/>
      <c r="X743" s="53" t="s">
        <v>116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106381</v>
      </c>
    </row>
    <row r="744" ht="15.75" customHeight="1">
      <c r="A744" s="42" t="s">
        <v>45</v>
      </c>
      <c r="B744" s="43" t="s">
        <v>2487</v>
      </c>
      <c r="C744" s="44" t="s">
        <v>2490</v>
      </c>
      <c r="D744" s="45" t="s">
        <v>18</v>
      </c>
      <c r="E744" s="46" t="s">
        <v>27</v>
      </c>
      <c r="F744" s="46" t="s">
        <v>120</v>
      </c>
      <c r="G744" s="45" t="str">
        <f t="shared" si="1"/>
        <v>Breno</v>
      </c>
      <c r="H744" s="47" t="s">
        <v>103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48</v>
      </c>
      <c r="N744" s="118">
        <v>0.012</v>
      </c>
      <c r="O744" s="45" t="s">
        <v>23</v>
      </c>
      <c r="P744" s="50">
        <v>0.0</v>
      </c>
      <c r="Q744" s="74" t="s">
        <v>2491</v>
      </c>
      <c r="R744" s="75"/>
      <c r="S744" s="46" t="s">
        <v>104</v>
      </c>
      <c r="T744" s="24" t="s">
        <v>2489</v>
      </c>
      <c r="U744" s="9" t="s">
        <v>27</v>
      </c>
      <c r="V744" s="52" t="str">
        <f t="shared" si="8"/>
        <v>Ativo</v>
      </c>
      <c r="W744" s="46"/>
      <c r="X744" s="53" t="s">
        <v>116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2099900</v>
      </c>
    </row>
    <row r="745" ht="15.75" customHeight="1">
      <c r="A745" s="42" t="s">
        <v>45</v>
      </c>
      <c r="B745" s="43" t="s">
        <v>2492</v>
      </c>
      <c r="C745" s="72" t="s">
        <v>2493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103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61</v>
      </c>
      <c r="N745" s="118">
        <v>0.015</v>
      </c>
      <c r="O745" s="45" t="s">
        <v>53</v>
      </c>
      <c r="P745" s="50">
        <v>0.1</v>
      </c>
      <c r="Q745" s="75"/>
      <c r="R745" s="15" t="s">
        <v>2494</v>
      </c>
      <c r="S745" s="46" t="s">
        <v>104</v>
      </c>
      <c r="T745" s="24" t="s">
        <v>2495</v>
      </c>
      <c r="U745" s="9" t="s">
        <v>27</v>
      </c>
      <c r="V745" s="52" t="str">
        <f t="shared" si="8"/>
        <v>Ativo</v>
      </c>
      <c r="W745" s="46"/>
      <c r="X745" s="53" t="s">
        <v>116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240712.1</v>
      </c>
    </row>
    <row r="746" ht="15.75" customHeight="1">
      <c r="A746" s="42" t="s">
        <v>45</v>
      </c>
      <c r="B746" s="43" t="s">
        <v>2496</v>
      </c>
      <c r="C746" s="44" t="s">
        <v>2497</v>
      </c>
      <c r="D746" s="45" t="s">
        <v>18</v>
      </c>
      <c r="E746" s="46" t="s">
        <v>181</v>
      </c>
      <c r="F746" s="46" t="s">
        <v>72</v>
      </c>
      <c r="G746" s="45" t="str">
        <f t="shared" si="1"/>
        <v>Breno</v>
      </c>
      <c r="H746" s="47" t="s">
        <v>103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793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104</v>
      </c>
      <c r="T746" s="24" t="s">
        <v>2498</v>
      </c>
      <c r="U746" s="9" t="s">
        <v>154</v>
      </c>
      <c r="V746" s="52" t="str">
        <f t="shared" si="8"/>
        <v>Ativo</v>
      </c>
      <c r="W746" s="46"/>
      <c r="X746" s="53" t="s">
        <v>106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255176.8</v>
      </c>
    </row>
    <row r="747" ht="15.75" customHeight="1">
      <c r="A747" s="42" t="s">
        <v>45</v>
      </c>
      <c r="B747" s="255" t="s">
        <v>2499</v>
      </c>
      <c r="C747" s="68" t="s">
        <v>2500</v>
      </c>
      <c r="D747" s="45" t="s">
        <v>18</v>
      </c>
      <c r="E747" s="46" t="s">
        <v>181</v>
      </c>
      <c r="F747" s="45" t="s">
        <v>203</v>
      </c>
      <c r="G747" s="45" t="str">
        <f t="shared" si="1"/>
        <v>Breno</v>
      </c>
      <c r="H747" s="47" t="s">
        <v>103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48</v>
      </c>
      <c r="N747" s="118">
        <v>0.012</v>
      </c>
      <c r="O747" s="46" t="s">
        <v>23</v>
      </c>
      <c r="P747" s="119">
        <v>0.0</v>
      </c>
      <c r="Q747" s="74" t="s">
        <v>2501</v>
      </c>
      <c r="R747" s="51"/>
      <c r="S747" s="46" t="s">
        <v>104</v>
      </c>
      <c r="T747" s="24" t="s">
        <v>2502</v>
      </c>
      <c r="U747" s="9" t="s">
        <v>38</v>
      </c>
      <c r="V747" s="52" t="str">
        <f t="shared" si="8"/>
        <v>Ativo</v>
      </c>
      <c r="W747" s="46"/>
      <c r="X747" s="53" t="s">
        <v>106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388322.3</v>
      </c>
    </row>
    <row r="748" ht="15.75" customHeight="1">
      <c r="A748" s="42" t="s">
        <v>45</v>
      </c>
      <c r="B748" s="43" t="s">
        <v>2503</v>
      </c>
      <c r="C748" s="44" t="s">
        <v>2504</v>
      </c>
      <c r="D748" s="45" t="s">
        <v>18</v>
      </c>
      <c r="E748" s="46" t="s">
        <v>19</v>
      </c>
      <c r="F748" s="45" t="s">
        <v>46</v>
      </c>
      <c r="G748" s="45" t="str">
        <f t="shared" si="1"/>
        <v>Breno</v>
      </c>
      <c r="H748" s="47" t="s">
        <v>103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61</v>
      </c>
      <c r="N748" s="118">
        <v>0.015</v>
      </c>
      <c r="O748" s="46" t="s">
        <v>53</v>
      </c>
      <c r="P748" s="119">
        <v>0.1</v>
      </c>
      <c r="Q748" s="51"/>
      <c r="R748" s="51"/>
      <c r="S748" s="46" t="s">
        <v>104</v>
      </c>
      <c r="T748" s="24" t="s">
        <v>2505</v>
      </c>
      <c r="U748" s="9" t="s">
        <v>19</v>
      </c>
      <c r="V748" s="52" t="str">
        <f t="shared" si="8"/>
        <v>Ativo</v>
      </c>
      <c r="W748" s="46"/>
      <c r="X748" s="53" t="s">
        <v>116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17563.65</v>
      </c>
    </row>
    <row r="749" ht="15.75" customHeight="1">
      <c r="A749" s="42" t="s">
        <v>45</v>
      </c>
      <c r="B749" s="65" t="s">
        <v>2506</v>
      </c>
      <c r="C749" s="66" t="s">
        <v>2507</v>
      </c>
      <c r="D749" s="9" t="s">
        <v>18</v>
      </c>
      <c r="E749" s="24" t="s">
        <v>19</v>
      </c>
      <c r="F749" s="9" t="s">
        <v>144</v>
      </c>
      <c r="G749" s="45" t="str">
        <f t="shared" si="1"/>
        <v>#N/A</v>
      </c>
      <c r="H749" s="52" t="s">
        <v>190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151</v>
      </c>
      <c r="N749" s="218">
        <v>0.0</v>
      </c>
      <c r="O749" s="24" t="s">
        <v>23</v>
      </c>
      <c r="P749" s="220">
        <v>0.0</v>
      </c>
      <c r="Q749" s="15"/>
      <c r="R749" s="51"/>
      <c r="S749" s="24" t="s">
        <v>104</v>
      </c>
      <c r="T749" s="23" t="s">
        <v>2508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117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3" t="s">
        <v>2509</v>
      </c>
      <c r="C750" s="44" t="s">
        <v>2510</v>
      </c>
      <c r="D750" s="45" t="s">
        <v>18</v>
      </c>
      <c r="E750" s="46" t="s">
        <v>27</v>
      </c>
      <c r="F750" s="45" t="s">
        <v>1839</v>
      </c>
      <c r="G750" s="45" t="str">
        <f t="shared" si="1"/>
        <v>Breno</v>
      </c>
      <c r="H750" s="52" t="s">
        <v>149</v>
      </c>
      <c r="I750" s="52" t="s">
        <v>122</v>
      </c>
      <c r="J750" s="45" t="str">
        <f t="shared" si="11"/>
        <v>Não</v>
      </c>
      <c r="K750" s="48">
        <v>45099.0</v>
      </c>
      <c r="L750" s="48"/>
      <c r="M750" s="46" t="s">
        <v>61</v>
      </c>
      <c r="N750" s="118">
        <v>0.015</v>
      </c>
      <c r="O750" s="45" t="s">
        <v>53</v>
      </c>
      <c r="P750" s="50">
        <v>0.1</v>
      </c>
      <c r="Q750" s="51"/>
      <c r="R750" s="51"/>
      <c r="S750" s="46" t="s">
        <v>104</v>
      </c>
      <c r="T750" s="24" t="s">
        <v>2511</v>
      </c>
      <c r="U750" s="9" t="s">
        <v>27</v>
      </c>
      <c r="V750" s="52" t="str">
        <f t="shared" si="8"/>
        <v>Ativo</v>
      </c>
      <c r="W750" s="46"/>
      <c r="X750" s="53" t="s">
        <v>116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2512</v>
      </c>
      <c r="C751" s="82" t="s">
        <v>2513</v>
      </c>
      <c r="D751" s="45" t="s">
        <v>18</v>
      </c>
      <c r="E751" s="46" t="s">
        <v>19</v>
      </c>
      <c r="F751" s="45" t="s">
        <v>144</v>
      </c>
      <c r="G751" s="45" t="str">
        <f t="shared" si="1"/>
        <v>#N/A</v>
      </c>
      <c r="H751" s="52" t="s">
        <v>190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198</v>
      </c>
      <c r="N751" s="118">
        <v>0.008</v>
      </c>
      <c r="O751" s="45" t="s">
        <v>199</v>
      </c>
      <c r="P751" s="50">
        <v>0.1</v>
      </c>
      <c r="Q751" s="249"/>
      <c r="R751" s="61" t="s">
        <v>245</v>
      </c>
      <c r="S751" s="46" t="s">
        <v>104</v>
      </c>
      <c r="T751" s="24" t="s">
        <v>2514</v>
      </c>
      <c r="U751" s="9" t="s">
        <v>799</v>
      </c>
      <c r="V751" s="52" t="str">
        <f t="shared" si="8"/>
        <v>Encerrado</v>
      </c>
      <c r="W751" s="46"/>
      <c r="X751" s="53" t="s">
        <v>106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117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3" t="s">
        <v>2515</v>
      </c>
      <c r="C752" s="253" t="s">
        <v>2516</v>
      </c>
      <c r="D752" s="45" t="s">
        <v>18</v>
      </c>
      <c r="E752" s="46" t="s">
        <v>27</v>
      </c>
      <c r="F752" s="45" t="s">
        <v>66</v>
      </c>
      <c r="G752" s="45" t="str">
        <f t="shared" si="1"/>
        <v>#N/A</v>
      </c>
      <c r="H752" s="47" t="s">
        <v>103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48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104</v>
      </c>
      <c r="T752" s="24" t="s">
        <v>2517</v>
      </c>
      <c r="U752" s="9" t="s">
        <v>27</v>
      </c>
      <c r="V752" s="52" t="str">
        <f t="shared" si="8"/>
        <v>Ativo</v>
      </c>
      <c r="W752" s="46"/>
      <c r="X752" s="53" t="s">
        <v>116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117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3" t="s">
        <v>2518</v>
      </c>
      <c r="C753" s="253" t="s">
        <v>2519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149</v>
      </c>
      <c r="I753" s="52" t="s">
        <v>122</v>
      </c>
      <c r="J753" s="45" t="str">
        <f t="shared" si="12"/>
        <v>Não</v>
      </c>
      <c r="K753" s="48">
        <v>44957.0</v>
      </c>
      <c r="L753" s="45"/>
      <c r="M753" s="46" t="s">
        <v>48</v>
      </c>
      <c r="N753" s="118">
        <v>0.01</v>
      </c>
      <c r="O753" s="45" t="s">
        <v>23</v>
      </c>
      <c r="P753" s="50">
        <v>0.0</v>
      </c>
      <c r="Q753" s="51"/>
      <c r="R753" s="61" t="s">
        <v>845</v>
      </c>
      <c r="S753" s="46" t="s">
        <v>104</v>
      </c>
      <c r="T753" s="24" t="s">
        <v>2520</v>
      </c>
      <c r="U753" s="9" t="s">
        <v>27</v>
      </c>
      <c r="V753" s="52" t="str">
        <f t="shared" si="8"/>
        <v>Ativo</v>
      </c>
      <c r="W753" s="46"/>
      <c r="X753" s="53" t="s">
        <v>116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117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2521</v>
      </c>
      <c r="C754" s="44" t="s">
        <v>2522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103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48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104</v>
      </c>
      <c r="T754" s="24" t="s">
        <v>2523</v>
      </c>
      <c r="U754" s="9" t="s">
        <v>27</v>
      </c>
      <c r="V754" s="52" t="str">
        <f t="shared" si="8"/>
        <v>Ativo</v>
      </c>
      <c r="W754" s="46"/>
      <c r="X754" s="53" t="s">
        <v>116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70977.09</v>
      </c>
    </row>
    <row r="755" ht="15.75" customHeight="1">
      <c r="A755" s="42" t="s">
        <v>45</v>
      </c>
      <c r="B755" s="65" t="s">
        <v>2524</v>
      </c>
      <c r="C755" s="66" t="s">
        <v>2525</v>
      </c>
      <c r="D755" s="9" t="s">
        <v>18</v>
      </c>
      <c r="E755" s="46" t="s">
        <v>27</v>
      </c>
      <c r="F755" s="9" t="s">
        <v>66</v>
      </c>
      <c r="G755" s="45" t="str">
        <f t="shared" si="1"/>
        <v>Breno</v>
      </c>
      <c r="H755" s="52" t="s">
        <v>103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394</v>
      </c>
      <c r="N755" s="87">
        <v>0.007</v>
      </c>
      <c r="O755" s="88" t="s">
        <v>23</v>
      </c>
      <c r="P755" s="89">
        <v>0.0</v>
      </c>
      <c r="Q755" s="61" t="s">
        <v>2526</v>
      </c>
      <c r="R755" s="51"/>
      <c r="S755" s="24" t="s">
        <v>374</v>
      </c>
      <c r="T755" s="23" t="s">
        <v>2527</v>
      </c>
      <c r="U755" s="9" t="s">
        <v>27</v>
      </c>
      <c r="V755" s="52" t="str">
        <f t="shared" si="8"/>
        <v>Ativo</v>
      </c>
      <c r="W755" s="24" t="s">
        <v>171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2518949</v>
      </c>
    </row>
    <row r="756" ht="15.75" customHeight="1">
      <c r="A756" s="6" t="s">
        <v>45</v>
      </c>
      <c r="B756" s="243" t="s">
        <v>2528</v>
      </c>
      <c r="C756" s="114" t="s">
        <v>2529</v>
      </c>
      <c r="D756" s="9" t="s">
        <v>18</v>
      </c>
      <c r="E756" s="24" t="s">
        <v>38</v>
      </c>
      <c r="F756" s="45" t="s">
        <v>580</v>
      </c>
      <c r="G756" s="45" t="str">
        <f t="shared" si="1"/>
        <v>Breno</v>
      </c>
      <c r="H756" s="52" t="s">
        <v>103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194</v>
      </c>
      <c r="N756" s="218">
        <v>0.025</v>
      </c>
      <c r="O756" s="24" t="s">
        <v>195</v>
      </c>
      <c r="P756" s="220">
        <v>0.2</v>
      </c>
      <c r="Q756" s="61"/>
      <c r="R756" s="61" t="s">
        <v>2530</v>
      </c>
      <c r="S756" s="24" t="s">
        <v>104</v>
      </c>
      <c r="T756" s="24" t="s">
        <v>2531</v>
      </c>
      <c r="U756" s="9" t="s">
        <v>38</v>
      </c>
      <c r="V756" s="52" t="str">
        <f t="shared" si="8"/>
        <v>Ativo</v>
      </c>
      <c r="W756" s="46"/>
      <c r="X756" s="53" t="s">
        <v>116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170740.8</v>
      </c>
    </row>
    <row r="757" ht="15.75" customHeight="1">
      <c r="A757" s="42" t="s">
        <v>45</v>
      </c>
      <c r="B757" s="243" t="s">
        <v>2528</v>
      </c>
      <c r="C757" s="253" t="s">
        <v>2532</v>
      </c>
      <c r="D757" s="45" t="s">
        <v>18</v>
      </c>
      <c r="E757" s="46" t="s">
        <v>38</v>
      </c>
      <c r="F757" s="45" t="s">
        <v>580</v>
      </c>
      <c r="G757" s="45" t="str">
        <f t="shared" si="1"/>
        <v>Breno</v>
      </c>
      <c r="H757" s="52" t="s">
        <v>103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48</v>
      </c>
      <c r="N757" s="218">
        <v>0.012</v>
      </c>
      <c r="O757" s="24" t="s">
        <v>23</v>
      </c>
      <c r="P757" s="220">
        <v>0.0</v>
      </c>
      <c r="Q757" s="61"/>
      <c r="R757" s="61" t="s">
        <v>2533</v>
      </c>
      <c r="S757" s="46" t="s">
        <v>104</v>
      </c>
      <c r="T757" s="24" t="s">
        <v>2534</v>
      </c>
      <c r="U757" s="9" t="s">
        <v>38</v>
      </c>
      <c r="V757" s="52" t="str">
        <f t="shared" si="8"/>
        <v>Ativo</v>
      </c>
      <c r="W757" s="46"/>
      <c r="X757" s="53" t="s">
        <v>116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173862.7</v>
      </c>
    </row>
    <row r="758" ht="15.75" customHeight="1">
      <c r="A758" s="42" t="s">
        <v>45</v>
      </c>
      <c r="B758" s="43" t="s">
        <v>2535</v>
      </c>
      <c r="C758" s="44" t="s">
        <v>2536</v>
      </c>
      <c r="D758" s="45" t="s">
        <v>135</v>
      </c>
      <c r="E758" s="46" t="s">
        <v>27</v>
      </c>
      <c r="F758" s="45" t="s">
        <v>136</v>
      </c>
      <c r="G758" s="45" t="str">
        <f t="shared" si="1"/>
        <v>Breno</v>
      </c>
      <c r="H758" s="47" t="s">
        <v>103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48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104</v>
      </c>
      <c r="T758" s="24" t="s">
        <v>2537</v>
      </c>
      <c r="U758" s="9" t="s">
        <v>27</v>
      </c>
      <c r="V758" s="52" t="str">
        <f t="shared" si="8"/>
        <v>Ativo</v>
      </c>
      <c r="W758" s="46"/>
      <c r="X758" s="53" t="s">
        <v>116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1002950</v>
      </c>
    </row>
    <row r="759" ht="15.75" customHeight="1">
      <c r="A759" s="42" t="s">
        <v>45</v>
      </c>
      <c r="B759" s="243" t="s">
        <v>2538</v>
      </c>
      <c r="C759" s="44" t="s">
        <v>2539</v>
      </c>
      <c r="D759" s="45" t="s">
        <v>18</v>
      </c>
      <c r="E759" s="46" t="s">
        <v>181</v>
      </c>
      <c r="F759" s="45" t="s">
        <v>72</v>
      </c>
      <c r="G759" s="45" t="str">
        <f t="shared" si="1"/>
        <v>Breno</v>
      </c>
      <c r="H759" s="47" t="s">
        <v>103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198</v>
      </c>
      <c r="N759" s="118">
        <v>0.008</v>
      </c>
      <c r="O759" s="46" t="s">
        <v>199</v>
      </c>
      <c r="P759" s="119">
        <v>0.1</v>
      </c>
      <c r="Q759" s="61" t="s">
        <v>2540</v>
      </c>
      <c r="R759" s="51"/>
      <c r="S759" s="46" t="s">
        <v>104</v>
      </c>
      <c r="T759" s="24" t="s">
        <v>2541</v>
      </c>
      <c r="U759" s="9" t="s">
        <v>76</v>
      </c>
      <c r="V759" s="52" t="str">
        <f t="shared" si="8"/>
        <v>Ativo</v>
      </c>
      <c r="W759" s="46"/>
      <c r="X759" s="53" t="s">
        <v>106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214353</v>
      </c>
    </row>
    <row r="760" ht="15.75" customHeight="1">
      <c r="A760" s="42" t="s">
        <v>45</v>
      </c>
      <c r="B760" s="243" t="s">
        <v>2538</v>
      </c>
      <c r="C760" s="44" t="s">
        <v>2542</v>
      </c>
      <c r="D760" s="45" t="s">
        <v>18</v>
      </c>
      <c r="E760" s="46" t="s">
        <v>181</v>
      </c>
      <c r="F760" s="45" t="s">
        <v>72</v>
      </c>
      <c r="G760" s="45" t="str">
        <f t="shared" si="1"/>
        <v>Breno</v>
      </c>
      <c r="H760" s="47" t="s">
        <v>103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194</v>
      </c>
      <c r="N760" s="118">
        <v>0.025</v>
      </c>
      <c r="O760" s="46" t="s">
        <v>195</v>
      </c>
      <c r="P760" s="119">
        <v>0.2</v>
      </c>
      <c r="Q760" s="61"/>
      <c r="R760" s="51"/>
      <c r="S760" s="46" t="s">
        <v>104</v>
      </c>
      <c r="T760" s="24" t="s">
        <v>2541</v>
      </c>
      <c r="U760" s="9" t="s">
        <v>76</v>
      </c>
      <c r="V760" s="52" t="str">
        <f t="shared" si="8"/>
        <v>Ativo</v>
      </c>
      <c r="W760" s="46"/>
      <c r="X760" s="53" t="s">
        <v>106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195122.9</v>
      </c>
    </row>
    <row r="761" ht="15.75" customHeight="1">
      <c r="A761" s="42" t="s">
        <v>45</v>
      </c>
      <c r="B761" s="243" t="s">
        <v>2538</v>
      </c>
      <c r="C761" s="253" t="s">
        <v>2543</v>
      </c>
      <c r="D761" s="45" t="s">
        <v>18</v>
      </c>
      <c r="E761" s="46" t="s">
        <v>181</v>
      </c>
      <c r="F761" s="45" t="s">
        <v>72</v>
      </c>
      <c r="G761" s="45" t="str">
        <f t="shared" si="1"/>
        <v>Breno</v>
      </c>
      <c r="H761" s="47" t="s">
        <v>103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48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104</v>
      </c>
      <c r="T761" s="24" t="s">
        <v>2541</v>
      </c>
      <c r="U761" s="9" t="s">
        <v>76</v>
      </c>
      <c r="V761" s="52" t="str">
        <f t="shared" si="8"/>
        <v>Ativo</v>
      </c>
      <c r="W761" s="46"/>
      <c r="X761" s="53" t="s">
        <v>106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470779.2</v>
      </c>
    </row>
    <row r="762" ht="15.75" customHeight="1">
      <c r="A762" s="42" t="s">
        <v>45</v>
      </c>
      <c r="B762" s="243" t="s">
        <v>2544</v>
      </c>
      <c r="C762" s="253" t="s">
        <v>2545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103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48</v>
      </c>
      <c r="N762" s="118">
        <v>0.012</v>
      </c>
      <c r="O762" s="45" t="s">
        <v>23</v>
      </c>
      <c r="P762" s="50">
        <v>0.0</v>
      </c>
      <c r="Q762" s="42"/>
      <c r="R762" s="61" t="s">
        <v>2546</v>
      </c>
      <c r="S762" s="46" t="s">
        <v>104</v>
      </c>
      <c r="T762" s="24" t="s">
        <v>2547</v>
      </c>
      <c r="U762" s="9" t="s">
        <v>27</v>
      </c>
      <c r="V762" s="52" t="str">
        <f t="shared" si="8"/>
        <v>Ativo</v>
      </c>
      <c r="W762" s="46"/>
      <c r="X762" s="53" t="s">
        <v>116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391321.7</v>
      </c>
    </row>
    <row r="763" ht="15.75" customHeight="1">
      <c r="A763" s="42" t="s">
        <v>45</v>
      </c>
      <c r="B763" s="62" t="s">
        <v>2548</v>
      </c>
      <c r="C763" s="44" t="s">
        <v>2549</v>
      </c>
      <c r="D763" s="45" t="s">
        <v>18</v>
      </c>
      <c r="E763" s="46" t="s">
        <v>27</v>
      </c>
      <c r="F763" s="45" t="s">
        <v>262</v>
      </c>
      <c r="G763" s="45" t="str">
        <f t="shared" si="1"/>
        <v>Breno</v>
      </c>
      <c r="H763" s="52" t="s">
        <v>149</v>
      </c>
      <c r="I763" s="52" t="s">
        <v>163</v>
      </c>
      <c r="J763" s="45" t="str">
        <f t="shared" si="12"/>
        <v>Não</v>
      </c>
      <c r="K763" s="48">
        <v>44986.0</v>
      </c>
      <c r="L763" s="46"/>
      <c r="M763" s="46" t="s">
        <v>48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104</v>
      </c>
      <c r="T763" s="24" t="s">
        <v>2550</v>
      </c>
      <c r="U763" s="9" t="s">
        <v>27</v>
      </c>
      <c r="V763" s="52" t="str">
        <f t="shared" si="8"/>
        <v>Ativo</v>
      </c>
      <c r="W763" s="46"/>
      <c r="X763" s="53" t="s">
        <v>116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2551</v>
      </c>
      <c r="C764" s="57" t="s">
        <v>2552</v>
      </c>
      <c r="D764" s="9" t="s">
        <v>101</v>
      </c>
      <c r="E764" s="24" t="s">
        <v>19</v>
      </c>
      <c r="F764" s="9" t="s">
        <v>102</v>
      </c>
      <c r="G764" s="45" t="str">
        <f t="shared" si="1"/>
        <v>Breno</v>
      </c>
      <c r="H764" s="52" t="s">
        <v>103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61</v>
      </c>
      <c r="N764" s="59">
        <v>0.015</v>
      </c>
      <c r="O764" s="9" t="s">
        <v>53</v>
      </c>
      <c r="P764" s="60">
        <v>0.1</v>
      </c>
      <c r="Q764" s="51"/>
      <c r="R764" s="51"/>
      <c r="S764" s="24" t="s">
        <v>104</v>
      </c>
      <c r="T764" s="24" t="s">
        <v>2553</v>
      </c>
      <c r="U764" s="9" t="s">
        <v>19</v>
      </c>
      <c r="V764" s="52" t="str">
        <f t="shared" si="8"/>
        <v>Ativo</v>
      </c>
      <c r="W764" s="46"/>
      <c r="X764" s="53" t="s">
        <v>116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215384.1</v>
      </c>
    </row>
    <row r="765" ht="16.5" customHeight="1">
      <c r="A765" s="42" t="s">
        <v>45</v>
      </c>
      <c r="B765" s="67" t="s">
        <v>2554</v>
      </c>
      <c r="C765" s="68" t="s">
        <v>2555</v>
      </c>
      <c r="D765" s="45" t="s">
        <v>18</v>
      </c>
      <c r="E765" s="46" t="s">
        <v>19</v>
      </c>
      <c r="F765" s="45" t="s">
        <v>144</v>
      </c>
      <c r="G765" s="45" t="str">
        <f t="shared" si="1"/>
        <v>Breno</v>
      </c>
      <c r="H765" s="47" t="s">
        <v>103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48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104</v>
      </c>
      <c r="T765" s="24" t="s">
        <v>2556</v>
      </c>
      <c r="U765" s="9" t="s">
        <v>19</v>
      </c>
      <c r="V765" s="52" t="str">
        <f t="shared" si="8"/>
        <v>Ativo</v>
      </c>
      <c r="W765" s="46"/>
      <c r="X765" s="53" t="s">
        <v>116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161267.5</v>
      </c>
    </row>
    <row r="766" ht="16.5" customHeight="1">
      <c r="A766" s="42" t="s">
        <v>45</v>
      </c>
      <c r="B766" s="43" t="s">
        <v>2557</v>
      </c>
      <c r="C766" s="44" t="s">
        <v>2558</v>
      </c>
      <c r="D766" s="45" t="s">
        <v>18</v>
      </c>
      <c r="E766" s="46" t="s">
        <v>19</v>
      </c>
      <c r="F766" s="45" t="s">
        <v>46</v>
      </c>
      <c r="G766" s="45" t="str">
        <f t="shared" si="1"/>
        <v>#N/A</v>
      </c>
      <c r="H766" s="52" t="s">
        <v>190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48</v>
      </c>
      <c r="N766" s="49">
        <v>0.01</v>
      </c>
      <c r="O766" s="45" t="s">
        <v>23</v>
      </c>
      <c r="P766" s="50">
        <v>0.0</v>
      </c>
      <c r="Q766" s="51"/>
      <c r="R766" s="61" t="s">
        <v>245</v>
      </c>
      <c r="S766" s="46" t="s">
        <v>104</v>
      </c>
      <c r="T766" s="24" t="s">
        <v>2559</v>
      </c>
      <c r="U766" s="9" t="s">
        <v>154</v>
      </c>
      <c r="V766" s="52" t="str">
        <f t="shared" si="8"/>
        <v>Encerrado</v>
      </c>
      <c r="W766" s="46"/>
      <c r="X766" s="53" t="s">
        <v>106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117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2560</v>
      </c>
      <c r="C767" s="7" t="s">
        <v>2561</v>
      </c>
      <c r="D767" s="9" t="s">
        <v>101</v>
      </c>
      <c r="E767" s="24" t="s">
        <v>19</v>
      </c>
      <c r="F767" s="9" t="s">
        <v>102</v>
      </c>
      <c r="G767" s="45" t="str">
        <f t="shared" si="1"/>
        <v>#N/A</v>
      </c>
      <c r="H767" s="52" t="s">
        <v>149</v>
      </c>
      <c r="I767" s="52" t="s">
        <v>150</v>
      </c>
      <c r="J767" s="45" t="str">
        <f t="shared" si="12"/>
        <v>Não</v>
      </c>
      <c r="K767" s="58">
        <v>45359.0</v>
      </c>
      <c r="L767" s="46"/>
      <c r="M767" s="24" t="s">
        <v>151</v>
      </c>
      <c r="N767" s="59">
        <v>0.0</v>
      </c>
      <c r="O767" s="9" t="s">
        <v>23</v>
      </c>
      <c r="P767" s="60">
        <v>0.0</v>
      </c>
      <c r="Q767" s="51"/>
      <c r="R767" s="51"/>
      <c r="S767" s="24" t="s">
        <v>104</v>
      </c>
      <c r="T767" s="5" t="s">
        <v>2562</v>
      </c>
      <c r="U767" s="9" t="s">
        <v>38</v>
      </c>
      <c r="V767" s="52" t="str">
        <f t="shared" si="8"/>
        <v>Ativo</v>
      </c>
      <c r="W767" s="46"/>
      <c r="X767" s="53" t="s">
        <v>106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117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2563</v>
      </c>
      <c r="C768" s="44" t="s">
        <v>2564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149</v>
      </c>
      <c r="I768" s="52" t="s">
        <v>122</v>
      </c>
      <c r="J768" s="45" t="str">
        <f t="shared" si="12"/>
        <v>Não</v>
      </c>
      <c r="K768" s="48">
        <v>44992.0</v>
      </c>
      <c r="L768" s="46"/>
      <c r="M768" s="46" t="s">
        <v>48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104</v>
      </c>
      <c r="T768" s="24" t="s">
        <v>2565</v>
      </c>
      <c r="U768" s="9" t="s">
        <v>27</v>
      </c>
      <c r="V768" s="52" t="str">
        <f t="shared" si="8"/>
        <v>Ativo</v>
      </c>
      <c r="W768" s="46"/>
      <c r="X768" s="53" t="s">
        <v>106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6" t="s">
        <v>45</v>
      </c>
      <c r="B769" s="257" t="s">
        <v>2566</v>
      </c>
      <c r="C769" s="258" t="s">
        <v>2567</v>
      </c>
      <c r="D769" s="259" t="s">
        <v>18</v>
      </c>
      <c r="E769" s="260" t="s">
        <v>19</v>
      </c>
      <c r="F769" s="259" t="s">
        <v>144</v>
      </c>
      <c r="G769" s="45" t="str">
        <f t="shared" si="1"/>
        <v>Breno</v>
      </c>
      <c r="H769" s="261" t="s">
        <v>149</v>
      </c>
      <c r="I769" s="261" t="s">
        <v>122</v>
      </c>
      <c r="J769" s="45" t="str">
        <f t="shared" si="12"/>
        <v>Não</v>
      </c>
      <c r="K769" s="262">
        <v>44894.0</v>
      </c>
      <c r="L769" s="260"/>
      <c r="M769" s="260" t="s">
        <v>394</v>
      </c>
      <c r="N769" s="263">
        <v>0.007</v>
      </c>
      <c r="O769" s="259" t="s">
        <v>23</v>
      </c>
      <c r="P769" s="264">
        <v>0.0</v>
      </c>
      <c r="Q769" s="51"/>
      <c r="R769" s="265"/>
      <c r="S769" s="260" t="s">
        <v>374</v>
      </c>
      <c r="T769" s="266" t="s">
        <v>2568</v>
      </c>
      <c r="U769" s="267" t="s">
        <v>154</v>
      </c>
      <c r="V769" s="52" t="str">
        <f t="shared" si="8"/>
        <v>Ativo</v>
      </c>
      <c r="W769" s="260"/>
      <c r="X769" s="268" t="s">
        <v>116</v>
      </c>
      <c r="Y769" s="269"/>
      <c r="Z769" s="269"/>
      <c r="AA769" s="269"/>
      <c r="AB769" s="269">
        <v>2655155.41</v>
      </c>
      <c r="AC769" s="269">
        <v>2675570.11</v>
      </c>
      <c r="AD769" s="269">
        <v>2699231.96</v>
      </c>
      <c r="AE769" s="269">
        <v>2728008.19</v>
      </c>
      <c r="AF769" s="269">
        <v>2738653.68</v>
      </c>
      <c r="AG769" s="269">
        <v>2770866.74</v>
      </c>
      <c r="AH769" s="269">
        <v>2798261.37</v>
      </c>
      <c r="AI769" s="269">
        <v>2825569.34</v>
      </c>
      <c r="AJ769" s="269">
        <v>2851375.93</v>
      </c>
      <c r="AK769" s="269">
        <v>2873474.15</v>
      </c>
      <c r="AL769" s="269">
        <v>2892360.45</v>
      </c>
      <c r="AM769" s="269">
        <v>360671.84</v>
      </c>
      <c r="AN769" s="269">
        <v>362643.08</v>
      </c>
      <c r="AO769" s="269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176.19</v>
      </c>
    </row>
    <row r="770" ht="15.75" customHeight="1">
      <c r="A770" s="270" t="s">
        <v>45</v>
      </c>
      <c r="B770" s="65" t="s">
        <v>2569</v>
      </c>
      <c r="C770" s="66" t="s">
        <v>2570</v>
      </c>
      <c r="D770" s="267" t="s">
        <v>135</v>
      </c>
      <c r="E770" s="266" t="s">
        <v>27</v>
      </c>
      <c r="F770" s="9" t="s">
        <v>136</v>
      </c>
      <c r="G770" s="45" t="str">
        <f t="shared" si="1"/>
        <v>Breno</v>
      </c>
      <c r="H770" s="261" t="s">
        <v>103</v>
      </c>
      <c r="I770" s="261" t="s">
        <v>23</v>
      </c>
      <c r="J770" s="45" t="str">
        <f t="shared" si="12"/>
        <v>Não</v>
      </c>
      <c r="K770" s="271">
        <v>45376.0</v>
      </c>
      <c r="L770" s="260"/>
      <c r="M770" s="266" t="s">
        <v>48</v>
      </c>
      <c r="N770" s="272">
        <v>0.012</v>
      </c>
      <c r="O770" s="267" t="s">
        <v>23</v>
      </c>
      <c r="P770" s="273">
        <v>0.0</v>
      </c>
      <c r="Q770" s="51"/>
      <c r="R770" s="265"/>
      <c r="S770" s="266" t="s">
        <v>104</v>
      </c>
      <c r="T770" s="5" t="s">
        <v>2571</v>
      </c>
      <c r="U770" s="267" t="s">
        <v>27</v>
      </c>
      <c r="V770" s="52" t="str">
        <f t="shared" si="8"/>
        <v>Ativo</v>
      </c>
      <c r="W770" s="260"/>
      <c r="X770" s="268"/>
      <c r="Y770" s="269"/>
      <c r="Z770" s="269"/>
      <c r="AA770" s="269"/>
      <c r="AB770" s="269"/>
      <c r="AC770" s="269"/>
      <c r="AD770" s="269"/>
      <c r="AE770" s="269"/>
      <c r="AF770" s="269"/>
      <c r="AG770" s="269"/>
      <c r="AH770" s="269"/>
      <c r="AI770" s="269"/>
      <c r="AJ770" s="269"/>
      <c r="AK770" s="269"/>
      <c r="AL770" s="269"/>
      <c r="AM770" s="269"/>
      <c r="AN770" s="269"/>
      <c r="AO770" s="269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206598.1</v>
      </c>
    </row>
    <row r="771" ht="15.75" customHeight="1">
      <c r="A771" s="42" t="s">
        <v>45</v>
      </c>
      <c r="B771" s="243" t="s">
        <v>2572</v>
      </c>
      <c r="C771" s="274" t="s">
        <v>2573</v>
      </c>
      <c r="D771" s="45" t="s">
        <v>18</v>
      </c>
      <c r="E771" s="46" t="s">
        <v>181</v>
      </c>
      <c r="F771" s="45" t="s">
        <v>203</v>
      </c>
      <c r="G771" s="45" t="str">
        <f t="shared" si="1"/>
        <v>Breno</v>
      </c>
      <c r="H771" s="47" t="s">
        <v>103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48</v>
      </c>
      <c r="N771" s="49">
        <v>0.012</v>
      </c>
      <c r="O771" s="45" t="s">
        <v>23</v>
      </c>
      <c r="P771" s="50">
        <v>0.0</v>
      </c>
      <c r="Q771" s="75"/>
      <c r="R771" s="61" t="s">
        <v>2574</v>
      </c>
      <c r="S771" s="46" t="s">
        <v>104</v>
      </c>
      <c r="T771" s="24" t="s">
        <v>2575</v>
      </c>
      <c r="U771" s="9" t="s">
        <v>76</v>
      </c>
      <c r="V771" s="52" t="str">
        <f t="shared" si="8"/>
        <v>Ativo</v>
      </c>
      <c r="W771" s="46"/>
      <c r="X771" s="53" t="s">
        <v>106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247633.8</v>
      </c>
    </row>
    <row r="772" ht="15.75" customHeight="1">
      <c r="A772" s="42" t="s">
        <v>45</v>
      </c>
      <c r="B772" s="65" t="s">
        <v>2576</v>
      </c>
      <c r="C772" s="66" t="s">
        <v>2577</v>
      </c>
      <c r="D772" s="9" t="s">
        <v>109</v>
      </c>
      <c r="E772" s="24" t="s">
        <v>19</v>
      </c>
      <c r="F772" s="9" t="s">
        <v>315</v>
      </c>
      <c r="G772" s="45" t="str">
        <f t="shared" si="1"/>
        <v>Breno</v>
      </c>
      <c r="H772" s="52" t="s">
        <v>103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48</v>
      </c>
      <c r="N772" s="49">
        <v>0.012</v>
      </c>
      <c r="O772" s="45" t="s">
        <v>23</v>
      </c>
      <c r="P772" s="50">
        <v>0.0</v>
      </c>
      <c r="Q772" s="15" t="s">
        <v>2578</v>
      </c>
      <c r="R772" s="61"/>
      <c r="S772" s="24" t="s">
        <v>104</v>
      </c>
      <c r="T772" s="5" t="s">
        <v>2579</v>
      </c>
      <c r="U772" s="9" t="s">
        <v>19</v>
      </c>
      <c r="V772" s="52" t="str">
        <f t="shared" si="8"/>
        <v>Ativo</v>
      </c>
      <c r="W772" s="24" t="s">
        <v>63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148386.7</v>
      </c>
    </row>
    <row r="773" ht="15.75" customHeight="1">
      <c r="A773" s="42" t="s">
        <v>45</v>
      </c>
      <c r="B773" s="65" t="s">
        <v>2580</v>
      </c>
      <c r="C773" s="66" t="s">
        <v>2581</v>
      </c>
      <c r="D773" s="9" t="s">
        <v>57</v>
      </c>
      <c r="E773" s="24" t="s">
        <v>181</v>
      </c>
      <c r="F773" s="9" t="s">
        <v>2582</v>
      </c>
      <c r="G773" s="45" t="str">
        <f t="shared" si="1"/>
        <v>Breno</v>
      </c>
      <c r="H773" s="52" t="s">
        <v>103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48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104</v>
      </c>
      <c r="T773" s="23" t="s">
        <v>2583</v>
      </c>
      <c r="U773" s="9" t="s">
        <v>38</v>
      </c>
      <c r="V773" s="52" t="str">
        <f t="shared" si="8"/>
        <v>Ativo</v>
      </c>
      <c r="W773" s="24" t="s">
        <v>69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102778.1</v>
      </c>
    </row>
    <row r="774" ht="15.75" customHeight="1">
      <c r="A774" s="42" t="s">
        <v>45</v>
      </c>
      <c r="B774" s="65" t="s">
        <v>2584</v>
      </c>
      <c r="C774" s="66" t="s">
        <v>2585</v>
      </c>
      <c r="D774" s="9" t="s">
        <v>18</v>
      </c>
      <c r="E774" s="24" t="s">
        <v>19</v>
      </c>
      <c r="F774" s="9" t="s">
        <v>639</v>
      </c>
      <c r="G774" s="45" t="str">
        <f t="shared" si="1"/>
        <v>Breno</v>
      </c>
      <c r="H774" s="52" t="s">
        <v>149</v>
      </c>
      <c r="I774" s="52" t="s">
        <v>150</v>
      </c>
      <c r="J774" s="45" t="str">
        <f t="shared" si="12"/>
        <v>Não</v>
      </c>
      <c r="K774" s="58">
        <v>45394.0</v>
      </c>
      <c r="L774" s="63"/>
      <c r="M774" s="24" t="s">
        <v>151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104</v>
      </c>
      <c r="T774" s="5" t="s">
        <v>2586</v>
      </c>
      <c r="U774" s="9" t="s">
        <v>1518</v>
      </c>
      <c r="V774" s="52" t="str">
        <f t="shared" si="8"/>
        <v>Ativo</v>
      </c>
      <c r="W774" s="24" t="s">
        <v>69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69707.45</v>
      </c>
    </row>
    <row r="775" ht="15.75" customHeight="1">
      <c r="A775" s="275"/>
      <c r="B775" s="275"/>
      <c r="C775" s="76"/>
      <c r="D775" s="276"/>
      <c r="E775" s="276"/>
      <c r="F775" s="277"/>
      <c r="G775" s="277"/>
      <c r="H775" s="278"/>
      <c r="I775" s="279"/>
      <c r="J775" s="278"/>
      <c r="K775" s="280"/>
      <c r="L775" s="280"/>
      <c r="M775" s="277"/>
      <c r="N775" s="281"/>
      <c r="O775" s="281"/>
      <c r="P775" s="282"/>
      <c r="Q775" s="183"/>
      <c r="R775" s="183"/>
      <c r="S775" s="277"/>
      <c r="T775" s="277"/>
      <c r="U775" s="277"/>
      <c r="V775" s="277"/>
      <c r="W775" s="280"/>
      <c r="X775" s="280"/>
      <c r="Y775" s="283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L775" s="284"/>
      <c r="AM775" s="284"/>
      <c r="AN775" s="284"/>
      <c r="AO775" s="284"/>
      <c r="AP775" s="284"/>
      <c r="AQ775" s="284"/>
      <c r="AR775" s="284"/>
      <c r="AS775" s="284"/>
      <c r="AT775" s="284"/>
      <c r="AU775" s="284"/>
      <c r="AV775" s="284"/>
    </row>
    <row r="776" ht="15.75" customHeight="1">
      <c r="A776" s="285"/>
      <c r="B776" s="286" t="s">
        <v>2587</v>
      </c>
      <c r="C776" s="287">
        <f>COUNTIF(H:H,"Ativo")</f>
        <v>530</v>
      </c>
      <c r="D776" s="205"/>
      <c r="E776" s="277"/>
      <c r="F776" s="277"/>
      <c r="G776" s="277"/>
      <c r="H776" s="277"/>
      <c r="I776" s="288"/>
      <c r="J776" s="277"/>
      <c r="K776" s="280"/>
      <c r="L776" s="280"/>
      <c r="M776" s="277"/>
      <c r="N776" s="281"/>
      <c r="O776" s="281"/>
      <c r="P776" s="282"/>
      <c r="Q776" s="183"/>
      <c r="R776" s="183"/>
      <c r="S776" s="277"/>
      <c r="T776" s="205"/>
      <c r="U776" s="205"/>
      <c r="V776" s="277"/>
      <c r="W776" s="280"/>
      <c r="X776" s="280"/>
      <c r="Y776" s="283"/>
      <c r="Z776" s="289">
        <f t="shared" ref="Z776:AG776" si="13">SUM(Z5:Z775)</f>
        <v>0</v>
      </c>
      <c r="AA776" s="289">
        <f t="shared" si="13"/>
        <v>0</v>
      </c>
      <c r="AB776" s="289">
        <f t="shared" si="13"/>
        <v>11487265.99</v>
      </c>
      <c r="AC776" s="289">
        <f t="shared" si="13"/>
        <v>27095720.27</v>
      </c>
      <c r="AD776" s="289">
        <f t="shared" si="13"/>
        <v>67316998.84</v>
      </c>
      <c r="AE776" s="289">
        <f t="shared" si="13"/>
        <v>121282813.8</v>
      </c>
      <c r="AF776" s="289">
        <f t="shared" si="13"/>
        <v>158453126.6</v>
      </c>
      <c r="AG776" s="289">
        <f t="shared" si="13"/>
        <v>176485810.2</v>
      </c>
      <c r="AH776" s="289">
        <f t="shared" ref="AH776:AV776" si="14">SUM(AH3:AH775)</f>
        <v>200973916.2</v>
      </c>
      <c r="AI776" s="289">
        <f t="shared" si="14"/>
        <v>222922707.5</v>
      </c>
      <c r="AJ776" s="289">
        <f t="shared" si="14"/>
        <v>249214850.5</v>
      </c>
      <c r="AK776" s="289">
        <f t="shared" si="14"/>
        <v>250660649.1</v>
      </c>
      <c r="AL776" s="289">
        <f t="shared" si="14"/>
        <v>258435640.9</v>
      </c>
      <c r="AM776" s="289">
        <f t="shared" si="14"/>
        <v>266732383.1</v>
      </c>
      <c r="AN776" s="289">
        <f t="shared" si="14"/>
        <v>274974231.5</v>
      </c>
      <c r="AO776" s="289">
        <f t="shared" si="14"/>
        <v>275664520.8</v>
      </c>
      <c r="AP776" s="289">
        <f t="shared" si="14"/>
        <v>280174492.2</v>
      </c>
      <c r="AQ776" s="289">
        <f t="shared" si="14"/>
        <v>277774998.8</v>
      </c>
      <c r="AR776" s="289">
        <f t="shared" si="14"/>
        <v>278643964.6</v>
      </c>
      <c r="AS776" s="289">
        <f t="shared" si="14"/>
        <v>286606345.5</v>
      </c>
      <c r="AT776" s="289">
        <f t="shared" si="14"/>
        <v>291364904</v>
      </c>
      <c r="AU776" s="289">
        <f t="shared" si="14"/>
        <v>270301024.6</v>
      </c>
      <c r="AV776" s="289">
        <f t="shared" si="14"/>
        <v>265315869</v>
      </c>
    </row>
    <row r="777" ht="15.75" customHeight="1">
      <c r="A777" s="290"/>
      <c r="B777" s="291" t="s">
        <v>2588</v>
      </c>
      <c r="C777" s="292">
        <f>COUNTIF(H:H,"Inativo")</f>
        <v>172</v>
      </c>
      <c r="D777" s="205"/>
      <c r="E777" s="293"/>
      <c r="F777" s="278"/>
      <c r="G777" s="278"/>
      <c r="H777" s="276"/>
      <c r="I777" s="294"/>
      <c r="J777" s="276"/>
      <c r="K777" s="295"/>
      <c r="L777" s="296"/>
      <c r="M777" s="276"/>
      <c r="N777" s="281"/>
      <c r="O777" s="281"/>
      <c r="P777" s="282"/>
      <c r="Q777" s="183"/>
      <c r="R777" s="183"/>
      <c r="S777" s="277"/>
      <c r="T777" s="205"/>
      <c r="U777" s="205"/>
      <c r="V777" s="277"/>
      <c r="W777" s="296"/>
      <c r="X777" s="296"/>
      <c r="Y777" s="283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L777" s="284"/>
      <c r="AM777" s="284"/>
      <c r="AN777" s="284"/>
      <c r="AO777" s="284"/>
      <c r="AP777" s="284"/>
      <c r="AQ777" s="284"/>
      <c r="AR777" s="284"/>
      <c r="AS777" s="297"/>
      <c r="AT777" s="297"/>
      <c r="AU777" s="297"/>
      <c r="AV777" s="297"/>
    </row>
    <row r="778" ht="15.75" customHeight="1">
      <c r="A778" s="290"/>
      <c r="B778" s="291" t="s">
        <v>2589</v>
      </c>
      <c r="C778" s="292">
        <f>COUNTIF(H:H,"Encerrado")</f>
        <v>59</v>
      </c>
      <c r="D778" s="205"/>
      <c r="E778" s="293"/>
      <c r="F778" s="278"/>
      <c r="G778" s="278"/>
      <c r="H778" s="276"/>
      <c r="I778" s="294"/>
      <c r="J778" s="276"/>
      <c r="K778" s="295"/>
      <c r="L778" s="296"/>
      <c r="M778" s="276"/>
      <c r="N778" s="281"/>
      <c r="O778" s="281"/>
      <c r="P778" s="282"/>
      <c r="Q778" s="183"/>
      <c r="R778" s="183"/>
      <c r="S778" s="277"/>
      <c r="T778" s="205"/>
      <c r="U778" s="205"/>
      <c r="V778" s="277"/>
      <c r="W778" s="296"/>
      <c r="X778" s="296"/>
      <c r="Y778" s="283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L778" s="284"/>
      <c r="AM778" s="284"/>
      <c r="AN778" s="284"/>
      <c r="AO778" s="284"/>
      <c r="AP778" s="284"/>
      <c r="AQ778" s="297"/>
      <c r="AR778" s="284"/>
      <c r="AS778" s="297"/>
      <c r="AT778" s="297"/>
    </row>
    <row r="779" ht="15.75" customHeight="1">
      <c r="A779" s="298"/>
      <c r="B779" s="299" t="s">
        <v>2590</v>
      </c>
      <c r="C779" s="300">
        <f>COUNTIF(H:H,"Pode Operar")</f>
        <v>11</v>
      </c>
      <c r="D779" s="205"/>
      <c r="E779" s="293"/>
      <c r="F779" s="278"/>
      <c r="G779" s="278"/>
      <c r="H779" s="276"/>
      <c r="I779" s="294"/>
      <c r="J779" s="276"/>
      <c r="K779" s="295"/>
      <c r="L779" s="296"/>
      <c r="M779" s="276"/>
      <c r="N779" s="281"/>
      <c r="O779" s="281"/>
      <c r="P779" s="282"/>
      <c r="Q779" s="183"/>
      <c r="R779" s="183"/>
      <c r="S779" s="277"/>
      <c r="T779" s="205"/>
      <c r="U779" s="205"/>
      <c r="V779" s="277"/>
      <c r="W779" s="296"/>
      <c r="X779" s="296"/>
      <c r="Y779" s="283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L779" s="284"/>
      <c r="AM779" s="284"/>
      <c r="AN779" s="284"/>
      <c r="AO779" s="284"/>
      <c r="AP779" s="284"/>
      <c r="AQ779" s="284"/>
      <c r="AR779" s="284"/>
      <c r="AS779" s="284"/>
      <c r="AT779" s="297"/>
      <c r="AU779" s="297"/>
      <c r="AV779" s="297"/>
    </row>
    <row r="780" ht="15.75" customHeight="1">
      <c r="A780" s="301"/>
      <c r="B780" s="301"/>
      <c r="C780" s="302"/>
      <c r="D780" s="293"/>
      <c r="E780" s="293"/>
      <c r="F780" s="303"/>
      <c r="G780" s="303"/>
      <c r="H780" s="276"/>
      <c r="I780" s="294"/>
      <c r="J780" s="276"/>
      <c r="K780" s="295"/>
      <c r="L780" s="280"/>
      <c r="M780" s="277"/>
      <c r="N780" s="281"/>
      <c r="O780" s="281"/>
      <c r="P780" s="282"/>
      <c r="Q780" s="183"/>
      <c r="R780" s="183"/>
      <c r="S780" s="277"/>
      <c r="T780" s="304"/>
      <c r="U780" s="277"/>
      <c r="V780" s="277"/>
      <c r="W780" s="280"/>
      <c r="X780" s="280"/>
      <c r="Y780" s="283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L780" s="284"/>
      <c r="AM780" s="284"/>
      <c r="AN780" s="284"/>
      <c r="AO780" s="284"/>
      <c r="AP780" s="284"/>
      <c r="AQ780" s="284"/>
      <c r="AR780" s="297"/>
      <c r="AS780" s="284"/>
      <c r="AT780" s="297"/>
      <c r="AU780" s="297"/>
      <c r="AV780" s="297"/>
    </row>
    <row r="781" ht="15.75" customHeight="1">
      <c r="A781" s="301"/>
      <c r="B781" s="301"/>
      <c r="C781" s="302"/>
      <c r="D781" s="293"/>
      <c r="E781" s="293"/>
      <c r="F781" s="303"/>
      <c r="G781" s="303"/>
      <c r="H781" s="276"/>
      <c r="I781" s="294"/>
      <c r="J781" s="276"/>
      <c r="K781" s="295"/>
      <c r="L781" s="280"/>
      <c r="M781" s="277"/>
      <c r="N781" s="281"/>
      <c r="O781" s="281"/>
      <c r="P781" s="282"/>
      <c r="Q781" s="183"/>
      <c r="R781" s="183"/>
      <c r="S781" s="277"/>
      <c r="T781" s="304"/>
      <c r="U781" s="277"/>
      <c r="V781" s="277"/>
      <c r="W781" s="280"/>
      <c r="X781" s="280"/>
      <c r="Y781" s="283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L781" s="284"/>
      <c r="AM781" s="284"/>
      <c r="AN781" s="284"/>
      <c r="AO781" s="284"/>
      <c r="AP781" s="284"/>
      <c r="AQ781" s="284"/>
      <c r="AR781" s="284"/>
      <c r="AS781" s="284"/>
      <c r="AT781" s="297"/>
      <c r="AU781" s="297"/>
      <c r="AV781" s="297"/>
    </row>
    <row r="782" ht="15.75" customHeight="1">
      <c r="A782" s="301"/>
      <c r="B782" s="301"/>
      <c r="C782" s="302"/>
      <c r="D782" s="293"/>
      <c r="E782" s="293"/>
      <c r="F782" s="303"/>
      <c r="G782" s="303"/>
      <c r="H782" s="276"/>
      <c r="I782" s="294"/>
      <c r="J782" s="276"/>
      <c r="K782" s="295"/>
      <c r="L782" s="280"/>
      <c r="M782" s="277"/>
      <c r="N782" s="281"/>
      <c r="O782" s="281"/>
      <c r="P782" s="282"/>
      <c r="Q782" s="183"/>
      <c r="R782" s="183"/>
      <c r="S782" s="277"/>
      <c r="T782" s="304"/>
      <c r="U782" s="277"/>
      <c r="V782" s="277"/>
      <c r="W782" s="280"/>
      <c r="X782" s="280"/>
      <c r="Y782" s="283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L782" s="284"/>
      <c r="AM782" s="284"/>
      <c r="AN782" s="284"/>
      <c r="AO782" s="284"/>
      <c r="AP782" s="284"/>
      <c r="AQ782" s="284"/>
      <c r="AR782" s="284"/>
      <c r="AS782" s="284"/>
      <c r="AT782" s="297"/>
      <c r="AU782" s="284"/>
      <c r="AV782" s="284"/>
    </row>
    <row r="783" ht="15.75" customHeight="1">
      <c r="A783" s="301"/>
      <c r="B783" s="301"/>
      <c r="C783" s="302"/>
      <c r="D783" s="293"/>
      <c r="E783" s="293"/>
      <c r="F783" s="303"/>
      <c r="G783" s="303"/>
      <c r="H783" s="276"/>
      <c r="I783" s="294"/>
      <c r="J783" s="276"/>
      <c r="K783" s="295"/>
      <c r="L783" s="280"/>
      <c r="M783" s="277"/>
      <c r="N783" s="281"/>
      <c r="O783" s="281"/>
      <c r="P783" s="282"/>
      <c r="Q783" s="183"/>
      <c r="R783" s="183"/>
      <c r="S783" s="277"/>
      <c r="T783" s="304"/>
      <c r="U783" s="277"/>
      <c r="V783" s="277"/>
      <c r="W783" s="280"/>
      <c r="X783" s="280"/>
      <c r="Y783" s="283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L783" s="284"/>
      <c r="AM783" s="284"/>
      <c r="AN783" s="284"/>
      <c r="AO783" s="284"/>
      <c r="AP783" s="284"/>
      <c r="AQ783" s="284"/>
      <c r="AR783" s="284"/>
      <c r="AS783" s="284"/>
      <c r="AT783" s="284"/>
      <c r="AU783" s="284"/>
      <c r="AV783" s="284"/>
    </row>
    <row r="784" ht="15.75" customHeight="1">
      <c r="A784" s="301"/>
      <c r="B784" s="301"/>
      <c r="C784" s="302"/>
      <c r="D784" s="293"/>
      <c r="E784" s="293"/>
      <c r="F784" s="303"/>
      <c r="G784" s="303"/>
      <c r="H784" s="276"/>
      <c r="I784" s="294"/>
      <c r="J784" s="276"/>
      <c r="K784" s="295"/>
      <c r="L784" s="280"/>
      <c r="M784" s="277"/>
      <c r="N784" s="281"/>
      <c r="O784" s="281"/>
      <c r="P784" s="282"/>
      <c r="Q784" s="183"/>
      <c r="R784" s="183"/>
      <c r="S784" s="277"/>
      <c r="T784" s="304"/>
      <c r="U784" s="277"/>
      <c r="V784" s="277"/>
      <c r="W784" s="280"/>
      <c r="X784" s="280"/>
      <c r="Y784" s="283"/>
      <c r="Z784" s="284"/>
      <c r="AA784" s="284"/>
      <c r="AB784" s="284"/>
      <c r="AC784" s="284"/>
      <c r="AD784" s="284"/>
      <c r="AE784" s="284"/>
      <c r="AF784" s="284"/>
      <c r="AG784" s="284"/>
      <c r="AH784" s="284"/>
      <c r="AI784" s="284"/>
      <c r="AJ784" s="284"/>
      <c r="AK784" s="284"/>
      <c r="AL784" s="284"/>
      <c r="AM784" s="284"/>
      <c r="AN784" s="284"/>
      <c r="AO784" s="284"/>
      <c r="AP784" s="284"/>
      <c r="AQ784" s="284"/>
      <c r="AR784" s="297"/>
      <c r="AS784" s="284"/>
      <c r="AT784" s="284"/>
    </row>
    <row r="785" ht="15.75" customHeight="1">
      <c r="A785" s="301"/>
      <c r="B785" s="301"/>
      <c r="C785" s="302"/>
      <c r="D785" s="293"/>
      <c r="E785" s="293"/>
      <c r="F785" s="303"/>
      <c r="G785" s="303"/>
      <c r="H785" s="276"/>
      <c r="I785" s="294"/>
      <c r="J785" s="276"/>
      <c r="K785" s="295"/>
      <c r="L785" s="280"/>
      <c r="M785" s="277"/>
      <c r="N785" s="281"/>
      <c r="O785" s="281"/>
      <c r="P785" s="282"/>
      <c r="Q785" s="183"/>
      <c r="R785" s="183"/>
      <c r="S785" s="277"/>
      <c r="T785" s="304"/>
      <c r="U785" s="277"/>
      <c r="V785" s="277"/>
      <c r="W785" s="280"/>
      <c r="X785" s="280"/>
      <c r="Y785" s="283"/>
      <c r="Z785" s="284"/>
      <c r="AA785" s="284"/>
      <c r="AB785" s="284"/>
      <c r="AC785" s="284"/>
      <c r="AD785" s="284"/>
      <c r="AE785" s="284"/>
      <c r="AF785" s="284"/>
      <c r="AG785" s="284"/>
      <c r="AH785" s="284"/>
      <c r="AI785" s="284"/>
      <c r="AJ785" s="284"/>
      <c r="AK785" s="284"/>
      <c r="AL785" s="284"/>
      <c r="AM785" s="284"/>
      <c r="AN785" s="284"/>
      <c r="AO785" s="284"/>
      <c r="AP785" s="284"/>
      <c r="AQ785" s="284"/>
      <c r="AR785" s="284"/>
      <c r="AS785" s="284"/>
      <c r="AT785" s="284"/>
      <c r="AU785" s="297"/>
      <c r="AV785" s="297"/>
    </row>
    <row r="786" ht="15.75" customHeight="1">
      <c r="A786" s="301"/>
      <c r="B786" s="301"/>
      <c r="C786" s="302"/>
      <c r="D786" s="293"/>
      <c r="E786" s="293"/>
      <c r="F786" s="303"/>
      <c r="G786" s="303"/>
      <c r="H786" s="276"/>
      <c r="I786" s="294"/>
      <c r="J786" s="276"/>
      <c r="K786" s="295"/>
      <c r="L786" s="280"/>
      <c r="M786" s="277"/>
      <c r="N786" s="281"/>
      <c r="O786" s="281"/>
      <c r="P786" s="282"/>
      <c r="Q786" s="183"/>
      <c r="R786" s="183"/>
      <c r="S786" s="277"/>
      <c r="T786" s="304"/>
      <c r="U786" s="277"/>
      <c r="V786" s="277"/>
      <c r="W786" s="280"/>
      <c r="X786" s="280"/>
      <c r="Y786" s="283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L786" s="284"/>
      <c r="AM786" s="284"/>
      <c r="AN786" s="284"/>
      <c r="AO786" s="284"/>
      <c r="AP786" s="284"/>
      <c r="AQ786" s="284"/>
      <c r="AR786" s="284"/>
      <c r="AS786" s="284"/>
      <c r="AT786" s="284"/>
      <c r="AU786" s="284"/>
      <c r="AV786" s="284"/>
    </row>
    <row r="787" ht="15.75" customHeight="1">
      <c r="A787" s="301"/>
      <c r="B787" s="301"/>
      <c r="C787" s="302"/>
      <c r="D787" s="293"/>
      <c r="E787" s="293"/>
      <c r="F787" s="303"/>
      <c r="G787" s="303"/>
      <c r="H787" s="276"/>
      <c r="I787" s="294"/>
      <c r="J787" s="276"/>
      <c r="K787" s="295"/>
      <c r="L787" s="280"/>
      <c r="M787" s="277"/>
      <c r="N787" s="281"/>
      <c r="O787" s="281"/>
      <c r="P787" s="282"/>
      <c r="Q787" s="183"/>
      <c r="R787" s="183"/>
      <c r="S787" s="277"/>
      <c r="T787" s="304"/>
      <c r="U787" s="277"/>
      <c r="V787" s="277"/>
      <c r="W787" s="280"/>
      <c r="X787" s="280"/>
      <c r="Y787" s="283"/>
      <c r="Z787" s="284"/>
      <c r="AA787" s="284"/>
      <c r="AB787" s="284"/>
      <c r="AC787" s="284"/>
      <c r="AD787" s="284"/>
      <c r="AE787" s="284"/>
      <c r="AF787" s="284"/>
      <c r="AG787" s="284"/>
      <c r="AH787" s="284"/>
      <c r="AI787" s="284"/>
      <c r="AJ787" s="284"/>
      <c r="AK787" s="284"/>
      <c r="AL787" s="284"/>
      <c r="AM787" s="284"/>
      <c r="AN787" s="284"/>
      <c r="AO787" s="284"/>
      <c r="AP787" s="284"/>
      <c r="AQ787" s="284"/>
      <c r="AR787" s="284"/>
      <c r="AS787" s="284"/>
      <c r="AT787" s="284"/>
      <c r="AU787" s="284"/>
      <c r="AV787" s="284"/>
    </row>
    <row r="788" ht="15.75" customHeight="1">
      <c r="A788" s="301"/>
      <c r="B788" s="301"/>
      <c r="C788" s="302"/>
      <c r="D788" s="293"/>
      <c r="E788" s="293"/>
      <c r="F788" s="303"/>
      <c r="G788" s="303"/>
      <c r="H788" s="276"/>
      <c r="I788" s="294"/>
      <c r="J788" s="276"/>
      <c r="K788" s="295"/>
      <c r="L788" s="280"/>
      <c r="M788" s="277"/>
      <c r="N788" s="281"/>
      <c r="O788" s="281"/>
      <c r="P788" s="282"/>
      <c r="Q788" s="183"/>
      <c r="R788" s="183"/>
      <c r="S788" s="277"/>
      <c r="T788" s="304"/>
      <c r="U788" s="277"/>
      <c r="V788" s="277"/>
      <c r="W788" s="280"/>
      <c r="X788" s="280"/>
      <c r="Y788" s="283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L788" s="284"/>
      <c r="AM788" s="284"/>
      <c r="AN788" s="284"/>
      <c r="AO788" s="284"/>
      <c r="AP788" s="284"/>
      <c r="AQ788" s="284"/>
      <c r="AR788" s="284"/>
      <c r="AS788" s="284"/>
      <c r="AT788" s="284"/>
      <c r="AU788" s="284"/>
      <c r="AV788" s="284"/>
    </row>
    <row r="789" ht="15.75" customHeight="1">
      <c r="A789" s="301"/>
      <c r="B789" s="301"/>
      <c r="C789" s="302"/>
      <c r="D789" s="293"/>
      <c r="E789" s="293"/>
      <c r="F789" s="303"/>
      <c r="G789" s="303"/>
      <c r="H789" s="276"/>
      <c r="I789" s="294"/>
      <c r="J789" s="276"/>
      <c r="K789" s="295"/>
      <c r="L789" s="280"/>
      <c r="M789" s="277"/>
      <c r="N789" s="281"/>
      <c r="O789" s="281"/>
      <c r="P789" s="282"/>
      <c r="Q789" s="183"/>
      <c r="R789" s="183"/>
      <c r="S789" s="277"/>
      <c r="T789" s="304"/>
      <c r="U789" s="277"/>
      <c r="V789" s="277"/>
      <c r="W789" s="280"/>
      <c r="X789" s="280"/>
      <c r="Y789" s="283"/>
      <c r="Z789" s="284"/>
      <c r="AA789" s="284"/>
      <c r="AB789" s="284"/>
      <c r="AC789" s="284"/>
      <c r="AD789" s="284"/>
      <c r="AE789" s="284"/>
      <c r="AF789" s="284"/>
      <c r="AG789" s="284"/>
      <c r="AH789" s="284"/>
      <c r="AI789" s="284"/>
      <c r="AJ789" s="284"/>
      <c r="AK789" s="284"/>
      <c r="AL789" s="284"/>
      <c r="AM789" s="284"/>
      <c r="AN789" s="284"/>
      <c r="AO789" s="284"/>
      <c r="AP789" s="284"/>
      <c r="AQ789" s="284"/>
      <c r="AR789" s="284"/>
      <c r="AS789" s="284"/>
      <c r="AT789" s="284"/>
      <c r="AU789" s="284"/>
      <c r="AV789" s="284"/>
    </row>
    <row r="790" ht="15.75" customHeight="1">
      <c r="A790" s="301"/>
      <c r="B790" s="301"/>
      <c r="C790" s="302"/>
      <c r="D790" s="293"/>
      <c r="E790" s="293"/>
      <c r="F790" s="303"/>
      <c r="G790" s="303"/>
      <c r="H790" s="276"/>
      <c r="I790" s="294"/>
      <c r="J790" s="276"/>
      <c r="K790" s="295"/>
      <c r="L790" s="280"/>
      <c r="M790" s="277"/>
      <c r="N790" s="281"/>
      <c r="O790" s="281"/>
      <c r="P790" s="282"/>
      <c r="Q790" s="183"/>
      <c r="R790" s="183"/>
      <c r="S790" s="277"/>
      <c r="T790" s="304"/>
      <c r="U790" s="277"/>
      <c r="V790" s="277"/>
      <c r="W790" s="280"/>
      <c r="X790" s="280"/>
      <c r="Y790" s="283"/>
      <c r="Z790" s="284"/>
      <c r="AA790" s="284"/>
      <c r="AB790" s="284"/>
      <c r="AC790" s="284"/>
      <c r="AD790" s="284"/>
      <c r="AE790" s="284"/>
      <c r="AF790" s="284"/>
      <c r="AG790" s="284"/>
      <c r="AH790" s="284"/>
      <c r="AI790" s="284"/>
      <c r="AJ790" s="284"/>
      <c r="AK790" s="284"/>
      <c r="AL790" s="284"/>
      <c r="AM790" s="284"/>
      <c r="AN790" s="284"/>
      <c r="AO790" s="284"/>
      <c r="AP790" s="284"/>
      <c r="AQ790" s="284"/>
      <c r="AR790" s="284"/>
      <c r="AS790" s="284"/>
      <c r="AT790" s="284"/>
      <c r="AU790" s="284"/>
      <c r="AV790" s="284"/>
    </row>
  </sheetData>
  <customSheetViews>
    <customSheetView guid="{05DCB889-83F8-4217-B653-BC963B5281E2}" filter="1" showAutoFilter="1">
      <autoFilter ref="$D$2:$F$780"/>
    </customSheetView>
    <customSheetView guid="{67BA75B1-015C-4F00-9F8C-910543365D3D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E5A850E-F9C5-4201-9232-36E55ECEF7AC}" filter="1" showAutoFilter="1">
      <autoFilter ref="$A$1:$AV$775"/>
    </customSheetView>
    <customSheetView guid="{E5B83535-DB6E-4BA1-B988-057C8BC4D116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DC1543F-CF56-41C7-B419-6A2F05C19F36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3B427C2-C57F-4308-A841-6342222AFCCC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C8E4A464-3E02-4799-89F7-1EF8C5BD03AA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6C5F736A-DF41-401E-AAFD-846D67735AA6}" filter="1" showAutoFilter="1">
      <autoFilter ref="$A$1:$AK$775"/>
    </customSheetView>
    <customSheetView guid="{3B41775F-DE0A-47C7-B56F-7FD1A7050BA6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EC582A1-6FE7-43E5-B2B6-8AFA7306ADF9}" filter="1" showAutoFilter="1">
      <autoFilter ref="$B$2:$AF$775"/>
    </customSheetView>
    <customSheetView guid="{DC0E611B-0796-4504-A8A7-294DB19C0E5E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72787598-BC60-4DC5-BDD8-7835C2706FF5}" filter="1" showAutoFilter="1">
      <autoFilter ref="$AI$2:$AI$780"/>
    </customSheetView>
    <customSheetView guid="{6EC1589D-12EE-4C8E-B9CC-95813E20E981}" filter="1" showAutoFilter="1">
      <autoFilter ref="$A$1:$AO$772"/>
    </customSheetView>
    <customSheetView guid="{AAAA86AF-8FD8-4483-BC1A-B218A81A874A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4300A71-3606-4915-9CB1-A86392B07D3C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488906A1-1EDF-4569-88D5-6D2397880120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2967BDF-56D7-4F67-9644-CB79F89B2B82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A5BDDC6A-A981-481B-B228-C7F9B90B100E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21CE8D9D-1915-460E-A2BC-F6B3ADFE9EC5}" filter="1" showAutoFilter="1">
      <autoFilter ref="$A$2:$AK$775"/>
    </customSheetView>
    <customSheetView guid="{28F27D50-6354-4DB3-96B4-F572516482D4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5E70E3FE-6631-4028-BAE8-FC89EA474DC0}" filter="1" showAutoFilter="1">
      <autoFilter ref="$A$1:$AQ$772">
        <filterColumn colId="12">
          <filters>
            <filter val="FUND"/>
          </filters>
        </filterColumn>
      </autoFilter>
    </customSheetView>
    <customSheetView guid="{718F1CE1-320C-4EA3-B915-180877BCD8AB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9B7E273-5607-4F27-9892-EF0D12BC4971}" filter="1" showAutoFilter="1">
      <autoFilter ref="$K$2:$K$780"/>
    </customSheetView>
    <customSheetView guid="{A05C3E1E-2B2D-4309-9885-B6ECE7E4C840}" filter="1" showAutoFilter="1">
      <autoFilter ref="$M$2:$O$780"/>
    </customSheetView>
    <customSheetView guid="{8FDAA01A-3948-4464-B842-93DA489538A6}" filter="1" showAutoFilter="1">
      <autoFilter ref="$AG$2:$AG$780"/>
    </customSheetView>
    <customSheetView guid="{647369EE-C741-4B86-B775-23F7E8898C4F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2E85C52-1E0C-432C-8CF2-98448D690A36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C3DA7C10-224C-4081-93B2-A3A75E544FD1}" filter="1" showAutoFilter="1">
      <autoFilter ref="$F$2:$F$780"/>
    </customSheetView>
    <customSheetView guid="{B13299C9-CBC9-44B4-9681-D0769B0851F0}" filter="1" showAutoFilter="1">
      <autoFilter ref="$A$1:$AK$780"/>
    </customSheetView>
    <customSheetView guid="{B7F75E86-FADA-4178-BB75-DF0DA03AA2D1}" filter="1" showAutoFilter="1">
      <autoFilter ref="$A$1:$AN$772"/>
    </customSheetView>
    <customSheetView guid="{FB713126-2E4F-47A2-A74D-BB0CF7C2DF5A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99D9CE29-BA34-4303-8D70-F5D13EFAF552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E1A40A6-909A-44F0-9EA6-3B37C449FC97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25236DB-8BE5-46C5-886C-D17477B681C9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9FB4DDF-1552-42EB-B465-D4DDF0023059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48500B1-BC10-441C-8F33-008F4820EC12}" filter="1" showAutoFilter="1">
      <autoFilter ref="$B$2:$AI$775"/>
    </customSheetView>
    <customSheetView guid="{9E6D77A8-157A-45A4-B191-9F4F0B5AF777}" filter="1" showAutoFilter="1">
      <autoFilter ref="$A$1:$AO$772"/>
    </customSheetView>
    <customSheetView guid="{D695F86B-876B-4A7F-AC10-829ACA41F274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72A5D48-6DF4-4DF6-89D3-364DD2578EA9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C7A2A83-47A7-489D-B150-23C01AC9807F}" filter="1" showAutoFilter="1">
      <autoFilter ref="$F$2:$M$780"/>
    </customSheetView>
    <customSheetView guid="{F3A57B8E-D1D4-4A9F-81EE-14DF39B2CD3F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9F16315-58FF-485D-AE1E-0F3B33868D9F}" filter="1" showAutoFilter="1">
      <autoFilter ref="$F$2:$F$780"/>
    </customSheetView>
    <customSheetView guid="{FC7AF2B8-9947-4D8A-AB5B-3DFAD9DAEF70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9FEE82D-F566-4A53-8D01-887FD4CDB30B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BDE01FF4-8E37-4E8C-82FF-8698F8E98147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6D24465-47C1-4043-A0EF-B5B366A9612F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A6EA0D5-EFDE-4103-ACCA-83BB649A68A2}" filter="1" showAutoFilter="1">
      <autoFilter ref="$AI$2:$AI$780"/>
    </customSheetView>
    <customSheetView guid="{D48EBEDA-5995-4563-A496-C48CC60EB72B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65C2C98-95DB-405F-94AE-F8130F6F3795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B5F88D49-BB4E-4EDC-A667-65A696810CF1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397F85F-6313-4B94-8C12-140A506FC3B4}" filter="1" showAutoFilter="1">
      <autoFilter ref="$A$1:$AP$772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1731618-47CA-4CA3-BE7E-31A467D4F1B9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ACBD5D71-9ADF-42C7-ABD2-921E2A00849D}" filter="1" showAutoFilter="1">
      <autoFilter ref="$B$2:$AH$775"/>
    </customSheetView>
    <customSheetView guid="{D24AAF02-4795-4200-BD08-52592417DD3F}" filter="1" showAutoFilter="1">
      <autoFilter ref="$B$2:$AH$780"/>
    </customSheetView>
    <customSheetView guid="{364F1481-C3DA-4D77-9E69-B4BB60D8C900}" filter="1" showAutoFilter="1">
      <autoFilter ref="$A$1:$AP$772"/>
    </customSheetView>
    <customSheetView guid="{D7A79101-428A-4813-AB34-AE5D8CC5D21B}" filter="1" showAutoFilter="1">
      <autoFilter ref="$B$2:$AF$775"/>
    </customSheetView>
    <customSheetView guid="{8CBA74D2-EEEC-46D2-8F32-ACC46AD5AC40}" filter="1" showAutoFilter="1">
      <autoFilter ref="$A$1:$F$772"/>
    </customSheetView>
    <customSheetView guid="{DA80A7AD-C0C0-40E8-8BE2-88D08266E40D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2EAA15C6-257F-44D1-B5D8-069549E38477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47584045-0A77-4515-9B71-9F5E8DED9C82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14C8AE26-3DD6-4673-8D55-CDF18F4A4D25}" filter="1" showAutoFilter="1">
      <autoFilter ref="$A$1:$AM$780"/>
    </customSheetView>
    <customSheetView guid="{ED3E2402-DBCC-49A7-A22A-1C298806BE0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7F5C666B-A664-4759-BAEE-82609F654DEA}" filter="1" showAutoFilter="1">
      <autoFilter ref="$AB$2:$AB$780"/>
    </customSheetView>
    <customSheetView guid="{2F801511-CAB0-4431-A309-A9124DD9DD20}" filter="1" showAutoFilter="1">
      <autoFilter ref="$D$2:$AH$780"/>
    </customSheetView>
    <customSheetView guid="{AA1B5E3D-F4EF-47E3-AD9D-1B0FA686358A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489F680-521E-4047-80B5-58F8FA6EBEA7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FE762549-C419-4E99-93DE-2757AB1C9C4B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6C88F4C-805E-4AE6-8D60-1DC04E9F8E17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FF1B2B7F-DF12-4916-B26A-D69D5633B415}" filter="1" showAutoFilter="1">
      <autoFilter ref="$B$2:$AI$775"/>
    </customSheetView>
    <customSheetView guid="{D565B03F-273F-46A7-A002-137BA6CE0BD4}" filter="1" showAutoFilter="1">
      <autoFilter ref="$B$2:$AJ$775"/>
    </customSheetView>
    <customSheetView guid="{D5212EE3-82C7-47B3-A87D-07E9478DE19B}" filter="1" showAutoFilter="1">
      <autoFilter ref="$A$1:$AO$772"/>
    </customSheetView>
    <customSheetView guid="{1CF58A09-B05D-49C4-98F2-1B43E382D284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D923C176-00FC-4E16-9425-58F48E701C83}" filter="1" showAutoFilter="1">
      <autoFilter ref="$D$2:$F$780"/>
    </customSheetView>
    <customSheetView guid="{76EC7AD0-E615-48AA-B6D5-35DEB249110C}" filter="1" showAutoFilter="1">
      <autoFilter ref="$B$2:$AF$775"/>
    </customSheetView>
    <customSheetView guid="{4F306B95-F591-45E9-98E7-C3D20B7A55D5}" filter="1" showAutoFilter="1">
      <autoFilter ref="$F$2:$F$780"/>
    </customSheetView>
    <customSheetView guid="{BF10E3CD-D5E9-4278-8D25-4E7DD60744AD}" filter="1" showAutoFilter="1">
      <autoFilter ref="$A$2:$AP$772"/>
    </customSheetView>
    <customSheetView guid="{7451AB22-3F85-44C9-8F3B-3B3B6DAC1ED2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CC8305D-D6B7-4114-B6C7-DA9248A3695E}" filter="1" showAutoFilter="1">
      <autoFilter ref="$A$1:$AO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E7A75FF1-AFBC-4B49-BC14-1B8869DC59E4}" filter="1" showAutoFilter="1">
      <autoFilter ref="$B$2:$AI$775"/>
    </customSheetView>
    <customSheetView guid="{11A8FDF5-5BC5-4B2B-BFCC-4049F1D5D377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D4BFD9A-963A-4F55-94CD-7F16555D8206}" filter="1" showAutoFilter="1">
      <autoFilter ref="$A$1:$AK$775"/>
    </customSheetView>
    <customSheetView guid="{36E5E785-C6E8-488E-9C55-BA79116D28B0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DA7B760-F8BE-4B92-938D-E7340B8BC55B}" filter="1" showAutoFilter="1">
      <autoFilter ref="$B$2:$AF$775"/>
    </customSheetView>
    <customSheetView guid="{D6BCD9C5-3182-4850-8B13-0EEB1293F818}" filter="1" showAutoFilter="1">
      <autoFilter ref="$B$2:$AH$775"/>
    </customSheetView>
    <customSheetView guid="{F9EA6AC6-2A0F-499D-B30B-A362C9083F1F}" filter="1" showAutoFilter="1">
      <autoFilter ref="$AQ$7:$AQ$769"/>
    </customSheetView>
    <customSheetView guid="{FB54B597-57F9-44F2-ADC8-0965B18AFA96}" filter="1" showAutoFilter="1">
      <autoFilter ref="$D$2:$F$780"/>
    </customSheetView>
    <customSheetView guid="{251E3172-DEE2-475E-A0F8-E5B69B34957D}" filter="1" showAutoFilter="1">
      <autoFilter ref="$A$1:$AK$775"/>
    </customSheetView>
    <customSheetView guid="{B83F29B6-3396-403D-B7BB-9BB3BF04526D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F177823A-88E5-4AB7-868A-6971AA07A807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E6D0613-D084-4D83-87A7-EB185918D873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EAE9A92-5EF4-46EE-B81F-5E8D2699B9BE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9D8B2C7-F0DE-468D-B120-08A2DC6258EE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54E234C5-CA86-433E-93CB-812F07E1ADA2}" filter="1" showAutoFilter="1">
      <autoFilter ref="$B$2:$AH$775"/>
    </customSheetView>
    <customSheetView guid="{BD37EB7B-D40D-4C99-B990-37264FB7E121}" filter="1" showAutoFilter="1">
      <autoFilter ref="$B$2:$AI$775"/>
    </customSheetView>
    <customSheetView guid="{7B312C65-C684-4179-AFF2-4EF0775715EB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E2C07EE-27D1-44A7-BD65-558B1EC7C0CC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DA39F258-2866-487A-AAC8-C17DFFF171C0}" filter="1" showAutoFilter="1">
      <autoFilter ref="$D$2:$AH$780"/>
    </customSheetView>
    <customSheetView guid="{C75B2C21-3F55-4EFD-B8BE-22D87A7E4525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E01AD93-72C3-4BC8-8001-16595E35E86F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F0C20A6A-970C-4C4D-BEE4-244841262267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521BC12-7381-4893-ADDB-8EE755E523F9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E0D85912-E5B0-4082-8503-BC677C494303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D2575BD8-3A02-4801-AB71-4BB818A295CD}" filter="1" showAutoFilter="1">
      <autoFilter ref="$A$1:$AV$775"/>
    </customSheetView>
    <customSheetView guid="{E46C154D-2D2E-4B26-831F-88050DDBA577}" filter="1" showAutoFilter="1">
      <autoFilter ref="$B$2:$AH$775"/>
    </customSheetView>
    <customSheetView guid="{D1005308-2105-4202-8368-F9F0D5BA04E3}" filter="1" showAutoFilter="1">
      <autoFilter ref="$F$2:$F$780"/>
    </customSheetView>
    <customSheetView guid="{EF9870F8-1BA1-4245-8944-D5188B25BDAC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7EC8CE85-E452-4297-B958-B7B7F1E32E71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02C99721-5922-4249-8769-6A91ED0E3856}" filter="1" showAutoFilter="1">
      <autoFilter ref="$A$1:$AQ$772"/>
    </customSheetView>
    <customSheetView guid="{AA9B1CBA-F6E6-441C-A5CA-F667F7EB75D1}" filter="1" showAutoFilter="1">
      <autoFilter ref="$D$2:$F$780"/>
    </customSheetView>
    <customSheetView guid="{81478431-551F-4669-86FA-C5DD870D92CF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DBFC4992-83C7-41B5-8D3A-633132414135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E323688-84C4-4429-80E0-087D3942ECDD}" filter="1" showAutoFilter="1">
      <autoFilter ref="$A$1:$AO$772"/>
    </customSheetView>
    <customSheetView guid="{5F71D438-7F31-4643-B203-88FDE6C6399A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3F73F40-35CA-4855-86E7-E40DCB26921F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6938C3CD-1287-4F4C-BFEC-7FA315CA80C7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A7C62CE-9588-4C9B-8E22-306767D94398}" filter="1" showAutoFilter="1">
      <autoFilter ref="$A$1:$AO$772"/>
    </customSheetView>
    <customSheetView guid="{813F11EE-EBAB-451F-87F4-BC925F71A61F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B07137F8-B123-4902-B4FA-4C00884F0DC5}" filter="1" showAutoFilter="1">
      <autoFilter ref="$A$1:$AO$772">
        <filterColumn colId="21">
          <filters>
            <filter val="Inativo"/>
          </filters>
        </filterColumn>
      </autoFilter>
    </customSheetView>
    <customSheetView guid="{41183FFB-D507-4B27-B8C9-2097BB108FC8}" filter="1" showAutoFilter="1">
      <autoFilter ref="$A$1:$AQ$775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BCBB585-CD7B-4A83-9B34-B14F4FDCA55B}" filter="1" showAutoFilter="1">
      <autoFilter ref="$E$2:$F$780"/>
    </customSheetView>
    <customSheetView guid="{4D94EB92-5A13-4632-9C3E-4DFFECA6ED3F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FF114E3-D7A3-4E21-B3C0-62FBA9A4D0ED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BD52C30-8F7D-4A95-A8AB-CF9B0E81B31E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490D807-A3D1-484D-AE9E-DAA57B164A2D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325C9E37-8097-453A-9827-4F22FB6A49A3}" filter="1" showAutoFilter="1">
      <autoFilter ref="$A$1:$AL$772"/>
    </customSheetView>
    <customSheetView guid="{35451F5A-ABB8-4676-818B-87B75A61566F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8DE810AE-C29D-4D02-B8D4-277F5960F7A3}" filter="1" showAutoFilter="1">
      <autoFilter ref="$AA$2:$AA$780"/>
    </customSheetView>
    <customSheetView guid="{2DB7A611-C8C8-4B00-A84E-25609FA3ECB4}" filter="1" showAutoFilter="1">
      <autoFilter ref="$A$1:$AL$780"/>
    </customSheetView>
    <customSheetView guid="{EB15F832-FE80-4446-8563-3C871E9DEC1D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B039525-5012-4B84-80FB-0CF1F83619FC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8B2AAE4-008B-47E9-BB37-79DC8B3D5DCC}" filter="1" showAutoFilter="1">
      <autoFilter ref="$B$2:$AI$775"/>
    </customSheetView>
    <customSheetView guid="{E1EFEF65-D8A1-4872-9846-A95299508B7B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1CBBB1A-7828-4993-9874-95A36B707A7D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9BE88AC-F00D-4DF7-AF90-D2E46B4146A8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41000CD-88BE-4BD2-ADD9-84C36331D693}" filter="1" showAutoFilter="1">
      <autoFilter ref="$F$2:$F$780"/>
    </customSheetView>
    <customSheetView guid="{C2E126CE-9FEE-4482-8D6F-86A45875507D}" filter="1" showAutoFilter="1">
      <autoFilter ref="$B$2:$AH$775"/>
    </customSheetView>
    <customSheetView guid="{E416ED8C-D84B-4CD5-ACE3-1A84FE509BC7}" filter="1" showAutoFilter="1">
      <autoFilter ref="$B$2:$AI$775"/>
    </customSheetView>
    <customSheetView guid="{3E34B00B-E716-441D-9BB0-6C5B96769219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5995AB61-CA68-457A-AE60-25A161BD4919}" filter="1" showAutoFilter="1">
      <autoFilter ref="$A$1:$AO$772">
        <filterColumn colId="21">
          <filters>
            <filter val="Inativo"/>
          </filters>
        </filterColumn>
      </autoFilter>
    </customSheetView>
    <customSheetView guid="{9AD8FCDB-50A7-4530-93F5-56B00CC4BFDE}" filter="1" showAutoFilter="1">
      <autoFilter ref="$A$1:$AN$772"/>
    </customSheetView>
    <customSheetView guid="{F3C76655-E7CE-414E-BABF-346CBE55801C}" filter="1" showAutoFilter="1">
      <autoFilter ref="$A$1:$AP$772">
        <filterColumn colId="21">
          <filters>
            <filter val="Inativo"/>
          </filters>
        </filterColumn>
      </autoFilter>
    </customSheetView>
    <customSheetView guid="{005CC7A3-9047-48D1-9978-1E69ADF59BFA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A87DA0A8-68AE-489E-BCF2-A8436E599E47}" filter="1" showAutoFilter="1">
      <autoFilter ref="$A$2:$AO$772">
        <filterColumn colId="21">
          <filters/>
        </filterColumn>
      </autoFilter>
    </customSheetView>
    <customSheetView guid="{E1FD0451-F672-4FAA-BDB2-E9D0F955C4E9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8233C6D-6FAE-4363-B3E7-EF412DFC8B88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C143051-B18D-4F82-93D5-6D8D85F36D58}" filter="1" showAutoFilter="1">
      <autoFilter ref="$B$2:$AI$775"/>
    </customSheetView>
    <customSheetView guid="{4ECD57E5-BD1D-4CD7-A2EE-F242C3EC7225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78EBEED-554E-4D0D-8EEB-B31C4D879175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8271D6D9-90B8-4AF5-9A86-C48F69ED436B}" filter="1" showAutoFilter="1">
      <autoFilter ref="$A$1:$AO$772">
        <filterColumn colId="21">
          <filters>
            <filter val="Ativo"/>
          </filters>
        </filterColumn>
      </autoFilter>
    </customSheetView>
    <customSheetView guid="{3FA0C56E-3161-4BDD-9D0B-ADCFE5D73879}" filter="1" showAutoFilter="1">
      <autoFilter ref="$B$2:$AF$775"/>
    </customSheetView>
    <customSheetView guid="{6B286707-7F3A-4D78-89BF-115938E9E660}" filter="1" showAutoFilter="1">
      <autoFilter ref="$B$2:$AF$775"/>
    </customSheetView>
    <customSheetView guid="{DDB8DA73-C6C5-436D-BB89-ABC6D225A26F}" filter="1" showAutoFilter="1">
      <autoFilter ref="$A$1:$AN$772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481090C-3ACC-4625-BC60-C17D8227371E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E242FA6-0189-426C-8D15-FEEB0076F05F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F8A57BF7-5455-4B11-B044-0808ED4247B5}" filter="1" showAutoFilter="1">
      <autoFilter ref="$F$2:$F$780"/>
    </customSheetView>
    <customSheetView guid="{57F2C77D-2361-4A40-AA25-CD0F26707259}" filter="1" showAutoFilter="1">
      <autoFilter ref="$A$1:$AP$772">
        <filterColumn colId="21">
          <filters>
            <filter val="Inativo"/>
          </filters>
        </filterColumn>
      </autoFilter>
    </customSheetView>
    <customSheetView guid="{370FDF5E-375E-40AA-A0A8-3DB4AAB2F0E9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C356A76-B9E9-4FDC-8E51-30CA54830DC0}" filter="1" showAutoFilter="1">
      <autoFilter ref="$A$2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66CD58A-75EE-416B-9CD5-43A6F52B5FA1}" filter="1" showAutoFilter="1">
      <autoFilter ref="$A$2:$AQ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DEBACD32-4C5A-4D25-925E-F7BCCF6130B5}" filter="1" showAutoFilter="1">
      <autoFilter ref="$A$1:$AP$772"/>
    </customSheetView>
    <customSheetView guid="{59C2C9C7-6878-444C-A3F1-38050B1DEB90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D5FB7B4-7061-4C74-A212-D742C5382BEB}" filter="1" showAutoFilter="1">
      <autoFilter ref="$B$2:$AI$775"/>
    </customSheetView>
    <customSheetView guid="{2DA01D95-0D46-43B5-84B6-AB402F6E2855}" filter="1" showAutoFilter="1">
      <autoFilter ref="$B$2:$AH$775"/>
    </customSheetView>
    <customSheetView guid="{918F279E-1967-4EA9-97C4-785293A2BF0D}" filter="1" showAutoFilter="1">
      <autoFilter ref="$J$1:$P$771"/>
    </customSheetView>
    <customSheetView guid="{C7E268AD-5997-4B9E-A70E-4F8CF69BA021}" filter="1" showAutoFilter="1">
      <autoFilter ref="$B$2:$AI$775"/>
    </customSheetView>
    <customSheetView guid="{D57BC5FC-7D3F-40D5-B184-A3D013A5323F}" filter="1" showAutoFilter="1">
      <autoFilter ref="$B$2:$AF$775"/>
    </customSheetView>
    <customSheetView guid="{6BF8D7EB-4EF2-420C-9DFF-98F7A3471815}" filter="1" showAutoFilter="1">
      <autoFilter ref="$B$2:$AH$780"/>
    </customSheetView>
    <customSheetView guid="{E4E1BDA6-9DF8-4B1C-B2DA-B09839EC0031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0AB8954B-2BEA-4D4B-A9E2-0409AE0747A3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D36ADC00-1593-4072-942A-A97DCAB06607}" filter="1" showAutoFilter="1">
      <autoFilter ref="$B$2:$AH$775"/>
    </customSheetView>
    <customSheetView guid="{83AFBA0C-8275-45E4-BDCE-9874C8948D82}" filter="1" showAutoFilter="1">
      <autoFilter ref="$D$2:$F$780"/>
    </customSheetView>
    <customSheetView guid="{D57107FB-62B1-41B9-B738-7FEA83D80362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BFE2F9A-6BFC-411E-AECA-3FC741A6740D}" filter="1" showAutoFilter="1">
      <autoFilter ref="$A$1:$AN$772"/>
    </customSheetView>
    <customSheetView guid="{AD837771-8060-491E-9331-463F411268C9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39E5ABB-A37C-471B-9590-38AF683BDFB7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6ED66E5-9929-4227-A354-70D5DF41D3CF}" filter="1" showAutoFilter="1">
      <autoFilter ref="$A$2:$AO$772"/>
    </customSheetView>
    <customSheetView guid="{0BCD4AB1-3A1F-45F0-8728-F42B8AC7AD55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91959AF-C933-463F-89F9-D29882508931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5" t="s">
        <v>2591</v>
      </c>
      <c r="B1" s="306"/>
      <c r="C1" s="306"/>
      <c r="D1" s="306"/>
      <c r="E1" s="306"/>
      <c r="F1" s="307"/>
      <c r="G1" s="308" t="s">
        <v>79</v>
      </c>
      <c r="H1" s="309" t="s">
        <v>80</v>
      </c>
      <c r="I1" s="307"/>
      <c r="J1" s="305" t="s">
        <v>2591</v>
      </c>
      <c r="K1" s="306"/>
      <c r="L1" s="306"/>
      <c r="M1" s="306"/>
      <c r="N1" s="306"/>
      <c r="O1" s="306"/>
      <c r="P1" s="307"/>
      <c r="Q1" s="4"/>
      <c r="R1" s="4"/>
      <c r="S1" s="3"/>
      <c r="T1" s="310" t="s">
        <v>2592</v>
      </c>
      <c r="U1" s="311" t="s">
        <v>2591</v>
      </c>
      <c r="V1" s="312" t="s">
        <v>81</v>
      </c>
      <c r="W1" s="306"/>
      <c r="X1" s="306"/>
      <c r="Y1" s="306"/>
      <c r="Z1" s="306"/>
      <c r="AA1" s="306"/>
      <c r="AB1" s="306"/>
      <c r="AC1" s="306"/>
      <c r="AD1" s="307"/>
      <c r="AE1" s="313" t="s">
        <v>82</v>
      </c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5"/>
      <c r="CB1" s="34"/>
      <c r="CC1" s="34"/>
      <c r="CD1" s="34"/>
      <c r="CE1" s="34"/>
      <c r="CF1" s="316"/>
      <c r="CG1" s="316"/>
      <c r="CH1" s="316"/>
      <c r="CI1" s="316"/>
    </row>
    <row r="2" ht="15.75" customHeight="1">
      <c r="A2" s="3" t="s">
        <v>3</v>
      </c>
      <c r="B2" s="3" t="s">
        <v>83</v>
      </c>
      <c r="C2" s="317" t="s">
        <v>2</v>
      </c>
      <c r="D2" s="35" t="s">
        <v>4</v>
      </c>
      <c r="E2" s="35" t="s">
        <v>5</v>
      </c>
      <c r="F2" s="35" t="s">
        <v>6</v>
      </c>
      <c r="G2" s="35" t="s">
        <v>84</v>
      </c>
      <c r="H2" s="4" t="s">
        <v>85</v>
      </c>
      <c r="I2" s="318" t="s">
        <v>86</v>
      </c>
      <c r="J2" s="3" t="s">
        <v>87</v>
      </c>
      <c r="K2" s="35" t="s">
        <v>88</v>
      </c>
      <c r="L2" s="3" t="s">
        <v>89</v>
      </c>
      <c r="M2" s="35" t="s">
        <v>9</v>
      </c>
      <c r="N2" s="35" t="s">
        <v>90</v>
      </c>
      <c r="O2" s="3" t="s">
        <v>2593</v>
      </c>
      <c r="P2" s="3" t="s">
        <v>12</v>
      </c>
      <c r="Q2" s="4" t="s">
        <v>2594</v>
      </c>
      <c r="R2" s="4" t="s">
        <v>2595</v>
      </c>
      <c r="S2" s="3" t="s">
        <v>2596</v>
      </c>
      <c r="T2" s="4" t="s">
        <v>92</v>
      </c>
      <c r="U2" s="4" t="s">
        <v>2597</v>
      </c>
      <c r="V2" s="2" t="s">
        <v>2598</v>
      </c>
      <c r="W2" s="34" t="s">
        <v>40</v>
      </c>
      <c r="X2" s="35" t="s">
        <v>41</v>
      </c>
      <c r="Y2" s="1" t="s">
        <v>95</v>
      </c>
      <c r="Z2" s="2" t="s">
        <v>2599</v>
      </c>
      <c r="AA2" s="3" t="s">
        <v>96</v>
      </c>
      <c r="AB2" s="3" t="s">
        <v>96</v>
      </c>
      <c r="AC2" s="1" t="s">
        <v>97</v>
      </c>
      <c r="AD2" s="36" t="s">
        <v>2600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9">
        <v>45289.0</v>
      </c>
      <c r="CC2" s="319">
        <v>45322.0</v>
      </c>
      <c r="CD2" s="319">
        <v>45351.0</v>
      </c>
      <c r="CE2" s="319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0" t="s">
        <v>2601</v>
      </c>
      <c r="B3" s="320" t="s">
        <v>2602</v>
      </c>
      <c r="C3" s="321" t="s">
        <v>2603</v>
      </c>
      <c r="D3" s="322" t="s">
        <v>2604</v>
      </c>
      <c r="E3" s="322" t="s">
        <v>19</v>
      </c>
      <c r="F3" s="322" t="s">
        <v>2605</v>
      </c>
      <c r="G3" s="45" t="str">
        <f t="shared" ref="G3:G395" si="1">IFS($CE$3:$CE$678&lt;=100000,"Augusto",$CE$3:$CE$678&lt;=800000,"Breno",$CE$3:$CE$678&lt;=20000000,"Bruno")</f>
        <v>Augusto</v>
      </c>
      <c r="H3" s="167" t="s">
        <v>149</v>
      </c>
      <c r="I3" s="52" t="s">
        <v>122</v>
      </c>
      <c r="J3" s="322" t="str">
        <f t="shared" ref="J3:J92" si="2">IF(T3=0,"Não","Sim")</f>
        <v>Não</v>
      </c>
      <c r="K3" s="323">
        <v>43570.0</v>
      </c>
      <c r="L3" s="96"/>
      <c r="M3" s="96" t="s">
        <v>74</v>
      </c>
      <c r="N3" s="324">
        <v>0.01</v>
      </c>
      <c r="O3" s="322" t="s">
        <v>2606</v>
      </c>
      <c r="P3" s="325">
        <v>0.0</v>
      </c>
      <c r="Q3" s="322" t="str">
        <f>IFERROR(VLOOKUP(F3,'Cadastro de assessores'!A:B,2,FALSE),"Não Cadastrado")</f>
        <v>17573</v>
      </c>
      <c r="R3" s="322" t="s">
        <v>103</v>
      </c>
      <c r="S3" s="323">
        <v>43577.0</v>
      </c>
      <c r="T3" s="171"/>
      <c r="U3" s="326" t="s">
        <v>2607</v>
      </c>
      <c r="V3" s="46" t="s">
        <v>104</v>
      </c>
      <c r="W3" s="327" t="s">
        <v>2608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8"/>
      <c r="AA3" s="96" t="str">
        <f t="shared" ref="AA3:AA210" si="4">IF(BH3=0,"",IF(BH3&lt;=1000000,"Varejo",IF(AND(BH3&gt;1000000,BH3&lt;=10000000),"Qualificado","Profissional")))</f>
        <v>Varejo</v>
      </c>
      <c r="AB3" s="13" t="s">
        <v>116</v>
      </c>
      <c r="AC3" s="96"/>
      <c r="AD3" s="96" t="s">
        <v>2609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9">
        <v>465687.41</v>
      </c>
      <c r="AT3" s="329">
        <v>474592.33</v>
      </c>
      <c r="AU3" s="329">
        <v>475634.25</v>
      </c>
      <c r="AV3" s="329">
        <v>476080.26</v>
      </c>
      <c r="AW3" s="329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0">
        <v>99793.73</v>
      </c>
      <c r="BJ3" s="330">
        <v>54115.2</v>
      </c>
      <c r="BK3" s="330">
        <v>54733.42</v>
      </c>
      <c r="BL3" s="330">
        <v>55392.95</v>
      </c>
      <c r="BM3" s="330">
        <v>26863.9</v>
      </c>
      <c r="BN3" s="330">
        <v>946.22</v>
      </c>
      <c r="BO3" s="330">
        <v>937.29</v>
      </c>
      <c r="BP3" s="330">
        <v>142.3</v>
      </c>
      <c r="BQ3" s="330">
        <v>142.3</v>
      </c>
      <c r="BR3" s="330">
        <v>142.3</v>
      </c>
      <c r="BS3" s="330">
        <v>142.3</v>
      </c>
      <c r="BT3" s="330">
        <v>142.3</v>
      </c>
      <c r="BU3" s="330">
        <v>0.0</v>
      </c>
      <c r="BV3" s="330">
        <v>0.0</v>
      </c>
      <c r="BW3" s="330">
        <v>0.0</v>
      </c>
      <c r="BX3" s="330">
        <v>0.0</v>
      </c>
      <c r="BY3" s="330">
        <v>0.0</v>
      </c>
      <c r="BZ3" s="330">
        <v>0.0</v>
      </c>
      <c r="CA3" s="330">
        <v>0.0</v>
      </c>
      <c r="CB3" s="330">
        <v>0.0</v>
      </c>
      <c r="CC3" s="331">
        <v>0.0</v>
      </c>
      <c r="CD3" s="331">
        <v>0.0</v>
      </c>
      <c r="CE3" s="331">
        <v>0.0</v>
      </c>
      <c r="CF3" s="331">
        <v>0.0</v>
      </c>
      <c r="CG3" s="331">
        <v>0.0</v>
      </c>
      <c r="CH3" s="331">
        <v>0.0</v>
      </c>
      <c r="CI3" s="332"/>
    </row>
    <row r="4" ht="15.75" customHeight="1">
      <c r="A4" s="320" t="s">
        <v>2601</v>
      </c>
      <c r="B4" s="43" t="s">
        <v>2610</v>
      </c>
      <c r="C4" s="333" t="s">
        <v>2611</v>
      </c>
      <c r="D4" s="322" t="s">
        <v>18</v>
      </c>
      <c r="E4" s="322" t="s">
        <v>181</v>
      </c>
      <c r="F4" s="322" t="s">
        <v>203</v>
      </c>
      <c r="G4" s="45" t="str">
        <f t="shared" si="1"/>
        <v>Augusto</v>
      </c>
      <c r="H4" s="167" t="s">
        <v>149</v>
      </c>
      <c r="I4" s="52" t="s">
        <v>122</v>
      </c>
      <c r="J4" s="322" t="str">
        <f t="shared" si="2"/>
        <v>Não</v>
      </c>
      <c r="K4" s="323">
        <v>44664.0</v>
      </c>
      <c r="L4" s="96"/>
      <c r="M4" s="96" t="s">
        <v>74</v>
      </c>
      <c r="N4" s="118">
        <v>0.012</v>
      </c>
      <c r="O4" s="322" t="s">
        <v>2606</v>
      </c>
      <c r="P4" s="325">
        <v>0.0</v>
      </c>
      <c r="Q4" s="322" t="str">
        <f>IFERROR(VLOOKUP(F4,'Cadastro de assessores'!A:B,2,FALSE),"Não Cadastrado")</f>
        <v>28411</v>
      </c>
      <c r="R4" s="322" t="s">
        <v>103</v>
      </c>
      <c r="S4" s="323">
        <v>44664.0</v>
      </c>
      <c r="T4" s="64"/>
      <c r="U4" s="51" t="s">
        <v>2612</v>
      </c>
      <c r="V4" s="46" t="s">
        <v>104</v>
      </c>
      <c r="W4" s="5" t="s">
        <v>2613</v>
      </c>
      <c r="X4" s="166" t="s">
        <v>76</v>
      </c>
      <c r="Y4" s="52" t="str">
        <f t="shared" si="3"/>
        <v>Ativo</v>
      </c>
      <c r="Z4" s="328"/>
      <c r="AA4" s="96" t="str">
        <f t="shared" si="4"/>
        <v>Varejo</v>
      </c>
      <c r="AB4" s="13" t="s">
        <v>116</v>
      </c>
      <c r="AC4" s="96"/>
      <c r="AD4" s="96" t="s">
        <v>2614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9"/>
      <c r="AT4" s="329"/>
      <c r="AU4" s="329"/>
      <c r="AV4" s="329"/>
      <c r="AW4" s="329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0">
        <v>318367.16</v>
      </c>
      <c r="BJ4" s="330">
        <v>309554.83</v>
      </c>
      <c r="BK4" s="330">
        <v>311906.71</v>
      </c>
      <c r="BL4" s="330">
        <v>315400.41</v>
      </c>
      <c r="BM4" s="330">
        <v>318200.73</v>
      </c>
      <c r="BN4" s="330">
        <v>324981.4</v>
      </c>
      <c r="BO4" s="330">
        <v>323541.74</v>
      </c>
      <c r="BP4" s="330">
        <v>326679.22</v>
      </c>
      <c r="BQ4" s="330">
        <v>330622.45</v>
      </c>
      <c r="BR4" s="330">
        <v>333668.03</v>
      </c>
      <c r="BS4" s="330">
        <v>133897.54</v>
      </c>
      <c r="BT4" s="330">
        <v>73.76</v>
      </c>
      <c r="BU4" s="330">
        <v>73.76</v>
      </c>
      <c r="BV4" s="330">
        <v>0.0</v>
      </c>
      <c r="BW4" s="330">
        <v>0.0</v>
      </c>
      <c r="BX4" s="330">
        <v>0.0</v>
      </c>
      <c r="BY4" s="330">
        <v>0.0</v>
      </c>
      <c r="BZ4" s="330">
        <v>0.0</v>
      </c>
      <c r="CA4" s="330">
        <v>0.0</v>
      </c>
      <c r="CB4" s="330">
        <v>0.0</v>
      </c>
      <c r="CC4" s="331">
        <v>0.0</v>
      </c>
      <c r="CD4" s="331">
        <v>0.0</v>
      </c>
      <c r="CE4" s="331">
        <v>0.0</v>
      </c>
      <c r="CF4" s="331">
        <v>0.0</v>
      </c>
      <c r="CG4" s="331">
        <v>0.0</v>
      </c>
      <c r="CH4" s="331">
        <v>0.0</v>
      </c>
      <c r="CI4" s="332"/>
    </row>
    <row r="5" ht="15.75" customHeight="1">
      <c r="A5" s="320" t="s">
        <v>2601</v>
      </c>
      <c r="B5" s="238" t="s">
        <v>2615</v>
      </c>
      <c r="C5" s="334" t="s">
        <v>2616</v>
      </c>
      <c r="D5" s="322" t="s">
        <v>2604</v>
      </c>
      <c r="E5" s="322" t="s">
        <v>19</v>
      </c>
      <c r="F5" s="96" t="s">
        <v>2617</v>
      </c>
      <c r="G5" s="45" t="str">
        <f t="shared" si="1"/>
        <v>Augusto</v>
      </c>
      <c r="H5" s="335" t="s">
        <v>190</v>
      </c>
      <c r="I5" s="47" t="s">
        <v>23</v>
      </c>
      <c r="J5" s="322" t="str">
        <f t="shared" si="2"/>
        <v>Não</v>
      </c>
      <c r="K5" s="336">
        <v>43874.0</v>
      </c>
      <c r="L5" s="336">
        <v>44314.0</v>
      </c>
      <c r="M5" s="96" t="s">
        <v>61</v>
      </c>
      <c r="N5" s="337">
        <v>0.012</v>
      </c>
      <c r="O5" s="322" t="s">
        <v>53</v>
      </c>
      <c r="P5" s="325">
        <v>0.1</v>
      </c>
      <c r="Q5" s="96" t="str">
        <f>IFERROR(VLOOKUP(F5,'Cadastro de assessores'!A:B,2,FALSE),"Não Cadastrado")</f>
        <v>2971</v>
      </c>
      <c r="R5" s="96" t="s">
        <v>2618</v>
      </c>
      <c r="S5" s="336">
        <v>43874.0</v>
      </c>
      <c r="T5" s="64"/>
      <c r="U5" s="75"/>
      <c r="V5" s="46" t="s">
        <v>104</v>
      </c>
      <c r="W5" s="13" t="s">
        <v>2619</v>
      </c>
      <c r="X5" s="96" t="s">
        <v>19</v>
      </c>
      <c r="Y5" s="52" t="str">
        <f t="shared" si="3"/>
        <v>Encerrado</v>
      </c>
      <c r="Z5" s="328"/>
      <c r="AA5" s="96" t="str">
        <f t="shared" si="4"/>
        <v/>
      </c>
      <c r="AB5" s="96"/>
      <c r="AC5" s="96"/>
      <c r="AD5" s="96" t="s">
        <v>2620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2621</v>
      </c>
      <c r="BJ5" s="173">
        <v>0.0</v>
      </c>
      <c r="BK5" s="173">
        <v>0.0</v>
      </c>
      <c r="BL5" s="173">
        <v>0.0</v>
      </c>
      <c r="BM5" s="330">
        <v>0.0</v>
      </c>
      <c r="BN5" s="330">
        <v>0.0</v>
      </c>
      <c r="BO5" s="330">
        <v>0.0</v>
      </c>
      <c r="BP5" s="330">
        <v>0.0</v>
      </c>
      <c r="BQ5" s="330">
        <v>0.0</v>
      </c>
      <c r="BR5" s="330">
        <v>0.0</v>
      </c>
      <c r="BS5" s="330">
        <v>0.0</v>
      </c>
      <c r="BT5" s="330">
        <v>0.0</v>
      </c>
      <c r="BU5" s="330">
        <v>0.0</v>
      </c>
      <c r="BV5" s="330">
        <v>0.0</v>
      </c>
      <c r="BW5" s="330">
        <v>0.0</v>
      </c>
      <c r="BX5" s="330">
        <v>0.0</v>
      </c>
      <c r="BY5" s="330">
        <v>0.0</v>
      </c>
      <c r="BZ5" s="330">
        <v>0.0</v>
      </c>
      <c r="CA5" s="330">
        <v>0.0</v>
      </c>
      <c r="CB5" s="330">
        <v>0.0</v>
      </c>
      <c r="CC5" s="331">
        <v>0.0</v>
      </c>
      <c r="CD5" s="331">
        <v>0.0</v>
      </c>
      <c r="CE5" s="331">
        <v>0.0</v>
      </c>
      <c r="CF5" s="331">
        <v>0.0</v>
      </c>
      <c r="CG5" s="331">
        <v>0.0</v>
      </c>
      <c r="CH5" s="331">
        <v>0.0</v>
      </c>
      <c r="CI5" s="332"/>
    </row>
    <row r="6" ht="15.75" customHeight="1">
      <c r="A6" s="320" t="s">
        <v>2601</v>
      </c>
      <c r="B6" s="43" t="s">
        <v>2622</v>
      </c>
      <c r="C6" s="333" t="s">
        <v>2623</v>
      </c>
      <c r="D6" s="322" t="s">
        <v>18</v>
      </c>
      <c r="E6" s="322" t="s">
        <v>181</v>
      </c>
      <c r="F6" s="322" t="s">
        <v>203</v>
      </c>
      <c r="G6" s="45" t="str">
        <f t="shared" si="1"/>
        <v>Augusto</v>
      </c>
      <c r="H6" s="167" t="s">
        <v>149</v>
      </c>
      <c r="I6" s="52" t="s">
        <v>122</v>
      </c>
      <c r="J6" s="322" t="str">
        <f t="shared" si="2"/>
        <v>Não</v>
      </c>
      <c r="K6" s="323">
        <v>44321.0</v>
      </c>
      <c r="L6" s="96"/>
      <c r="M6" s="96" t="s">
        <v>74</v>
      </c>
      <c r="N6" s="118">
        <v>0.012</v>
      </c>
      <c r="O6" s="322" t="s">
        <v>2606</v>
      </c>
      <c r="P6" s="325">
        <v>0.0</v>
      </c>
      <c r="Q6" s="322" t="str">
        <f>IFERROR(VLOOKUP(F6,'Cadastro de assessores'!A:B,2,FALSE),"Não Cadastrado")</f>
        <v>28411</v>
      </c>
      <c r="R6" s="322" t="s">
        <v>103</v>
      </c>
      <c r="S6" s="323">
        <v>44321.0</v>
      </c>
      <c r="T6" s="64"/>
      <c r="U6" s="51" t="s">
        <v>2624</v>
      </c>
      <c r="V6" s="46" t="s">
        <v>104</v>
      </c>
      <c r="W6" s="5" t="s">
        <v>2625</v>
      </c>
      <c r="X6" s="166" t="s">
        <v>76</v>
      </c>
      <c r="Y6" s="52" t="str">
        <f t="shared" si="3"/>
        <v>Ativo</v>
      </c>
      <c r="Z6" s="328"/>
      <c r="AA6" s="96" t="str">
        <f t="shared" si="4"/>
        <v>Qualificado</v>
      </c>
      <c r="AB6" s="13" t="s">
        <v>106</v>
      </c>
      <c r="AC6" s="96"/>
      <c r="AD6" s="96" t="s">
        <v>2614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9"/>
      <c r="AT6" s="329"/>
      <c r="AU6" s="329"/>
      <c r="AV6" s="329"/>
      <c r="AW6" s="329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0">
        <v>1481285.3</v>
      </c>
      <c r="BJ6" s="330">
        <v>1478090.7</v>
      </c>
      <c r="BK6" s="330">
        <v>1488079.04</v>
      </c>
      <c r="BL6" s="330">
        <v>1405419.27</v>
      </c>
      <c r="BM6" s="330">
        <v>1419714.13</v>
      </c>
      <c r="BN6" s="330">
        <v>1446855.21</v>
      </c>
      <c r="BO6" s="330">
        <v>710635.69</v>
      </c>
      <c r="BP6" s="330">
        <v>702639.91</v>
      </c>
      <c r="BQ6" s="330">
        <v>345490.07</v>
      </c>
      <c r="BR6" s="330">
        <v>311293.96</v>
      </c>
      <c r="BS6" s="330">
        <v>852.54</v>
      </c>
      <c r="BT6" s="330">
        <v>852.54</v>
      </c>
      <c r="BU6" s="330">
        <v>0.0</v>
      </c>
      <c r="BV6" s="330">
        <v>0.0</v>
      </c>
      <c r="BW6" s="330">
        <v>0.0</v>
      </c>
      <c r="BX6" s="330">
        <v>0.0</v>
      </c>
      <c r="BY6" s="330">
        <v>0.0</v>
      </c>
      <c r="BZ6" s="330">
        <v>0.0</v>
      </c>
      <c r="CA6" s="330">
        <v>0.0</v>
      </c>
      <c r="CB6" s="330">
        <v>0.0</v>
      </c>
      <c r="CC6" s="331">
        <v>0.0</v>
      </c>
      <c r="CD6" s="331">
        <v>0.0</v>
      </c>
      <c r="CE6" s="331">
        <v>0.0</v>
      </c>
      <c r="CF6" s="331">
        <v>0.0</v>
      </c>
      <c r="CG6" s="331">
        <v>0.0</v>
      </c>
      <c r="CH6" s="331">
        <v>0.0</v>
      </c>
      <c r="CI6" s="332"/>
    </row>
    <row r="7" ht="15.75" customHeight="1">
      <c r="A7" s="320" t="s">
        <v>2601</v>
      </c>
      <c r="B7" s="320" t="s">
        <v>2626</v>
      </c>
      <c r="C7" s="334" t="s">
        <v>2627</v>
      </c>
      <c r="D7" s="322" t="s">
        <v>2604</v>
      </c>
      <c r="E7" s="322" t="s">
        <v>19</v>
      </c>
      <c r="F7" s="322" t="s">
        <v>2617</v>
      </c>
      <c r="G7" s="45" t="str">
        <f t="shared" si="1"/>
        <v>Augusto</v>
      </c>
      <c r="H7" s="167" t="s">
        <v>149</v>
      </c>
      <c r="I7" s="47" t="s">
        <v>23</v>
      </c>
      <c r="J7" s="322" t="str">
        <f t="shared" si="2"/>
        <v>Não</v>
      </c>
      <c r="K7" s="338">
        <v>43780.0</v>
      </c>
      <c r="L7" s="96"/>
      <c r="M7" s="96" t="s">
        <v>74</v>
      </c>
      <c r="N7" s="337">
        <v>0.012</v>
      </c>
      <c r="O7" s="322" t="s">
        <v>2606</v>
      </c>
      <c r="P7" s="325">
        <v>0.0</v>
      </c>
      <c r="Q7" s="322" t="str">
        <f>IFERROR(VLOOKUP(F7,'Cadastro de assessores'!A:B,2,FALSE),"Não Cadastrado")</f>
        <v>2971</v>
      </c>
      <c r="R7" s="322" t="s">
        <v>103</v>
      </c>
      <c r="S7" s="338">
        <v>43775.0</v>
      </c>
      <c r="T7" s="75"/>
      <c r="U7" s="171" t="s">
        <v>2628</v>
      </c>
      <c r="V7" s="46" t="s">
        <v>104</v>
      </c>
      <c r="W7" s="327" t="s">
        <v>2629</v>
      </c>
      <c r="X7" s="96" t="s">
        <v>19</v>
      </c>
      <c r="Y7" s="52" t="str">
        <f t="shared" si="3"/>
        <v>Ativo</v>
      </c>
      <c r="Z7" s="328"/>
      <c r="AA7" s="96" t="str">
        <f t="shared" si="4"/>
        <v>Varejo</v>
      </c>
      <c r="AB7" s="13" t="s">
        <v>116</v>
      </c>
      <c r="AC7" s="96"/>
      <c r="AD7" s="96" t="s">
        <v>2630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9">
        <v>96878.35</v>
      </c>
      <c r="AT7" s="329">
        <v>97180.23</v>
      </c>
      <c r="AU7" s="329">
        <v>98071.5</v>
      </c>
      <c r="AV7" s="329">
        <v>98060.43</v>
      </c>
      <c r="AW7" s="329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0">
        <v>31127.55</v>
      </c>
      <c r="BJ7" s="330">
        <v>0.0</v>
      </c>
      <c r="BK7" s="330">
        <v>31046.21</v>
      </c>
      <c r="BL7" s="330">
        <v>31542.78</v>
      </c>
      <c r="BM7" s="330">
        <v>31700.77</v>
      </c>
      <c r="BN7" s="330">
        <v>32125.5</v>
      </c>
      <c r="BO7" s="330">
        <v>5988.98</v>
      </c>
      <c r="BP7" s="330">
        <v>5756.62</v>
      </c>
      <c r="BQ7" s="330">
        <v>5991.44</v>
      </c>
      <c r="BR7" s="330">
        <v>5600.13</v>
      </c>
      <c r="BS7" s="330">
        <v>5338.74</v>
      </c>
      <c r="BT7" s="330">
        <v>5402.61</v>
      </c>
      <c r="BU7" s="330">
        <v>6070.66</v>
      </c>
      <c r="BV7" s="330">
        <v>0.0</v>
      </c>
      <c r="BW7" s="330">
        <v>0.0</v>
      </c>
      <c r="BX7" s="330">
        <v>0.0</v>
      </c>
      <c r="BY7" s="330">
        <v>0.0</v>
      </c>
      <c r="BZ7" s="330">
        <v>0.0</v>
      </c>
      <c r="CA7" s="330">
        <v>0.0</v>
      </c>
      <c r="CB7" s="330">
        <v>0.0</v>
      </c>
      <c r="CC7" s="331">
        <v>0.0</v>
      </c>
      <c r="CD7" s="331">
        <v>0.0</v>
      </c>
      <c r="CE7" s="331">
        <v>2124.89</v>
      </c>
      <c r="CF7" s="331">
        <v>2018.93</v>
      </c>
      <c r="CG7" s="331">
        <v>0.0</v>
      </c>
      <c r="CH7" s="331">
        <v>0.0</v>
      </c>
      <c r="CI7" s="332"/>
    </row>
    <row r="8" ht="15.75" customHeight="1">
      <c r="A8" s="320" t="s">
        <v>2601</v>
      </c>
      <c r="B8" s="238" t="s">
        <v>2631</v>
      </c>
      <c r="C8" s="334" t="s">
        <v>2632</v>
      </c>
      <c r="D8" s="322" t="s">
        <v>18</v>
      </c>
      <c r="E8" s="322" t="s">
        <v>19</v>
      </c>
      <c r="F8" s="322" t="s">
        <v>46</v>
      </c>
      <c r="G8" s="45" t="str">
        <f t="shared" si="1"/>
        <v>Augusto</v>
      </c>
      <c r="H8" s="335" t="s">
        <v>103</v>
      </c>
      <c r="I8" s="47" t="s">
        <v>23</v>
      </c>
      <c r="J8" s="322" t="str">
        <f t="shared" si="2"/>
        <v>Não</v>
      </c>
      <c r="K8" s="338">
        <v>43816.0</v>
      </c>
      <c r="L8" s="96"/>
      <c r="M8" s="96" t="s">
        <v>74</v>
      </c>
      <c r="N8" s="337">
        <v>0.012</v>
      </c>
      <c r="O8" s="322" t="s">
        <v>2606</v>
      </c>
      <c r="P8" s="325">
        <v>0.0</v>
      </c>
      <c r="Q8" s="322" t="str">
        <f>IFERROR(VLOOKUP(F8,'Cadastro de assessores'!A:B,2,FALSE),"Não Cadastrado")</f>
        <v>Não Cadastrado</v>
      </c>
      <c r="R8" s="322" t="s">
        <v>103</v>
      </c>
      <c r="S8" s="338">
        <v>43805.0</v>
      </c>
      <c r="T8" s="171"/>
      <c r="U8" s="339" t="s">
        <v>2633</v>
      </c>
      <c r="V8" s="46" t="s">
        <v>104</v>
      </c>
      <c r="W8" s="13" t="s">
        <v>2634</v>
      </c>
      <c r="X8" s="96" t="s">
        <v>19</v>
      </c>
      <c r="Y8" s="52" t="str">
        <f t="shared" si="3"/>
        <v>Ativo</v>
      </c>
      <c r="Z8" s="328"/>
      <c r="AA8" s="96" t="str">
        <f t="shared" si="4"/>
        <v>Varejo</v>
      </c>
      <c r="AB8" s="13" t="s">
        <v>116</v>
      </c>
      <c r="AC8" s="96"/>
      <c r="AD8" s="96" t="s">
        <v>2635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9">
        <v>46295.48</v>
      </c>
      <c r="AT8" s="329">
        <v>46310.54</v>
      </c>
      <c r="AU8" s="329">
        <v>47001.66</v>
      </c>
      <c r="AV8" s="329">
        <v>46708.13</v>
      </c>
      <c r="AW8" s="329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0">
        <v>47671.7</v>
      </c>
      <c r="BJ8" s="330">
        <v>47564.83</v>
      </c>
      <c r="BK8" s="330">
        <v>47751.61</v>
      </c>
      <c r="BL8" s="330">
        <v>48652.03</v>
      </c>
      <c r="BM8" s="330">
        <v>48797.44</v>
      </c>
      <c r="BN8" s="330">
        <v>49633.0</v>
      </c>
      <c r="BO8" s="330">
        <v>49282.99</v>
      </c>
      <c r="BP8" s="330">
        <v>49678.47</v>
      </c>
      <c r="BQ8" s="330">
        <v>50315.96</v>
      </c>
      <c r="BR8" s="330">
        <v>43006.58</v>
      </c>
      <c r="BS8" s="330">
        <v>51346.01</v>
      </c>
      <c r="BT8" s="330">
        <v>51742.29</v>
      </c>
      <c r="BU8" s="330">
        <v>62033.63</v>
      </c>
      <c r="BV8" s="330">
        <v>52239.43</v>
      </c>
      <c r="BW8" s="330">
        <v>52668.38</v>
      </c>
      <c r="BX8" s="330">
        <v>0.0</v>
      </c>
      <c r="BY8" s="330">
        <v>53239.09</v>
      </c>
      <c r="BZ8" s="330">
        <v>53353.04</v>
      </c>
      <c r="CA8" s="330">
        <v>43166.55</v>
      </c>
      <c r="CB8" s="330">
        <v>43790.34</v>
      </c>
      <c r="CC8" s="331">
        <v>43780.83</v>
      </c>
      <c r="CD8" s="331">
        <v>44166.18</v>
      </c>
      <c r="CE8" s="331">
        <v>44546.78</v>
      </c>
      <c r="CF8" s="331">
        <v>53896.18</v>
      </c>
      <c r="CG8" s="331">
        <v>53789.03</v>
      </c>
      <c r="CH8" s="331">
        <v>54758.0</v>
      </c>
      <c r="CI8" s="332"/>
    </row>
    <row r="9" ht="15.75" customHeight="1">
      <c r="A9" s="320" t="s">
        <v>2601</v>
      </c>
      <c r="B9" s="238" t="s">
        <v>142</v>
      </c>
      <c r="C9" s="334" t="s">
        <v>2636</v>
      </c>
      <c r="D9" s="322" t="s">
        <v>18</v>
      </c>
      <c r="E9" s="322" t="s">
        <v>19</v>
      </c>
      <c r="F9" s="96" t="s">
        <v>2258</v>
      </c>
      <c r="G9" s="45" t="str">
        <f t="shared" si="1"/>
        <v>Augusto</v>
      </c>
      <c r="H9" s="335" t="s">
        <v>190</v>
      </c>
      <c r="I9" s="47" t="s">
        <v>23</v>
      </c>
      <c r="J9" s="322" t="str">
        <f t="shared" si="2"/>
        <v>Não</v>
      </c>
      <c r="K9" s="336">
        <v>44006.0</v>
      </c>
      <c r="L9" s="336">
        <v>44309.0</v>
      </c>
      <c r="M9" s="96" t="s">
        <v>61</v>
      </c>
      <c r="N9" s="337">
        <v>0.015</v>
      </c>
      <c r="O9" s="322" t="s">
        <v>53</v>
      </c>
      <c r="P9" s="325">
        <v>0.1</v>
      </c>
      <c r="Q9" s="96" t="str">
        <f>IFERROR(VLOOKUP(F9,'Cadastro de assessores'!A:B,2,FALSE),"Não Cadastrado")</f>
        <v>18256</v>
      </c>
      <c r="R9" s="96" t="s">
        <v>2618</v>
      </c>
      <c r="S9" s="336">
        <v>44006.0</v>
      </c>
      <c r="T9" s="75"/>
      <c r="U9" s="171" t="s">
        <v>2637</v>
      </c>
      <c r="V9" s="46" t="s">
        <v>104</v>
      </c>
      <c r="W9" s="13" t="s">
        <v>145</v>
      </c>
      <c r="X9" s="96" t="s">
        <v>19</v>
      </c>
      <c r="Y9" s="52" t="str">
        <f t="shared" si="3"/>
        <v>Encerrado</v>
      </c>
      <c r="Z9" s="328"/>
      <c r="AA9" s="96" t="str">
        <f t="shared" si="4"/>
        <v/>
      </c>
      <c r="AB9" s="96"/>
      <c r="AC9" s="96"/>
      <c r="AD9" s="96" t="s">
        <v>2620</v>
      </c>
      <c r="AE9" s="340"/>
      <c r="AF9" s="340"/>
      <c r="AG9" s="340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0"/>
      <c r="AY9" s="340"/>
      <c r="AZ9" s="340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2621</v>
      </c>
      <c r="BJ9" s="173">
        <v>0.0</v>
      </c>
      <c r="BK9" s="173">
        <v>0.0</v>
      </c>
      <c r="BL9" s="173">
        <v>0.0</v>
      </c>
      <c r="BM9" s="330">
        <v>0.0</v>
      </c>
      <c r="BN9" s="330">
        <v>0.0</v>
      </c>
      <c r="BO9" s="330">
        <v>0.0</v>
      </c>
      <c r="BP9" s="330">
        <v>0.0</v>
      </c>
      <c r="BQ9" s="330">
        <v>0.0</v>
      </c>
      <c r="BR9" s="330">
        <v>0.0</v>
      </c>
      <c r="BS9" s="330">
        <v>0.0</v>
      </c>
      <c r="BT9" s="330">
        <v>0.0</v>
      </c>
      <c r="BU9" s="330">
        <v>0.0</v>
      </c>
      <c r="BV9" s="330">
        <v>0.0</v>
      </c>
      <c r="BW9" s="330">
        <v>0.0</v>
      </c>
      <c r="BX9" s="330">
        <v>0.0</v>
      </c>
      <c r="BY9" s="330">
        <v>0.0</v>
      </c>
      <c r="BZ9" s="330">
        <v>0.0</v>
      </c>
      <c r="CA9" s="330">
        <v>0.0</v>
      </c>
      <c r="CB9" s="330">
        <v>0.0</v>
      </c>
      <c r="CC9" s="331">
        <v>0.0</v>
      </c>
      <c r="CD9" s="331">
        <v>0.0</v>
      </c>
      <c r="CE9" s="331">
        <v>0.0</v>
      </c>
      <c r="CF9" s="331">
        <v>0.0</v>
      </c>
      <c r="CG9" s="331">
        <v>0.0</v>
      </c>
      <c r="CH9" s="331">
        <v>0.0</v>
      </c>
      <c r="CI9" s="332"/>
    </row>
    <row r="10" ht="15.75" customHeight="1">
      <c r="A10" s="320" t="s">
        <v>2601</v>
      </c>
      <c r="B10" s="238" t="s">
        <v>2638</v>
      </c>
      <c r="C10" s="334" t="s">
        <v>2639</v>
      </c>
      <c r="D10" s="322" t="s">
        <v>2604</v>
      </c>
      <c r="E10" s="322" t="s">
        <v>19</v>
      </c>
      <c r="F10" s="96" t="s">
        <v>2605</v>
      </c>
      <c r="G10" s="45" t="str">
        <f t="shared" si="1"/>
        <v>Augusto</v>
      </c>
      <c r="H10" s="335" t="s">
        <v>190</v>
      </c>
      <c r="I10" s="47" t="s">
        <v>23</v>
      </c>
      <c r="J10" s="322" t="str">
        <f t="shared" si="2"/>
        <v>Não</v>
      </c>
      <c r="K10" s="341">
        <v>43753.0</v>
      </c>
      <c r="L10" s="336">
        <v>44363.0</v>
      </c>
      <c r="M10" s="96" t="s">
        <v>61</v>
      </c>
      <c r="N10" s="337">
        <v>0.01</v>
      </c>
      <c r="O10" s="322" t="s">
        <v>53</v>
      </c>
      <c r="P10" s="325">
        <v>0.1</v>
      </c>
      <c r="Q10" s="96" t="str">
        <f>IFERROR(VLOOKUP(F10,'Cadastro de assessores'!A:B,2,FALSE),"Não Cadastrado")</f>
        <v>17573</v>
      </c>
      <c r="R10" s="96" t="s">
        <v>2618</v>
      </c>
      <c r="S10" s="341">
        <v>43753.0</v>
      </c>
      <c r="T10" s="75"/>
      <c r="U10" s="171" t="s">
        <v>2640</v>
      </c>
      <c r="V10" s="46" t="s">
        <v>104</v>
      </c>
      <c r="W10" s="13" t="s">
        <v>2641</v>
      </c>
      <c r="X10" s="96" t="s">
        <v>19</v>
      </c>
      <c r="Y10" s="52" t="str">
        <f t="shared" si="3"/>
        <v>Encerrado</v>
      </c>
      <c r="Z10" s="328"/>
      <c r="AA10" s="96" t="str">
        <f t="shared" si="4"/>
        <v>Varejo</v>
      </c>
      <c r="AB10" s="13" t="s">
        <v>116</v>
      </c>
      <c r="AC10" s="96"/>
      <c r="AD10" s="96" t="s">
        <v>2635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2" t="s">
        <v>2621</v>
      </c>
      <c r="BJ10" s="173">
        <v>19.42</v>
      </c>
      <c r="BK10" s="173">
        <v>0.0</v>
      </c>
      <c r="BL10" s="173">
        <v>61.54</v>
      </c>
      <c r="BM10" s="330">
        <v>61.54</v>
      </c>
      <c r="BN10" s="330">
        <v>61.54</v>
      </c>
      <c r="BO10" s="330">
        <v>61.54</v>
      </c>
      <c r="BP10" s="330">
        <v>61.54</v>
      </c>
      <c r="BQ10" s="330">
        <v>61.54</v>
      </c>
      <c r="BR10" s="330">
        <v>61.54</v>
      </c>
      <c r="BS10" s="330">
        <v>0.0</v>
      </c>
      <c r="BT10" s="330">
        <v>0.0</v>
      </c>
      <c r="BU10" s="330">
        <v>0.0</v>
      </c>
      <c r="BV10" s="330">
        <v>0.0</v>
      </c>
      <c r="BW10" s="330">
        <v>0.0</v>
      </c>
      <c r="BX10" s="330">
        <v>0.0</v>
      </c>
      <c r="BY10" s="330">
        <v>0.0</v>
      </c>
      <c r="BZ10" s="330">
        <v>0.0</v>
      </c>
      <c r="CA10" s="330">
        <v>0.0</v>
      </c>
      <c r="CB10" s="330">
        <v>0.0</v>
      </c>
      <c r="CC10" s="331">
        <v>0.0</v>
      </c>
      <c r="CD10" s="331">
        <v>0.0</v>
      </c>
      <c r="CE10" s="331">
        <v>0.0</v>
      </c>
      <c r="CF10" s="331">
        <v>0.0</v>
      </c>
      <c r="CG10" s="331">
        <v>0.0</v>
      </c>
      <c r="CH10" s="331">
        <v>0.0</v>
      </c>
      <c r="CI10" s="332"/>
    </row>
    <row r="11" ht="15.75" customHeight="1">
      <c r="A11" s="320" t="s">
        <v>2601</v>
      </c>
      <c r="B11" s="320" t="s">
        <v>2642</v>
      </c>
      <c r="C11" s="334" t="s">
        <v>2643</v>
      </c>
      <c r="D11" s="322" t="s">
        <v>18</v>
      </c>
      <c r="E11" s="322" t="s">
        <v>19</v>
      </c>
      <c r="F11" s="322" t="s">
        <v>46</v>
      </c>
      <c r="G11" s="45" t="str">
        <f t="shared" si="1"/>
        <v>Augusto</v>
      </c>
      <c r="H11" s="167" t="s">
        <v>149</v>
      </c>
      <c r="I11" s="47" t="s">
        <v>23</v>
      </c>
      <c r="J11" s="322" t="str">
        <f t="shared" si="2"/>
        <v>Sim</v>
      </c>
      <c r="K11" s="323">
        <v>43684.0</v>
      </c>
      <c r="L11" s="96"/>
      <c r="M11" s="96" t="s">
        <v>61</v>
      </c>
      <c r="N11" s="324">
        <v>0.01</v>
      </c>
      <c r="O11" s="322" t="s">
        <v>53</v>
      </c>
      <c r="P11" s="325">
        <v>0.1</v>
      </c>
      <c r="Q11" s="322" t="str">
        <f>IFERROR(VLOOKUP(F11,'Cadastro de assessores'!A:B,2,FALSE),"Não Cadastrado")</f>
        <v>Não Cadastrado</v>
      </c>
      <c r="R11" s="322" t="s">
        <v>149</v>
      </c>
      <c r="S11" s="323">
        <v>43677.0</v>
      </c>
      <c r="T11" s="343" t="s">
        <v>2644</v>
      </c>
      <c r="U11" s="339" t="s">
        <v>2633</v>
      </c>
      <c r="V11" s="46" t="s">
        <v>104</v>
      </c>
      <c r="W11" s="327" t="s">
        <v>2645</v>
      </c>
      <c r="X11" s="96" t="s">
        <v>19</v>
      </c>
      <c r="Y11" s="52" t="str">
        <f t="shared" si="3"/>
        <v>Ativo</v>
      </c>
      <c r="Z11" s="328"/>
      <c r="AA11" s="96" t="str">
        <f t="shared" si="4"/>
        <v>Varejo</v>
      </c>
      <c r="AB11" s="13" t="s">
        <v>116</v>
      </c>
      <c r="AC11" s="96"/>
      <c r="AD11" s="96" t="s">
        <v>2646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9">
        <v>258213.95</v>
      </c>
      <c r="AT11" s="329">
        <v>260497.01</v>
      </c>
      <c r="AU11" s="329">
        <v>263503.81</v>
      </c>
      <c r="AV11" s="329">
        <v>263682.77</v>
      </c>
      <c r="AW11" s="329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0">
        <v>17002.13</v>
      </c>
      <c r="BJ11" s="330">
        <v>0.0</v>
      </c>
      <c r="BK11" s="330">
        <v>17325.92</v>
      </c>
      <c r="BL11" s="330">
        <v>17443.88</v>
      </c>
      <c r="BM11" s="330">
        <v>17554.0</v>
      </c>
      <c r="BN11" s="330">
        <v>17660.68</v>
      </c>
      <c r="BO11" s="330">
        <v>17766.11</v>
      </c>
      <c r="BP11" s="330">
        <v>17873.46</v>
      </c>
      <c r="BQ11" s="330">
        <v>18003.51</v>
      </c>
      <c r="BR11" s="330">
        <v>18101.61</v>
      </c>
      <c r="BS11" s="330">
        <v>18229.35</v>
      </c>
      <c r="BT11" s="330">
        <v>18322.06</v>
      </c>
      <c r="BU11" s="330">
        <v>18447.33</v>
      </c>
      <c r="BV11" s="330">
        <v>0.0</v>
      </c>
      <c r="BW11" s="330">
        <v>0.0</v>
      </c>
      <c r="BX11" s="330">
        <v>0.0</v>
      </c>
      <c r="BY11" s="330">
        <v>19122.86</v>
      </c>
      <c r="BZ11" s="330">
        <v>19321.2</v>
      </c>
      <c r="CA11" s="330">
        <v>18931.88</v>
      </c>
      <c r="CB11" s="330">
        <v>19090.22</v>
      </c>
      <c r="CC11" s="331">
        <v>19279.45</v>
      </c>
      <c r="CD11" s="331">
        <v>19422.34</v>
      </c>
      <c r="CE11" s="331">
        <v>19589.5</v>
      </c>
      <c r="CF11" s="331">
        <v>19759.01</v>
      </c>
      <c r="CG11" s="331">
        <v>19771.28</v>
      </c>
      <c r="CH11" s="331">
        <v>19923.69</v>
      </c>
      <c r="CI11" s="332"/>
    </row>
    <row r="12" ht="15.75" customHeight="1">
      <c r="A12" s="320" t="s">
        <v>2601</v>
      </c>
      <c r="B12" s="243" t="s">
        <v>2647</v>
      </c>
      <c r="C12" s="334" t="s">
        <v>2648</v>
      </c>
      <c r="D12" s="322" t="s">
        <v>2604</v>
      </c>
      <c r="E12" s="322" t="s">
        <v>19</v>
      </c>
      <c r="F12" s="96" t="s">
        <v>2617</v>
      </c>
      <c r="G12" s="45" t="str">
        <f t="shared" si="1"/>
        <v>Augusto</v>
      </c>
      <c r="H12" s="335" t="s">
        <v>190</v>
      </c>
      <c r="I12" s="47" t="s">
        <v>23</v>
      </c>
      <c r="J12" s="322" t="str">
        <f t="shared" si="2"/>
        <v>Não</v>
      </c>
      <c r="K12" s="336">
        <v>43633.0</v>
      </c>
      <c r="L12" s="336">
        <v>44509.0</v>
      </c>
      <c r="M12" s="96" t="s">
        <v>74</v>
      </c>
      <c r="N12" s="337">
        <v>0.012</v>
      </c>
      <c r="O12" s="322" t="s">
        <v>2606</v>
      </c>
      <c r="P12" s="325">
        <v>0.0</v>
      </c>
      <c r="Q12" s="96" t="str">
        <f>IFERROR(VLOOKUP(F12,'Cadastro de assessores'!A:B,2,FALSE),"Não Cadastrado")</f>
        <v>2971</v>
      </c>
      <c r="R12" s="96" t="s">
        <v>2618</v>
      </c>
      <c r="S12" s="336">
        <v>43633.0</v>
      </c>
      <c r="T12" s="75"/>
      <c r="U12" s="171" t="s">
        <v>2649</v>
      </c>
      <c r="V12" s="46" t="s">
        <v>104</v>
      </c>
      <c r="W12" s="13" t="s">
        <v>2650</v>
      </c>
      <c r="X12" s="13" t="s">
        <v>38</v>
      </c>
      <c r="Y12" s="52" t="str">
        <f t="shared" si="3"/>
        <v>Encerrado</v>
      </c>
      <c r="Z12" s="328"/>
      <c r="AA12" s="96" t="str">
        <f t="shared" si="4"/>
        <v/>
      </c>
      <c r="AB12" s="96"/>
      <c r="AC12" s="96"/>
      <c r="AD12" s="96" t="s">
        <v>2651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0"/>
      <c r="AO12" s="340"/>
      <c r="AP12" s="340"/>
      <c r="AQ12" s="340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2621</v>
      </c>
      <c r="BJ12" s="173">
        <v>0.0</v>
      </c>
      <c r="BK12" s="173">
        <v>0.0</v>
      </c>
      <c r="BL12" s="173">
        <v>0.0</v>
      </c>
      <c r="BM12" s="330">
        <v>0.0</v>
      </c>
      <c r="BN12" s="330">
        <v>0.0</v>
      </c>
      <c r="BO12" s="330">
        <v>0.0</v>
      </c>
      <c r="BP12" s="330">
        <v>0.0</v>
      </c>
      <c r="BQ12" s="330">
        <v>0.0</v>
      </c>
      <c r="BR12" s="330">
        <v>0.0</v>
      </c>
      <c r="BS12" s="330">
        <v>0.0</v>
      </c>
      <c r="BT12" s="330">
        <v>0.0</v>
      </c>
      <c r="BU12" s="330">
        <v>0.0</v>
      </c>
      <c r="BV12" s="330">
        <v>0.0</v>
      </c>
      <c r="BW12" s="330">
        <v>0.0</v>
      </c>
      <c r="BX12" s="330">
        <v>0.0</v>
      </c>
      <c r="BY12" s="330">
        <v>0.0</v>
      </c>
      <c r="BZ12" s="330">
        <v>0.0</v>
      </c>
      <c r="CA12" s="330">
        <v>0.0</v>
      </c>
      <c r="CB12" s="330">
        <v>0.0</v>
      </c>
      <c r="CC12" s="331">
        <v>0.0</v>
      </c>
      <c r="CD12" s="331">
        <v>0.0</v>
      </c>
      <c r="CE12" s="331">
        <v>0.0</v>
      </c>
      <c r="CF12" s="331">
        <v>0.0</v>
      </c>
      <c r="CG12" s="331">
        <v>0.0</v>
      </c>
      <c r="CH12" s="331">
        <v>0.0</v>
      </c>
      <c r="CI12" s="332"/>
    </row>
    <row r="13" ht="15.75" customHeight="1">
      <c r="A13" s="320" t="s">
        <v>2601</v>
      </c>
      <c r="B13" s="238" t="s">
        <v>2652</v>
      </c>
      <c r="C13" s="334" t="s">
        <v>2653</v>
      </c>
      <c r="D13" s="322" t="s">
        <v>2604</v>
      </c>
      <c r="E13" s="322" t="s">
        <v>19</v>
      </c>
      <c r="F13" s="96" t="s">
        <v>2605</v>
      </c>
      <c r="G13" s="45" t="str">
        <f t="shared" si="1"/>
        <v>Augusto</v>
      </c>
      <c r="H13" s="335" t="s">
        <v>190</v>
      </c>
      <c r="I13" s="47" t="s">
        <v>23</v>
      </c>
      <c r="J13" s="322" t="str">
        <f t="shared" si="2"/>
        <v>Não</v>
      </c>
      <c r="K13" s="96" t="s">
        <v>2654</v>
      </c>
      <c r="L13" s="341">
        <v>44482.0</v>
      </c>
      <c r="M13" s="96" t="s">
        <v>61</v>
      </c>
      <c r="N13" s="337">
        <v>0.015</v>
      </c>
      <c r="O13" s="322" t="s">
        <v>53</v>
      </c>
      <c r="P13" s="325">
        <v>0.1</v>
      </c>
      <c r="Q13" s="96" t="str">
        <f>IFERROR(VLOOKUP(F13,'Cadastro de assessores'!A:B,2,FALSE),"Não Cadastrado")</f>
        <v>17573</v>
      </c>
      <c r="R13" s="96" t="s">
        <v>2618</v>
      </c>
      <c r="S13" s="96" t="s">
        <v>2655</v>
      </c>
      <c r="T13" s="75"/>
      <c r="U13" s="171"/>
      <c r="V13" s="46" t="s">
        <v>104</v>
      </c>
      <c r="W13" s="13" t="s">
        <v>2656</v>
      </c>
      <c r="X13" s="96" t="s">
        <v>19</v>
      </c>
      <c r="Y13" s="52" t="str">
        <f t="shared" si="3"/>
        <v>Encerrado</v>
      </c>
      <c r="Z13" s="328"/>
      <c r="AA13" s="96" t="str">
        <f t="shared" si="4"/>
        <v/>
      </c>
      <c r="AB13" s="96"/>
      <c r="AC13" s="96"/>
      <c r="AD13" s="96" t="s">
        <v>2657</v>
      </c>
      <c r="AE13" s="340"/>
      <c r="AF13" s="340"/>
      <c r="AG13" s="340"/>
      <c r="AH13" s="173"/>
      <c r="AI13" s="173"/>
      <c r="AJ13" s="340"/>
      <c r="AK13" s="340"/>
      <c r="AL13" s="340"/>
      <c r="AM13" s="340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0"/>
      <c r="AY13" s="340"/>
      <c r="AZ13" s="340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2621</v>
      </c>
      <c r="BJ13" s="173">
        <v>0.0</v>
      </c>
      <c r="BK13" s="173">
        <v>0.0</v>
      </c>
      <c r="BL13" s="173">
        <v>0.0</v>
      </c>
      <c r="BM13" s="330">
        <v>0.0</v>
      </c>
      <c r="BN13" s="330">
        <v>0.0</v>
      </c>
      <c r="BO13" s="330">
        <v>0.0</v>
      </c>
      <c r="BP13" s="330">
        <v>0.0</v>
      </c>
      <c r="BQ13" s="330">
        <v>0.0</v>
      </c>
      <c r="BR13" s="330">
        <v>0.0</v>
      </c>
      <c r="BS13" s="330">
        <v>0.0</v>
      </c>
      <c r="BT13" s="330">
        <v>0.0</v>
      </c>
      <c r="BU13" s="330">
        <v>0.0</v>
      </c>
      <c r="BV13" s="330">
        <v>0.0</v>
      </c>
      <c r="BW13" s="330">
        <v>0.0</v>
      </c>
      <c r="BX13" s="330">
        <v>0.0</v>
      </c>
      <c r="BY13" s="330">
        <v>0.0</v>
      </c>
      <c r="BZ13" s="330">
        <v>0.0</v>
      </c>
      <c r="CA13" s="330">
        <v>0.0</v>
      </c>
      <c r="CB13" s="330">
        <v>0.0</v>
      </c>
      <c r="CC13" s="331">
        <v>0.0</v>
      </c>
      <c r="CD13" s="331">
        <v>0.0</v>
      </c>
      <c r="CE13" s="331">
        <v>0.0</v>
      </c>
      <c r="CF13" s="331">
        <v>0.0</v>
      </c>
      <c r="CG13" s="331">
        <v>0.0</v>
      </c>
      <c r="CH13" s="331">
        <v>0.0</v>
      </c>
      <c r="CI13" s="332"/>
    </row>
    <row r="14" ht="15.75" customHeight="1">
      <c r="A14" s="320" t="s">
        <v>2601</v>
      </c>
      <c r="B14" s="56" t="s">
        <v>2658</v>
      </c>
      <c r="C14" s="334" t="s">
        <v>2659</v>
      </c>
      <c r="D14" s="322" t="s">
        <v>18</v>
      </c>
      <c r="E14" s="322" t="s">
        <v>19</v>
      </c>
      <c r="F14" s="322" t="s">
        <v>2660</v>
      </c>
      <c r="G14" s="45" t="str">
        <f t="shared" si="1"/>
        <v>Breno</v>
      </c>
      <c r="H14" s="167" t="s">
        <v>103</v>
      </c>
      <c r="I14" s="47" t="s">
        <v>23</v>
      </c>
      <c r="J14" s="322" t="str">
        <f t="shared" si="2"/>
        <v>Não</v>
      </c>
      <c r="K14" s="323">
        <v>44970.0</v>
      </c>
      <c r="L14" s="96"/>
      <c r="M14" s="96" t="s">
        <v>48</v>
      </c>
      <c r="N14" s="337">
        <v>0.01</v>
      </c>
      <c r="O14" s="322" t="s">
        <v>2606</v>
      </c>
      <c r="P14" s="325">
        <v>0.0</v>
      </c>
      <c r="Q14" s="96" t="str">
        <f>IFERROR(VLOOKUP(F14,'Cadastro de assessores'!A:B,2,FALSE),"Não Cadastrado")</f>
        <v>18836</v>
      </c>
      <c r="R14" s="322"/>
      <c r="S14" s="323"/>
      <c r="T14" s="51"/>
      <c r="U14" s="51"/>
      <c r="V14" s="46" t="s">
        <v>104</v>
      </c>
      <c r="W14" s="5" t="s">
        <v>2661</v>
      </c>
      <c r="X14" s="5" t="s">
        <v>19</v>
      </c>
      <c r="Y14" s="52" t="str">
        <f t="shared" si="3"/>
        <v>Ativo</v>
      </c>
      <c r="Z14" s="328"/>
      <c r="AA14" s="96" t="str">
        <f t="shared" si="4"/>
        <v/>
      </c>
      <c r="AB14" s="13" t="s">
        <v>116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9"/>
      <c r="AT14" s="329"/>
      <c r="AU14" s="329"/>
      <c r="AV14" s="329"/>
      <c r="AW14" s="329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0"/>
      <c r="BJ14" s="330"/>
      <c r="BK14" s="330"/>
      <c r="BL14" s="330"/>
      <c r="BM14" s="330"/>
      <c r="BN14" s="330"/>
      <c r="BO14" s="330"/>
      <c r="BP14" s="330"/>
      <c r="BQ14" s="330"/>
      <c r="BR14" s="330">
        <v>96441.94</v>
      </c>
      <c r="BS14" s="330">
        <v>101445.48</v>
      </c>
      <c r="BT14" s="330">
        <v>152363.58</v>
      </c>
      <c r="BU14" s="330">
        <v>154001.44</v>
      </c>
      <c r="BV14" s="330">
        <v>155252.93</v>
      </c>
      <c r="BW14" s="330">
        <v>196353.27</v>
      </c>
      <c r="BX14" s="330">
        <v>198849.6</v>
      </c>
      <c r="BY14" s="330">
        <v>215564.62</v>
      </c>
      <c r="BZ14" s="330">
        <v>237808.65</v>
      </c>
      <c r="CA14" s="330">
        <v>239535.68</v>
      </c>
      <c r="CB14" s="330">
        <v>261290.36</v>
      </c>
      <c r="CC14" s="331">
        <v>263329.86</v>
      </c>
      <c r="CD14" s="331">
        <v>285337.49</v>
      </c>
      <c r="CE14" s="331">
        <v>286075.31</v>
      </c>
      <c r="CF14" s="331">
        <v>298116.94</v>
      </c>
      <c r="CG14" s="331">
        <v>300615.38</v>
      </c>
      <c r="CH14" s="331">
        <v>318170.77</v>
      </c>
      <c r="CI14" s="332"/>
    </row>
    <row r="15" ht="15.75" customHeight="1">
      <c r="A15" s="320" t="s">
        <v>2601</v>
      </c>
      <c r="B15" s="56" t="s">
        <v>2658</v>
      </c>
      <c r="C15" s="334" t="s">
        <v>2662</v>
      </c>
      <c r="D15" s="322" t="s">
        <v>18</v>
      </c>
      <c r="E15" s="322" t="s">
        <v>19</v>
      </c>
      <c r="F15" s="322" t="s">
        <v>2660</v>
      </c>
      <c r="G15" s="45" t="str">
        <f t="shared" si="1"/>
        <v>Breno</v>
      </c>
      <c r="H15" s="167" t="s">
        <v>103</v>
      </c>
      <c r="I15" s="47" t="s">
        <v>23</v>
      </c>
      <c r="J15" s="322" t="str">
        <f t="shared" si="2"/>
        <v>Não</v>
      </c>
      <c r="K15" s="323">
        <v>44971.0</v>
      </c>
      <c r="L15" s="96"/>
      <c r="M15" s="96" t="s">
        <v>194</v>
      </c>
      <c r="N15" s="337">
        <v>0.025</v>
      </c>
      <c r="O15" s="322" t="s">
        <v>195</v>
      </c>
      <c r="P15" s="325">
        <v>0.2</v>
      </c>
      <c r="Q15" s="96" t="str">
        <f>IFERROR(VLOOKUP(F15,'Cadastro de assessores'!A:B,2,FALSE),"Não Cadastrado")</f>
        <v>18836</v>
      </c>
      <c r="R15" s="322"/>
      <c r="S15" s="323"/>
      <c r="T15" s="51"/>
      <c r="U15" s="51"/>
      <c r="V15" s="46" t="s">
        <v>104</v>
      </c>
      <c r="W15" s="344" t="s">
        <v>2661</v>
      </c>
      <c r="X15" s="5" t="s">
        <v>19</v>
      </c>
      <c r="Y15" s="52" t="str">
        <f t="shared" si="3"/>
        <v>Ativo</v>
      </c>
      <c r="Z15" s="328"/>
      <c r="AA15" s="96" t="str">
        <f t="shared" si="4"/>
        <v/>
      </c>
      <c r="AB15" s="13" t="s">
        <v>116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9"/>
      <c r="AT15" s="329"/>
      <c r="AU15" s="329"/>
      <c r="AV15" s="329"/>
      <c r="AW15" s="329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0"/>
      <c r="BJ15" s="330"/>
      <c r="BK15" s="330"/>
      <c r="BL15" s="330"/>
      <c r="BM15" s="330"/>
      <c r="BN15" s="330"/>
      <c r="BO15" s="330"/>
      <c r="BP15" s="330"/>
      <c r="BQ15" s="330"/>
      <c r="BR15" s="330">
        <v>97658.61</v>
      </c>
      <c r="BS15" s="330">
        <v>97272.84</v>
      </c>
      <c r="BT15" s="330">
        <v>143818.91</v>
      </c>
      <c r="BU15" s="330">
        <v>150406.68</v>
      </c>
      <c r="BV15" s="330">
        <v>162337.85</v>
      </c>
      <c r="BW15" s="330">
        <v>210751.3</v>
      </c>
      <c r="BX15" s="330">
        <v>209335.48</v>
      </c>
      <c r="BY15" s="330">
        <v>216457.31</v>
      </c>
      <c r="BZ15" s="330">
        <v>225142.56</v>
      </c>
      <c r="CA15" s="330">
        <v>242482.76</v>
      </c>
      <c r="CB15" s="330">
        <v>274526.7</v>
      </c>
      <c r="CC15" s="331">
        <v>256267.06</v>
      </c>
      <c r="CD15" s="331">
        <v>261092.78</v>
      </c>
      <c r="CE15" s="331">
        <v>209751.43</v>
      </c>
      <c r="CF15" s="331">
        <v>280621.27</v>
      </c>
      <c r="CG15" s="331">
        <v>247584.87</v>
      </c>
      <c r="CH15" s="331">
        <v>286328.6</v>
      </c>
      <c r="CI15" s="332"/>
    </row>
    <row r="16" ht="15.75" customHeight="1">
      <c r="A16" s="320" t="s">
        <v>2601</v>
      </c>
      <c r="B16" s="43" t="s">
        <v>179</v>
      </c>
      <c r="C16" s="333" t="s">
        <v>2663</v>
      </c>
      <c r="D16" s="322" t="s">
        <v>18</v>
      </c>
      <c r="E16" s="322" t="s">
        <v>181</v>
      </c>
      <c r="F16" s="322" t="s">
        <v>72</v>
      </c>
      <c r="G16" s="45" t="str">
        <f t="shared" si="1"/>
        <v>Augusto</v>
      </c>
      <c r="H16" s="167" t="s">
        <v>103</v>
      </c>
      <c r="I16" s="47" t="s">
        <v>23</v>
      </c>
      <c r="J16" s="322" t="str">
        <f t="shared" si="2"/>
        <v>Não</v>
      </c>
      <c r="K16" s="323">
        <v>44321.0</v>
      </c>
      <c r="L16" s="96"/>
      <c r="M16" s="96" t="s">
        <v>61</v>
      </c>
      <c r="N16" s="337">
        <v>0.015</v>
      </c>
      <c r="O16" s="322" t="s">
        <v>53</v>
      </c>
      <c r="P16" s="325">
        <v>0.1</v>
      </c>
      <c r="Q16" s="322" t="str">
        <f>IFERROR(VLOOKUP(F16,'Cadastro de assessores'!A:B,2,FALSE),"Não Cadastrado")</f>
        <v>250</v>
      </c>
      <c r="R16" s="322" t="s">
        <v>103</v>
      </c>
      <c r="S16" s="323">
        <v>44321.0</v>
      </c>
      <c r="T16" s="51"/>
      <c r="U16" s="51"/>
      <c r="V16" s="46" t="s">
        <v>104</v>
      </c>
      <c r="W16" s="5" t="s">
        <v>183</v>
      </c>
      <c r="X16" s="166" t="s">
        <v>76</v>
      </c>
      <c r="Y16" s="52" t="str">
        <f t="shared" si="3"/>
        <v>Ativo</v>
      </c>
      <c r="Z16" s="328"/>
      <c r="AA16" s="96" t="str">
        <f t="shared" si="4"/>
        <v>Varejo</v>
      </c>
      <c r="AB16" s="13" t="s">
        <v>116</v>
      </c>
      <c r="AC16" s="96"/>
      <c r="AD16" s="96" t="s">
        <v>2664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9"/>
      <c r="AT16" s="329"/>
      <c r="AU16" s="329"/>
      <c r="AV16" s="329"/>
      <c r="AW16" s="329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0">
        <v>172248.16</v>
      </c>
      <c r="BJ16" s="330">
        <v>170919.5</v>
      </c>
      <c r="BK16" s="330">
        <v>173175.56</v>
      </c>
      <c r="BL16" s="330">
        <v>172542.98</v>
      </c>
      <c r="BM16" s="330">
        <v>216748.13</v>
      </c>
      <c r="BN16" s="330">
        <v>222672.24</v>
      </c>
      <c r="BO16" s="330">
        <v>221198.06</v>
      </c>
      <c r="BP16" s="330">
        <v>223105.1</v>
      </c>
      <c r="BQ16" s="330">
        <v>225604.95</v>
      </c>
      <c r="BR16" s="330">
        <v>227295.12</v>
      </c>
      <c r="BS16" s="330">
        <v>230326.01</v>
      </c>
      <c r="BT16" s="330">
        <v>230883.48</v>
      </c>
      <c r="BU16" s="330">
        <v>236956.32</v>
      </c>
      <c r="BV16" s="330">
        <v>239950.27</v>
      </c>
      <c r="BW16" s="330">
        <v>199623.8</v>
      </c>
      <c r="BX16" s="330">
        <v>241359.69</v>
      </c>
      <c r="BY16" s="330">
        <v>2079.49</v>
      </c>
      <c r="BZ16" s="330">
        <v>2193.56</v>
      </c>
      <c r="CA16" s="330">
        <v>2189.53</v>
      </c>
      <c r="CB16" s="330">
        <v>2193.54</v>
      </c>
      <c r="CC16" s="331">
        <v>2219.69</v>
      </c>
      <c r="CD16" s="331">
        <v>2291.61</v>
      </c>
      <c r="CE16" s="331">
        <v>2298.57</v>
      </c>
      <c r="CF16" s="331">
        <v>2218.53</v>
      </c>
      <c r="CG16" s="331">
        <v>2067.12</v>
      </c>
      <c r="CH16" s="331">
        <v>2024.2</v>
      </c>
      <c r="CI16" s="332"/>
    </row>
    <row r="17" ht="15.75" customHeight="1">
      <c r="A17" s="320" t="s">
        <v>2601</v>
      </c>
      <c r="B17" s="43" t="s">
        <v>2665</v>
      </c>
      <c r="C17" s="333" t="s">
        <v>2666</v>
      </c>
      <c r="D17" s="322" t="s">
        <v>2604</v>
      </c>
      <c r="E17" s="322" t="s">
        <v>19</v>
      </c>
      <c r="F17" s="322" t="s">
        <v>2617</v>
      </c>
      <c r="G17" s="45" t="str">
        <f t="shared" si="1"/>
        <v>Augusto</v>
      </c>
      <c r="H17" s="167" t="s">
        <v>149</v>
      </c>
      <c r="I17" s="52" t="s">
        <v>122</v>
      </c>
      <c r="J17" s="322" t="str">
        <f t="shared" si="2"/>
        <v>Não</v>
      </c>
      <c r="K17" s="323">
        <v>44186.0</v>
      </c>
      <c r="L17" s="96"/>
      <c r="M17" s="96" t="s">
        <v>61</v>
      </c>
      <c r="N17" s="337">
        <v>0.015</v>
      </c>
      <c r="O17" s="322" t="s">
        <v>53</v>
      </c>
      <c r="P17" s="325">
        <v>0.1</v>
      </c>
      <c r="Q17" s="322" t="str">
        <f>IFERROR(VLOOKUP(F17,'Cadastro de assessores'!A:B,2,FALSE),"Não Cadastrado")</f>
        <v>2971</v>
      </c>
      <c r="R17" s="322" t="s">
        <v>103</v>
      </c>
      <c r="S17" s="323">
        <v>44182.0</v>
      </c>
      <c r="T17" s="51"/>
      <c r="U17" s="51" t="s">
        <v>2667</v>
      </c>
      <c r="V17" s="46" t="s">
        <v>104</v>
      </c>
      <c r="W17" s="5" t="s">
        <v>2668</v>
      </c>
      <c r="X17" s="96" t="s">
        <v>19</v>
      </c>
      <c r="Y17" s="52" t="str">
        <f t="shared" si="3"/>
        <v>Ativo</v>
      </c>
      <c r="Z17" s="328"/>
      <c r="AA17" s="96" t="str">
        <f t="shared" si="4"/>
        <v>Varejo</v>
      </c>
      <c r="AB17" s="13" t="s">
        <v>116</v>
      </c>
      <c r="AC17" s="96"/>
      <c r="AD17" s="96" t="s">
        <v>2669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9">
        <v>228785.77</v>
      </c>
      <c r="AT17" s="329">
        <v>229518.88</v>
      </c>
      <c r="AU17" s="329">
        <v>236932.2</v>
      </c>
      <c r="AV17" s="329">
        <v>237701.1</v>
      </c>
      <c r="AW17" s="329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0">
        <v>54018.18</v>
      </c>
      <c r="BJ17" s="330">
        <v>54350.12</v>
      </c>
      <c r="BK17" s="330">
        <v>54696.65</v>
      </c>
      <c r="BL17" s="330">
        <v>44034.78</v>
      </c>
      <c r="BM17" s="330">
        <v>31934.11</v>
      </c>
      <c r="BN17" s="330">
        <v>32033.95</v>
      </c>
      <c r="BO17" s="330">
        <v>52.63</v>
      </c>
      <c r="BP17" s="330">
        <v>26.02</v>
      </c>
      <c r="BQ17" s="330">
        <v>26.02</v>
      </c>
      <c r="BR17" s="330">
        <v>26.02</v>
      </c>
      <c r="BS17" s="330">
        <v>26.02</v>
      </c>
      <c r="BT17" s="330">
        <v>26.02</v>
      </c>
      <c r="BU17" s="330">
        <v>26.02</v>
      </c>
      <c r="BV17" s="330">
        <v>0.0</v>
      </c>
      <c r="BW17" s="330">
        <v>0.0</v>
      </c>
      <c r="BX17" s="330">
        <v>0.0</v>
      </c>
      <c r="BY17" s="330">
        <v>0.0</v>
      </c>
      <c r="BZ17" s="330">
        <v>0.0</v>
      </c>
      <c r="CA17" s="330">
        <v>0.0</v>
      </c>
      <c r="CB17" s="330">
        <v>0.0</v>
      </c>
      <c r="CC17" s="331">
        <v>0.0</v>
      </c>
      <c r="CD17" s="331">
        <v>0.0</v>
      </c>
      <c r="CE17" s="331">
        <v>0.0</v>
      </c>
      <c r="CF17" s="331">
        <v>0.0</v>
      </c>
      <c r="CG17" s="331">
        <v>0.0</v>
      </c>
      <c r="CH17" s="331">
        <v>0.0</v>
      </c>
      <c r="CI17" s="332"/>
    </row>
    <row r="18" ht="15.75" customHeight="1">
      <c r="A18" s="320" t="s">
        <v>2601</v>
      </c>
      <c r="B18" s="158" t="s">
        <v>201</v>
      </c>
      <c r="C18" s="345">
        <v>498190.0</v>
      </c>
      <c r="D18" s="322" t="s">
        <v>18</v>
      </c>
      <c r="E18" s="322" t="s">
        <v>181</v>
      </c>
      <c r="F18" s="96" t="s">
        <v>203</v>
      </c>
      <c r="G18" s="45" t="str">
        <f t="shared" si="1"/>
        <v>Augusto</v>
      </c>
      <c r="H18" s="335" t="s">
        <v>149</v>
      </c>
      <c r="I18" s="52" t="s">
        <v>122</v>
      </c>
      <c r="J18" s="322" t="str">
        <f t="shared" si="2"/>
        <v>Não</v>
      </c>
      <c r="K18" s="73">
        <v>44698.0</v>
      </c>
      <c r="L18" s="146"/>
      <c r="M18" s="96" t="s">
        <v>74</v>
      </c>
      <c r="N18" s="324">
        <v>0.012</v>
      </c>
      <c r="O18" s="322" t="s">
        <v>2606</v>
      </c>
      <c r="P18" s="325">
        <v>0.0</v>
      </c>
      <c r="Q18" s="322" t="str">
        <f>IFERROR(VLOOKUP(F18,'Cadastro de assessores'!A:B,2,FALSE),"Não Cadastrado")</f>
        <v>28411</v>
      </c>
      <c r="R18" s="322" t="s">
        <v>103</v>
      </c>
      <c r="S18" s="73">
        <v>44698.0</v>
      </c>
      <c r="T18" s="51"/>
      <c r="U18" s="51"/>
      <c r="V18" s="46" t="s">
        <v>104</v>
      </c>
      <c r="W18" s="11" t="s">
        <v>205</v>
      </c>
      <c r="X18" s="24" t="s">
        <v>76</v>
      </c>
      <c r="Y18" s="52" t="str">
        <f t="shared" si="3"/>
        <v>Ativo</v>
      </c>
      <c r="Z18" s="328"/>
      <c r="AA18" s="96" t="str">
        <f t="shared" si="4"/>
        <v/>
      </c>
      <c r="AB18" s="13" t="s">
        <v>106</v>
      </c>
      <c r="AC18" s="96"/>
      <c r="AD18" s="46" t="s">
        <v>2670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40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30">
        <v>102484.03</v>
      </c>
      <c r="BJ18" s="330">
        <v>101000.95</v>
      </c>
      <c r="BK18" s="330">
        <v>102326.01</v>
      </c>
      <c r="BL18" s="330">
        <v>102942.63</v>
      </c>
      <c r="BM18" s="330">
        <v>103774.01</v>
      </c>
      <c r="BN18" s="330">
        <v>105820.46</v>
      </c>
      <c r="BO18" s="330">
        <v>105819.89</v>
      </c>
      <c r="BP18" s="330">
        <v>106657.87</v>
      </c>
      <c r="BQ18" s="330">
        <v>107600.87</v>
      </c>
      <c r="BR18" s="330">
        <v>108272.09</v>
      </c>
      <c r="BS18" s="330">
        <v>109278.25</v>
      </c>
      <c r="BT18" s="330">
        <v>109937.58</v>
      </c>
      <c r="BU18" s="330">
        <v>110953.53</v>
      </c>
      <c r="BV18" s="330">
        <v>112407.8</v>
      </c>
      <c r="BW18" s="330">
        <v>113222.86</v>
      </c>
      <c r="BX18" s="330">
        <v>114403.19</v>
      </c>
      <c r="BY18" s="330">
        <v>114038.19</v>
      </c>
      <c r="BZ18" s="330">
        <v>419.05</v>
      </c>
      <c r="CA18" s="330">
        <v>15.79</v>
      </c>
      <c r="CB18" s="330">
        <v>0.0</v>
      </c>
      <c r="CC18" s="331">
        <v>0.0</v>
      </c>
      <c r="CD18" s="331">
        <v>0.0</v>
      </c>
      <c r="CE18" s="331">
        <v>0.0</v>
      </c>
      <c r="CF18" s="331">
        <v>0.0</v>
      </c>
      <c r="CG18" s="331">
        <v>0.0</v>
      </c>
      <c r="CH18" s="331">
        <v>0.0</v>
      </c>
      <c r="CI18" s="332"/>
    </row>
    <row r="19" ht="15.75" customHeight="1">
      <c r="A19" s="320" t="s">
        <v>2601</v>
      </c>
      <c r="B19" s="158" t="s">
        <v>2671</v>
      </c>
      <c r="C19" s="345">
        <v>6274118.0</v>
      </c>
      <c r="D19" s="322" t="s">
        <v>18</v>
      </c>
      <c r="E19" s="322" t="s">
        <v>19</v>
      </c>
      <c r="F19" s="46" t="s">
        <v>144</v>
      </c>
      <c r="G19" s="45" t="str">
        <f t="shared" si="1"/>
        <v>Augusto</v>
      </c>
      <c r="H19" s="335" t="s">
        <v>190</v>
      </c>
      <c r="I19" s="47" t="s">
        <v>23</v>
      </c>
      <c r="J19" s="322" t="str">
        <f t="shared" si="2"/>
        <v>Não</v>
      </c>
      <c r="K19" s="73">
        <v>44469.0</v>
      </c>
      <c r="L19" s="346">
        <v>44907.0</v>
      </c>
      <c r="M19" s="96" t="s">
        <v>74</v>
      </c>
      <c r="N19" s="324">
        <v>0.012</v>
      </c>
      <c r="O19" s="322" t="s">
        <v>2606</v>
      </c>
      <c r="P19" s="325">
        <v>0.0</v>
      </c>
      <c r="Q19" s="322">
        <f>IFERROR(VLOOKUP(F19,'Cadastro de assessores'!A:B,2,FALSE),"Não Cadastrado")</f>
        <v>12332</v>
      </c>
      <c r="R19" s="322" t="s">
        <v>103</v>
      </c>
      <c r="S19" s="73">
        <v>44433.0</v>
      </c>
      <c r="T19" s="51"/>
      <c r="U19" s="326" t="s">
        <v>2672</v>
      </c>
      <c r="V19" s="46" t="s">
        <v>104</v>
      </c>
      <c r="W19" s="11" t="s">
        <v>2673</v>
      </c>
      <c r="X19" s="46" t="s">
        <v>154</v>
      </c>
      <c r="Y19" s="52" t="str">
        <f t="shared" si="3"/>
        <v>Encerrado</v>
      </c>
      <c r="Z19" s="328"/>
      <c r="AA19" s="96" t="str">
        <f t="shared" si="4"/>
        <v>Varejo</v>
      </c>
      <c r="AB19" s="13" t="s">
        <v>116</v>
      </c>
      <c r="AC19" s="96"/>
      <c r="AD19" s="46" t="s">
        <v>2674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40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0">
        <v>626220.03</v>
      </c>
      <c r="BJ19" s="330">
        <v>625103.39</v>
      </c>
      <c r="BK19" s="330">
        <v>631849.87</v>
      </c>
      <c r="BL19" s="330">
        <v>639608.2</v>
      </c>
      <c r="BM19" s="330">
        <v>590794.07</v>
      </c>
      <c r="BN19" s="330">
        <v>659715.7</v>
      </c>
      <c r="BO19" s="330">
        <v>0.0</v>
      </c>
      <c r="BP19" s="330">
        <v>0.0</v>
      </c>
      <c r="BQ19" s="330">
        <v>0.0</v>
      </c>
      <c r="BR19" s="330">
        <v>0.0</v>
      </c>
      <c r="BS19" s="330">
        <v>0.0</v>
      </c>
      <c r="BT19" s="330">
        <v>0.0</v>
      </c>
      <c r="BU19" s="330">
        <v>0.0</v>
      </c>
      <c r="BV19" s="330">
        <v>0.0</v>
      </c>
      <c r="BW19" s="330">
        <v>0.0</v>
      </c>
      <c r="BX19" s="330">
        <v>0.0</v>
      </c>
      <c r="BY19" s="330">
        <v>0.0</v>
      </c>
      <c r="BZ19" s="330">
        <v>0.0</v>
      </c>
      <c r="CA19" s="330">
        <v>0.0</v>
      </c>
      <c r="CB19" s="330">
        <v>0.0</v>
      </c>
      <c r="CC19" s="331">
        <v>0.0</v>
      </c>
      <c r="CD19" s="331">
        <v>0.0</v>
      </c>
      <c r="CE19" s="331">
        <v>0.0</v>
      </c>
      <c r="CF19" s="331">
        <v>0.0</v>
      </c>
      <c r="CG19" s="331">
        <v>0.0</v>
      </c>
      <c r="CH19" s="331">
        <v>0.0</v>
      </c>
      <c r="CI19" s="332"/>
    </row>
    <row r="20" ht="15.75" customHeight="1">
      <c r="A20" s="320" t="s">
        <v>2601</v>
      </c>
      <c r="B20" s="243" t="s">
        <v>2675</v>
      </c>
      <c r="C20" s="334" t="s">
        <v>2676</v>
      </c>
      <c r="D20" s="322" t="s">
        <v>2604</v>
      </c>
      <c r="E20" s="322" t="s">
        <v>19</v>
      </c>
      <c r="F20" s="96" t="s">
        <v>2605</v>
      </c>
      <c r="G20" s="45" t="str">
        <f t="shared" si="1"/>
        <v>Augusto</v>
      </c>
      <c r="H20" s="335" t="s">
        <v>190</v>
      </c>
      <c r="I20" s="47" t="s">
        <v>23</v>
      </c>
      <c r="J20" s="322" t="str">
        <f t="shared" si="2"/>
        <v>Não</v>
      </c>
      <c r="K20" s="336">
        <v>43745.0</v>
      </c>
      <c r="L20" s="336">
        <v>44035.0</v>
      </c>
      <c r="M20" s="96" t="s">
        <v>61</v>
      </c>
      <c r="N20" s="337">
        <v>0.01</v>
      </c>
      <c r="O20" s="322" t="s">
        <v>53</v>
      </c>
      <c r="P20" s="325">
        <v>0.1</v>
      </c>
      <c r="Q20" s="96" t="str">
        <f>IFERROR(VLOOKUP(F20,'Cadastro de assessores'!A:B,2,FALSE),"Não Cadastrado")</f>
        <v>17573</v>
      </c>
      <c r="R20" s="96" t="s">
        <v>2618</v>
      </c>
      <c r="S20" s="336">
        <v>43745.0</v>
      </c>
      <c r="T20" s="75"/>
      <c r="U20" s="171"/>
      <c r="V20" s="46" t="s">
        <v>104</v>
      </c>
      <c r="W20" s="13" t="s">
        <v>2677</v>
      </c>
      <c r="X20" s="96" t="s">
        <v>19</v>
      </c>
      <c r="Y20" s="52" t="str">
        <f t="shared" si="3"/>
        <v>Encerrado</v>
      </c>
      <c r="Z20" s="328"/>
      <c r="AA20" s="96" t="str">
        <f t="shared" si="4"/>
        <v>Varejo</v>
      </c>
      <c r="AB20" s="13" t="s">
        <v>116</v>
      </c>
      <c r="AC20" s="96"/>
      <c r="AD20" s="96" t="s">
        <v>2678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0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2" t="s">
        <v>2621</v>
      </c>
      <c r="BJ20" s="173">
        <v>0.0</v>
      </c>
      <c r="BK20" s="173">
        <v>0.0</v>
      </c>
      <c r="BL20" s="173">
        <v>42.06</v>
      </c>
      <c r="BM20" s="330">
        <v>42.06</v>
      </c>
      <c r="BN20" s="330">
        <v>42.06</v>
      </c>
      <c r="BO20" s="330">
        <v>42.06</v>
      </c>
      <c r="BP20" s="330">
        <v>42.06</v>
      </c>
      <c r="BQ20" s="330">
        <v>42.06</v>
      </c>
      <c r="BR20" s="330">
        <v>42.06</v>
      </c>
      <c r="BS20" s="330">
        <v>42.06</v>
      </c>
      <c r="BT20" s="330">
        <v>42.06</v>
      </c>
      <c r="BU20" s="330">
        <v>42.06</v>
      </c>
      <c r="BV20" s="330">
        <v>0.0</v>
      </c>
      <c r="BW20" s="330">
        <v>0.0</v>
      </c>
      <c r="BX20" s="330">
        <v>0.0</v>
      </c>
      <c r="BY20" s="330">
        <v>0.0</v>
      </c>
      <c r="BZ20" s="330">
        <v>0.0</v>
      </c>
      <c r="CA20" s="330">
        <v>0.0</v>
      </c>
      <c r="CB20" s="330">
        <v>0.0</v>
      </c>
      <c r="CC20" s="331">
        <v>0.0</v>
      </c>
      <c r="CD20" s="331">
        <v>0.0</v>
      </c>
      <c r="CE20" s="331">
        <v>0.0</v>
      </c>
      <c r="CF20" s="331">
        <v>0.0</v>
      </c>
      <c r="CG20" s="331">
        <v>0.0</v>
      </c>
      <c r="CH20" s="331">
        <v>0.0</v>
      </c>
      <c r="CI20" s="332"/>
    </row>
    <row r="21" ht="15.75" customHeight="1">
      <c r="A21" s="320" t="s">
        <v>2601</v>
      </c>
      <c r="B21" s="243" t="s">
        <v>2679</v>
      </c>
      <c r="C21" s="333">
        <v>3791512.0</v>
      </c>
      <c r="D21" s="322" t="s">
        <v>18</v>
      </c>
      <c r="E21" s="322" t="s">
        <v>19</v>
      </c>
      <c r="F21" s="96" t="s">
        <v>144</v>
      </c>
      <c r="G21" s="45" t="str">
        <f t="shared" si="1"/>
        <v>Breno</v>
      </c>
      <c r="H21" s="167" t="s">
        <v>103</v>
      </c>
      <c r="I21" s="47" t="s">
        <v>23</v>
      </c>
      <c r="J21" s="322" t="str">
        <f t="shared" si="2"/>
        <v>Não</v>
      </c>
      <c r="K21" s="73">
        <v>45020.0</v>
      </c>
      <c r="L21" s="46"/>
      <c r="M21" s="96" t="s">
        <v>48</v>
      </c>
      <c r="N21" s="337">
        <v>0.007</v>
      </c>
      <c r="O21" s="322" t="s">
        <v>2606</v>
      </c>
      <c r="P21" s="325">
        <v>0.0</v>
      </c>
      <c r="Q21" s="322"/>
      <c r="R21" s="322"/>
      <c r="S21" s="338"/>
      <c r="T21" s="51"/>
      <c r="U21" s="51"/>
      <c r="V21" s="46" t="s">
        <v>104</v>
      </c>
      <c r="W21" s="13" t="s">
        <v>2680</v>
      </c>
      <c r="X21" s="5" t="s">
        <v>19</v>
      </c>
      <c r="Y21" s="52" t="str">
        <f t="shared" si="3"/>
        <v>Ativo</v>
      </c>
      <c r="Z21" s="328"/>
      <c r="AA21" s="96" t="str">
        <f t="shared" si="4"/>
        <v/>
      </c>
      <c r="AB21" s="13" t="s">
        <v>116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3"/>
      <c r="AR21" s="329"/>
      <c r="AS21" s="329"/>
      <c r="AT21" s="329"/>
      <c r="AU21" s="329"/>
      <c r="AV21" s="329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30"/>
      <c r="BJ21" s="330"/>
      <c r="BK21" s="330"/>
      <c r="BL21" s="330"/>
      <c r="BM21" s="330"/>
      <c r="BN21" s="330"/>
      <c r="BO21" s="330"/>
      <c r="BP21" s="330"/>
      <c r="BQ21" s="330"/>
      <c r="BR21" s="330"/>
      <c r="BS21" s="330">
        <v>0.0</v>
      </c>
      <c r="BT21" s="330">
        <v>279469.28</v>
      </c>
      <c r="BU21" s="330">
        <v>282007.53</v>
      </c>
      <c r="BV21" s="330">
        <v>285642.6</v>
      </c>
      <c r="BW21" s="330">
        <v>287956.62</v>
      </c>
      <c r="BX21" s="330">
        <v>290908.71</v>
      </c>
      <c r="BY21" s="330">
        <v>292485.32</v>
      </c>
      <c r="BZ21" s="330">
        <v>248650.68</v>
      </c>
      <c r="CA21" s="330">
        <v>249698.66</v>
      </c>
      <c r="CB21" s="330">
        <v>252042.49</v>
      </c>
      <c r="CC21" s="331">
        <v>254140.24</v>
      </c>
      <c r="CD21" s="331">
        <v>255408.88</v>
      </c>
      <c r="CE21" s="331">
        <v>255001.13</v>
      </c>
      <c r="CF21" s="331">
        <v>256872.24</v>
      </c>
      <c r="CG21" s="331">
        <v>259014.46</v>
      </c>
      <c r="CH21" s="331">
        <v>261168.08</v>
      </c>
      <c r="CI21" s="332"/>
    </row>
    <row r="22" ht="15.75" customHeight="1">
      <c r="A22" s="320" t="s">
        <v>2601</v>
      </c>
      <c r="B22" s="62" t="s">
        <v>2681</v>
      </c>
      <c r="C22" s="146">
        <v>2538527.0</v>
      </c>
      <c r="D22" s="322" t="s">
        <v>18</v>
      </c>
      <c r="E22" s="322" t="s">
        <v>181</v>
      </c>
      <c r="F22" s="96" t="s">
        <v>72</v>
      </c>
      <c r="G22" s="45" t="str">
        <f t="shared" si="1"/>
        <v>Augusto</v>
      </c>
      <c r="H22" s="335" t="s">
        <v>149</v>
      </c>
      <c r="I22" s="52" t="s">
        <v>122</v>
      </c>
      <c r="J22" s="322" t="str">
        <f t="shared" si="2"/>
        <v>Não</v>
      </c>
      <c r="K22" s="338">
        <v>44512.0</v>
      </c>
      <c r="L22" s="46"/>
      <c r="M22" s="96" t="s">
        <v>48</v>
      </c>
      <c r="N22" s="337">
        <v>0.007</v>
      </c>
      <c r="O22" s="322" t="s">
        <v>2606</v>
      </c>
      <c r="P22" s="325">
        <v>0.0</v>
      </c>
      <c r="Q22" s="322" t="str">
        <f>IFERROR(VLOOKUP(F22,'Cadastro de assessores'!A:B,2,FALSE),"Não Cadastrado")</f>
        <v>250</v>
      </c>
      <c r="R22" s="322" t="s">
        <v>103</v>
      </c>
      <c r="S22" s="338">
        <v>44512.0</v>
      </c>
      <c r="T22" s="51"/>
      <c r="U22" s="51"/>
      <c r="V22" s="46" t="s">
        <v>104</v>
      </c>
      <c r="W22" s="5" t="s">
        <v>250</v>
      </c>
      <c r="X22" s="166" t="s">
        <v>76</v>
      </c>
      <c r="Y22" s="52" t="str">
        <f t="shared" si="3"/>
        <v>Ativo</v>
      </c>
      <c r="Z22" s="328"/>
      <c r="AA22" s="96" t="str">
        <f t="shared" si="4"/>
        <v>Varejo</v>
      </c>
      <c r="AB22" s="13" t="s">
        <v>116</v>
      </c>
      <c r="AC22" s="96"/>
      <c r="AD22" s="96" t="s">
        <v>2664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3"/>
      <c r="AR22" s="329"/>
      <c r="AS22" s="329"/>
      <c r="AT22" s="329"/>
      <c r="AU22" s="329"/>
      <c r="AV22" s="329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0">
        <v>144103.6</v>
      </c>
      <c r="BJ22" s="330">
        <v>144763.45</v>
      </c>
      <c r="BK22" s="330">
        <v>144684.82</v>
      </c>
      <c r="BL22" s="330">
        <v>146324.19</v>
      </c>
      <c r="BM22" s="330">
        <v>147059.78</v>
      </c>
      <c r="BN22" s="330">
        <v>148335.12</v>
      </c>
      <c r="BO22" s="330">
        <v>146094.53</v>
      </c>
      <c r="BP22" s="330">
        <v>146874.37</v>
      </c>
      <c r="BQ22" s="330">
        <v>144397.3</v>
      </c>
      <c r="BR22" s="330">
        <v>145710.51</v>
      </c>
      <c r="BS22" s="330">
        <v>147586.09</v>
      </c>
      <c r="BT22" s="330">
        <v>148784.85</v>
      </c>
      <c r="BU22" s="330">
        <v>148037.75</v>
      </c>
      <c r="BV22" s="330">
        <v>149312.35</v>
      </c>
      <c r="BW22" s="330">
        <v>150549.05</v>
      </c>
      <c r="BX22" s="330">
        <v>152517.99</v>
      </c>
      <c r="BY22" s="330">
        <v>152613.39</v>
      </c>
      <c r="BZ22" s="330">
        <v>154909.92</v>
      </c>
      <c r="CA22" s="330">
        <v>156080.16</v>
      </c>
      <c r="CB22" s="330">
        <v>157545.52</v>
      </c>
      <c r="CC22" s="331">
        <v>0.0</v>
      </c>
      <c r="CD22" s="331">
        <v>0.0</v>
      </c>
      <c r="CE22" s="331">
        <v>0.0</v>
      </c>
      <c r="CF22" s="331">
        <v>0.0</v>
      </c>
      <c r="CG22" s="331">
        <v>0.0</v>
      </c>
      <c r="CH22" s="331">
        <v>0.0</v>
      </c>
      <c r="CI22" s="332"/>
    </row>
    <row r="23" ht="15.75" customHeight="1">
      <c r="A23" s="320" t="s">
        <v>2601</v>
      </c>
      <c r="B23" s="347" t="s">
        <v>251</v>
      </c>
      <c r="C23" s="334" t="s">
        <v>2682</v>
      </c>
      <c r="D23" s="322" t="s">
        <v>18</v>
      </c>
      <c r="E23" s="322" t="s">
        <v>181</v>
      </c>
      <c r="F23" s="322" t="s">
        <v>72</v>
      </c>
      <c r="G23" s="45" t="str">
        <f t="shared" si="1"/>
        <v>Augusto</v>
      </c>
      <c r="H23" s="167" t="s">
        <v>149</v>
      </c>
      <c r="I23" s="52" t="s">
        <v>122</v>
      </c>
      <c r="J23" s="322" t="str">
        <f t="shared" si="2"/>
        <v>Não</v>
      </c>
      <c r="K23" s="336">
        <v>44266.0</v>
      </c>
      <c r="L23" s="96"/>
      <c r="M23" s="96" t="s">
        <v>275</v>
      </c>
      <c r="N23" s="337">
        <v>0.02</v>
      </c>
      <c r="O23" s="322" t="s">
        <v>53</v>
      </c>
      <c r="P23" s="325">
        <v>0.2</v>
      </c>
      <c r="Q23" s="322" t="str">
        <f>IFERROR(VLOOKUP(F23,'Cadastro de assessores'!A:B,2,FALSE),"Não Cadastrado")</f>
        <v>250</v>
      </c>
      <c r="R23" s="322" t="s">
        <v>103</v>
      </c>
      <c r="S23" s="336">
        <v>44266.0</v>
      </c>
      <c r="T23" s="75"/>
      <c r="U23" s="171" t="s">
        <v>2683</v>
      </c>
      <c r="V23" s="46" t="s">
        <v>104</v>
      </c>
      <c r="W23" s="327" t="s">
        <v>254</v>
      </c>
      <c r="X23" s="166" t="s">
        <v>76</v>
      </c>
      <c r="Y23" s="52" t="str">
        <f t="shared" si="3"/>
        <v>Ativo</v>
      </c>
      <c r="Z23" s="328"/>
      <c r="AA23" s="96" t="str">
        <f t="shared" si="4"/>
        <v>Qualificado</v>
      </c>
      <c r="AB23" s="13" t="s">
        <v>106</v>
      </c>
      <c r="AC23" s="96"/>
      <c r="AD23" s="96" t="s">
        <v>2684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3"/>
      <c r="AS23" s="329">
        <v>1480002.42</v>
      </c>
      <c r="AT23" s="329">
        <v>1498381.39</v>
      </c>
      <c r="AU23" s="329"/>
      <c r="AV23" s="329">
        <v>1516551.96</v>
      </c>
      <c r="AW23" s="329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0">
        <v>1324303.62</v>
      </c>
      <c r="BJ23" s="330">
        <v>1343985.82</v>
      </c>
      <c r="BK23" s="330">
        <v>1386731.4</v>
      </c>
      <c r="BL23" s="330">
        <v>1260597.49</v>
      </c>
      <c r="BM23" s="330">
        <v>1169900.72</v>
      </c>
      <c r="BN23" s="330">
        <v>983265.69</v>
      </c>
      <c r="BO23" s="330">
        <v>774415.32</v>
      </c>
      <c r="BP23" s="330">
        <v>776809.27</v>
      </c>
      <c r="BQ23" s="330">
        <v>779063.03</v>
      </c>
      <c r="BR23" s="330">
        <v>767690.86</v>
      </c>
      <c r="BS23" s="330">
        <v>884640.7</v>
      </c>
      <c r="BT23" s="330">
        <v>314241.81</v>
      </c>
      <c r="BU23" s="330">
        <v>15.94</v>
      </c>
      <c r="BV23" s="330">
        <v>0.0</v>
      </c>
      <c r="BW23" s="330">
        <v>0.0</v>
      </c>
      <c r="BX23" s="330">
        <v>0.0</v>
      </c>
      <c r="BY23" s="330">
        <v>0.0</v>
      </c>
      <c r="BZ23" s="330">
        <v>0.0</v>
      </c>
      <c r="CA23" s="330">
        <v>0.0</v>
      </c>
      <c r="CB23" s="330">
        <v>0.0</v>
      </c>
      <c r="CC23" s="331">
        <v>0.0</v>
      </c>
      <c r="CD23" s="331">
        <v>0.0</v>
      </c>
      <c r="CE23" s="331">
        <v>0.0</v>
      </c>
      <c r="CF23" s="331">
        <v>0.0</v>
      </c>
      <c r="CG23" s="331">
        <v>0.0</v>
      </c>
      <c r="CH23" s="331">
        <v>0.0</v>
      </c>
      <c r="CI23" s="332"/>
    </row>
    <row r="24" ht="15.75" customHeight="1">
      <c r="A24" s="320" t="s">
        <v>2601</v>
      </c>
      <c r="B24" s="56" t="s">
        <v>2685</v>
      </c>
      <c r="C24" s="333" t="s">
        <v>2686</v>
      </c>
      <c r="D24" s="322" t="s">
        <v>18</v>
      </c>
      <c r="E24" s="322" t="s">
        <v>181</v>
      </c>
      <c r="F24" s="322" t="s">
        <v>72</v>
      </c>
      <c r="G24" s="45" t="str">
        <f t="shared" si="1"/>
        <v>Augusto</v>
      </c>
      <c r="H24" s="167" t="s">
        <v>149</v>
      </c>
      <c r="I24" s="52" t="s">
        <v>122</v>
      </c>
      <c r="J24" s="322" t="str">
        <f t="shared" si="2"/>
        <v>Não</v>
      </c>
      <c r="K24" s="323">
        <v>44319.0</v>
      </c>
      <c r="L24" s="96"/>
      <c r="M24" s="96" t="s">
        <v>61</v>
      </c>
      <c r="N24" s="337">
        <v>0.015</v>
      </c>
      <c r="O24" s="322" t="s">
        <v>53</v>
      </c>
      <c r="P24" s="325">
        <v>0.1</v>
      </c>
      <c r="Q24" s="322" t="str">
        <f>IFERROR(VLOOKUP(F24,'Cadastro de assessores'!A:B,2,FALSE),"Não Cadastrado")</f>
        <v>250</v>
      </c>
      <c r="R24" s="322" t="s">
        <v>103</v>
      </c>
      <c r="S24" s="323">
        <v>44319.0</v>
      </c>
      <c r="T24" s="75"/>
      <c r="U24" s="51" t="s">
        <v>2687</v>
      </c>
      <c r="V24" s="46" t="s">
        <v>104</v>
      </c>
      <c r="W24" s="5" t="s">
        <v>259</v>
      </c>
      <c r="X24" s="166" t="s">
        <v>76</v>
      </c>
      <c r="Y24" s="52" t="str">
        <f t="shared" si="3"/>
        <v>Ativo</v>
      </c>
      <c r="Z24" s="328"/>
      <c r="AA24" s="96" t="str">
        <f t="shared" si="4"/>
        <v>Varejo</v>
      </c>
      <c r="AB24" s="13" t="s">
        <v>116</v>
      </c>
      <c r="AC24" s="96"/>
      <c r="AD24" s="96" t="s">
        <v>2664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9"/>
      <c r="AT24" s="329"/>
      <c r="AU24" s="329"/>
      <c r="AV24" s="329"/>
      <c r="AW24" s="329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0">
        <v>162907.42</v>
      </c>
      <c r="BJ24" s="330">
        <v>161052.5</v>
      </c>
      <c r="BK24" s="330">
        <v>163497.5</v>
      </c>
      <c r="BL24" s="330">
        <v>165748.29</v>
      </c>
      <c r="BM24" s="330">
        <v>167274.89</v>
      </c>
      <c r="BN24" s="330">
        <v>19777.92</v>
      </c>
      <c r="BO24" s="330">
        <v>7585.1</v>
      </c>
      <c r="BP24" s="330">
        <v>7624.74</v>
      </c>
      <c r="BQ24" s="330">
        <v>8012.56</v>
      </c>
      <c r="BR24" s="330">
        <v>8061.84</v>
      </c>
      <c r="BS24" s="330">
        <v>8150.87</v>
      </c>
      <c r="BT24" s="330">
        <v>8192.09</v>
      </c>
      <c r="BU24" s="330">
        <v>7181.17</v>
      </c>
      <c r="BV24" s="330">
        <v>0.0</v>
      </c>
      <c r="BW24" s="330">
        <v>0.0</v>
      </c>
      <c r="BX24" s="330">
        <v>0.0</v>
      </c>
      <c r="BY24" s="330">
        <v>0.0</v>
      </c>
      <c r="BZ24" s="330">
        <v>0.0</v>
      </c>
      <c r="CA24" s="330">
        <v>0.0</v>
      </c>
      <c r="CB24" s="330">
        <v>0.0</v>
      </c>
      <c r="CC24" s="331">
        <v>0.0</v>
      </c>
      <c r="CD24" s="331">
        <v>0.0</v>
      </c>
      <c r="CE24" s="331">
        <v>0.0</v>
      </c>
      <c r="CF24" s="331">
        <v>0.0</v>
      </c>
      <c r="CG24" s="331">
        <v>0.0</v>
      </c>
      <c r="CH24" s="331">
        <v>0.0</v>
      </c>
      <c r="CI24" s="332"/>
    </row>
    <row r="25" ht="15.75" customHeight="1">
      <c r="A25" s="320" t="s">
        <v>2601</v>
      </c>
      <c r="B25" s="347" t="s">
        <v>269</v>
      </c>
      <c r="C25" s="334" t="s">
        <v>2688</v>
      </c>
      <c r="D25" s="322" t="s">
        <v>18</v>
      </c>
      <c r="E25" s="322" t="s">
        <v>181</v>
      </c>
      <c r="F25" s="322" t="s">
        <v>2689</v>
      </c>
      <c r="G25" s="45" t="str">
        <f t="shared" si="1"/>
        <v>Augusto</v>
      </c>
      <c r="H25" s="335" t="s">
        <v>149</v>
      </c>
      <c r="I25" s="52" t="s">
        <v>150</v>
      </c>
      <c r="J25" s="322" t="str">
        <f t="shared" si="2"/>
        <v>Sim</v>
      </c>
      <c r="K25" s="323">
        <v>44263.0</v>
      </c>
      <c r="L25" s="96"/>
      <c r="M25" s="96" t="s">
        <v>74</v>
      </c>
      <c r="N25" s="337">
        <v>0.012</v>
      </c>
      <c r="O25" s="322" t="s">
        <v>2606</v>
      </c>
      <c r="P25" s="325">
        <v>0.0</v>
      </c>
      <c r="Q25" s="322" t="str">
        <f>IFERROR(VLOOKUP(F25,'Cadastro de assessores'!A:B,2,FALSE),"Não Cadastrado")</f>
        <v>22066</v>
      </c>
      <c r="R25" s="322" t="s">
        <v>103</v>
      </c>
      <c r="S25" s="323">
        <v>44263.0</v>
      </c>
      <c r="T25" s="348" t="s">
        <v>2690</v>
      </c>
      <c r="U25" s="326"/>
      <c r="V25" s="46" t="s">
        <v>104</v>
      </c>
      <c r="W25" s="327" t="s">
        <v>272</v>
      </c>
      <c r="X25" s="166" t="s">
        <v>76</v>
      </c>
      <c r="Y25" s="52" t="str">
        <f t="shared" si="3"/>
        <v>Ativo</v>
      </c>
      <c r="Z25" s="328"/>
      <c r="AA25" s="96" t="str">
        <f t="shared" si="4"/>
        <v>Varejo</v>
      </c>
      <c r="AB25" s="13" t="s">
        <v>116</v>
      </c>
      <c r="AC25" s="96"/>
      <c r="AD25" s="96" t="s">
        <v>2664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3"/>
      <c r="AS25" s="329">
        <v>440722.58</v>
      </c>
      <c r="AT25" s="329">
        <v>449239.04</v>
      </c>
      <c r="AU25" s="329"/>
      <c r="AV25" s="329">
        <v>462224.91</v>
      </c>
      <c r="AW25" s="329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0">
        <v>505664.71</v>
      </c>
      <c r="BJ25" s="330">
        <v>456198.74</v>
      </c>
      <c r="BK25" s="330">
        <v>460413.11</v>
      </c>
      <c r="BL25" s="330">
        <v>465701.96</v>
      </c>
      <c r="BM25" s="330">
        <v>469182.88</v>
      </c>
      <c r="BN25" s="330">
        <v>479309.81</v>
      </c>
      <c r="BO25" s="330">
        <v>477172.68</v>
      </c>
      <c r="BP25" s="330">
        <v>481234.45</v>
      </c>
      <c r="BQ25" s="330">
        <v>486765.01</v>
      </c>
      <c r="BR25" s="330">
        <v>491437.74</v>
      </c>
      <c r="BS25" s="330">
        <v>497419.32</v>
      </c>
      <c r="BT25" s="330">
        <v>500972.7</v>
      </c>
      <c r="BU25" s="330">
        <v>505457.11</v>
      </c>
      <c r="BV25" s="330">
        <v>235644.94</v>
      </c>
      <c r="BW25" s="330">
        <v>206013.87</v>
      </c>
      <c r="BX25" s="330">
        <v>240906.88</v>
      </c>
      <c r="BY25" s="330">
        <v>241298.98</v>
      </c>
      <c r="BZ25" s="330">
        <v>242917.88</v>
      </c>
      <c r="CA25" s="330">
        <v>206237.43</v>
      </c>
      <c r="CB25" s="330">
        <v>118196.35</v>
      </c>
      <c r="CC25" s="331">
        <v>119397.47</v>
      </c>
      <c r="CD25" s="331">
        <v>120333.01</v>
      </c>
      <c r="CE25" s="331">
        <v>12940.09</v>
      </c>
      <c r="CF25" s="331">
        <v>13007.13</v>
      </c>
      <c r="CG25" s="331">
        <v>12771.82</v>
      </c>
      <c r="CH25" s="331">
        <v>12854.13</v>
      </c>
      <c r="CI25" s="332"/>
    </row>
    <row r="26" ht="15.75" customHeight="1">
      <c r="A26" s="320" t="s">
        <v>2601</v>
      </c>
      <c r="B26" s="43" t="s">
        <v>2691</v>
      </c>
      <c r="C26" s="349">
        <v>369447.0</v>
      </c>
      <c r="D26" s="350" t="s">
        <v>18</v>
      </c>
      <c r="E26" s="350" t="s">
        <v>181</v>
      </c>
      <c r="F26" s="349" t="s">
        <v>72</v>
      </c>
      <c r="G26" s="45" t="str">
        <f t="shared" si="1"/>
        <v>Augusto</v>
      </c>
      <c r="H26" s="351" t="s">
        <v>103</v>
      </c>
      <c r="I26" s="47" t="s">
        <v>23</v>
      </c>
      <c r="J26" s="322" t="str">
        <f t="shared" si="2"/>
        <v>Não</v>
      </c>
      <c r="K26" s="352">
        <v>44623.0</v>
      </c>
      <c r="L26" s="353"/>
      <c r="M26" s="353" t="s">
        <v>194</v>
      </c>
      <c r="N26" s="354">
        <v>0.025</v>
      </c>
      <c r="O26" s="350"/>
      <c r="P26" s="355"/>
      <c r="Q26" s="322" t="str">
        <f>IFERROR(VLOOKUP(F26,'Cadastro de assessores'!A:B,2,FALSE),"Não Cadastrado")</f>
        <v>250</v>
      </c>
      <c r="R26" s="322" t="s">
        <v>103</v>
      </c>
      <c r="S26" s="323">
        <v>44623.0</v>
      </c>
      <c r="T26" s="171"/>
      <c r="U26" s="171"/>
      <c r="V26" s="46" t="s">
        <v>104</v>
      </c>
      <c r="W26" s="5" t="s">
        <v>2692</v>
      </c>
      <c r="X26" s="166" t="s">
        <v>76</v>
      </c>
      <c r="Y26" s="52" t="str">
        <f t="shared" si="3"/>
        <v>Ativo</v>
      </c>
      <c r="Z26" s="328"/>
      <c r="AA26" s="96" t="str">
        <f t="shared" si="4"/>
        <v>Varejo</v>
      </c>
      <c r="AB26" s="13" t="s">
        <v>116</v>
      </c>
      <c r="AC26" s="96"/>
      <c r="AD26" s="96" t="s">
        <v>2664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3"/>
      <c r="AS26" s="329"/>
      <c r="AT26" s="329"/>
      <c r="AU26" s="329"/>
      <c r="AV26" s="329"/>
      <c r="AW26" s="329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0">
        <v>90466.5</v>
      </c>
      <c r="BJ26" s="330">
        <v>85689.23</v>
      </c>
      <c r="BK26" s="330">
        <v>88679.33</v>
      </c>
      <c r="BL26" s="330">
        <v>90869.7</v>
      </c>
      <c r="BM26" s="330">
        <v>91312.47</v>
      </c>
      <c r="BN26" s="330">
        <v>98195.95</v>
      </c>
      <c r="BO26" s="330">
        <v>96165.06</v>
      </c>
      <c r="BP26" s="330">
        <v>95605.15</v>
      </c>
      <c r="BQ26" s="330">
        <v>98467.87</v>
      </c>
      <c r="BR26" s="330">
        <v>95312.6</v>
      </c>
      <c r="BS26" s="330">
        <v>94859.19</v>
      </c>
      <c r="BT26" s="330">
        <v>92637.07</v>
      </c>
      <c r="BU26" s="330">
        <v>97007.24</v>
      </c>
      <c r="BV26" s="330">
        <v>104362.69</v>
      </c>
      <c r="BW26" s="330">
        <v>110007.3</v>
      </c>
      <c r="BX26" s="330">
        <v>108631.49</v>
      </c>
      <c r="BY26" s="330">
        <v>104479.37</v>
      </c>
      <c r="BZ26" s="330">
        <v>99276.68</v>
      </c>
      <c r="CA26" s="330">
        <v>106800.24</v>
      </c>
      <c r="CB26" s="330">
        <v>111462.73</v>
      </c>
      <c r="CC26" s="331">
        <v>104775.96</v>
      </c>
      <c r="CD26" s="331">
        <v>106729.11</v>
      </c>
      <c r="CE26" s="331">
        <v>72574.86</v>
      </c>
      <c r="CF26" s="331">
        <v>102972.12</v>
      </c>
      <c r="CG26" s="331">
        <v>90764.55</v>
      </c>
      <c r="CH26" s="331">
        <v>99754.49</v>
      </c>
      <c r="CI26" s="332"/>
    </row>
    <row r="27" ht="15.75" customHeight="1">
      <c r="A27" s="320" t="s">
        <v>2601</v>
      </c>
      <c r="B27" s="62" t="s">
        <v>2693</v>
      </c>
      <c r="C27" s="146">
        <v>4466499.0</v>
      </c>
      <c r="D27" s="322" t="s">
        <v>18</v>
      </c>
      <c r="E27" s="322" t="s">
        <v>181</v>
      </c>
      <c r="F27" s="94" t="s">
        <v>203</v>
      </c>
      <c r="G27" s="45" t="str">
        <f t="shared" si="1"/>
        <v>Augusto</v>
      </c>
      <c r="H27" s="167" t="s">
        <v>149</v>
      </c>
      <c r="I27" s="52" t="s">
        <v>122</v>
      </c>
      <c r="J27" s="322" t="str">
        <f t="shared" si="2"/>
        <v>Não</v>
      </c>
      <c r="K27" s="323">
        <v>44670.0</v>
      </c>
      <c r="L27" s="96"/>
      <c r="M27" s="96" t="s">
        <v>74</v>
      </c>
      <c r="N27" s="337">
        <v>0.012</v>
      </c>
      <c r="O27" s="322" t="s">
        <v>2606</v>
      </c>
      <c r="P27" s="325">
        <v>0.0</v>
      </c>
      <c r="Q27" s="322" t="str">
        <f>IFERROR(VLOOKUP(F27,'Cadastro de assessores'!A:B,2,FALSE),"Não Cadastrado")</f>
        <v>28411</v>
      </c>
      <c r="R27" s="322" t="s">
        <v>103</v>
      </c>
      <c r="S27" s="323">
        <v>44670.0</v>
      </c>
      <c r="T27" s="171"/>
      <c r="U27" s="64"/>
      <c r="V27" s="46" t="s">
        <v>104</v>
      </c>
      <c r="W27" s="5" t="s">
        <v>268</v>
      </c>
      <c r="X27" s="166" t="s">
        <v>76</v>
      </c>
      <c r="Y27" s="52" t="str">
        <f t="shared" si="3"/>
        <v>Ativo</v>
      </c>
      <c r="Z27" s="328"/>
      <c r="AA27" s="96" t="str">
        <f t="shared" si="4"/>
        <v>Varejo</v>
      </c>
      <c r="AB27" s="13" t="s">
        <v>116</v>
      </c>
      <c r="AC27" s="96"/>
      <c r="AD27" s="96" t="s">
        <v>2664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3"/>
      <c r="AS27" s="329"/>
      <c r="AT27" s="329"/>
      <c r="AU27" s="329"/>
      <c r="AV27" s="329"/>
      <c r="AW27" s="329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0">
        <v>70121.02</v>
      </c>
      <c r="BJ27" s="330">
        <v>79333.13</v>
      </c>
      <c r="BK27" s="330">
        <v>79828.34</v>
      </c>
      <c r="BL27" s="330">
        <v>81298.81</v>
      </c>
      <c r="BM27" s="330">
        <v>81390.51</v>
      </c>
      <c r="BN27" s="330">
        <v>82870.28</v>
      </c>
      <c r="BO27" s="330">
        <v>82303.12</v>
      </c>
      <c r="BP27" s="330">
        <v>82946.74</v>
      </c>
      <c r="BQ27" s="330">
        <v>89915.95</v>
      </c>
      <c r="BR27" s="330">
        <v>90730.0</v>
      </c>
      <c r="BS27" s="330">
        <v>91893.69</v>
      </c>
      <c r="BT27" s="330">
        <v>92649.91</v>
      </c>
      <c r="BU27" s="330">
        <v>96473.39</v>
      </c>
      <c r="BV27" s="330">
        <v>96902.54</v>
      </c>
      <c r="BW27" s="330">
        <v>97651.06</v>
      </c>
      <c r="BX27" s="330">
        <v>68255.64</v>
      </c>
      <c r="BY27" s="330">
        <v>67709.93</v>
      </c>
      <c r="BZ27" s="330">
        <v>9.25</v>
      </c>
      <c r="CA27" s="330">
        <v>9.25</v>
      </c>
      <c r="CB27" s="330">
        <v>9.25</v>
      </c>
      <c r="CC27" s="331">
        <v>9.25</v>
      </c>
      <c r="CD27" s="331">
        <v>9.25</v>
      </c>
      <c r="CE27" s="331">
        <v>9.25</v>
      </c>
      <c r="CF27" s="331">
        <v>9.25</v>
      </c>
      <c r="CG27" s="331">
        <v>9.25</v>
      </c>
      <c r="CH27" s="331">
        <v>9.25</v>
      </c>
      <c r="CI27" s="332"/>
    </row>
    <row r="28" ht="15.75" customHeight="1">
      <c r="A28" s="320" t="s">
        <v>2601</v>
      </c>
      <c r="B28" s="62" t="s">
        <v>2694</v>
      </c>
      <c r="C28" s="46">
        <v>3525740.0</v>
      </c>
      <c r="D28" s="322" t="s">
        <v>18</v>
      </c>
      <c r="E28" s="322" t="s">
        <v>181</v>
      </c>
      <c r="F28" s="94" t="s">
        <v>72</v>
      </c>
      <c r="G28" s="45" t="str">
        <f t="shared" si="1"/>
        <v>Augusto</v>
      </c>
      <c r="H28" s="167" t="s">
        <v>149</v>
      </c>
      <c r="I28" s="52" t="s">
        <v>122</v>
      </c>
      <c r="J28" s="322" t="str">
        <f t="shared" si="2"/>
        <v>Não</v>
      </c>
      <c r="K28" s="323">
        <v>44769.0</v>
      </c>
      <c r="L28" s="96"/>
      <c r="M28" s="96" t="s">
        <v>48</v>
      </c>
      <c r="N28" s="337">
        <v>0.007</v>
      </c>
      <c r="O28" s="322" t="s">
        <v>2606</v>
      </c>
      <c r="P28" s="325">
        <v>0.0</v>
      </c>
      <c r="Q28" s="322" t="str">
        <f>IFERROR(VLOOKUP(F28,'Cadastro de assessores'!A:B,2,FALSE),"Não Cadastrado")</f>
        <v>250</v>
      </c>
      <c r="R28" s="322" t="s">
        <v>103</v>
      </c>
      <c r="S28" s="323">
        <v>44767.0</v>
      </c>
      <c r="T28" s="64"/>
      <c r="U28" s="339" t="s">
        <v>2695</v>
      </c>
      <c r="V28" s="46" t="s">
        <v>104</v>
      </c>
      <c r="W28" s="5" t="s">
        <v>294</v>
      </c>
      <c r="X28" s="5" t="s">
        <v>76</v>
      </c>
      <c r="Y28" s="52" t="str">
        <f t="shared" si="3"/>
        <v>Ativo</v>
      </c>
      <c r="Z28" s="328"/>
      <c r="AA28" s="96" t="str">
        <f t="shared" si="4"/>
        <v/>
      </c>
      <c r="AB28" s="13" t="s">
        <v>116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3"/>
      <c r="AS28" s="329"/>
      <c r="AT28" s="329"/>
      <c r="AU28" s="329"/>
      <c r="AV28" s="329"/>
      <c r="AW28" s="329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0"/>
      <c r="BJ28" s="330"/>
      <c r="BK28" s="330">
        <v>0.0</v>
      </c>
      <c r="BL28" s="330">
        <v>70472.16</v>
      </c>
      <c r="BM28" s="330">
        <v>121357.87</v>
      </c>
      <c r="BN28" s="330">
        <v>162796.25</v>
      </c>
      <c r="BO28" s="330">
        <v>179176.94</v>
      </c>
      <c r="BP28" s="330">
        <v>180673.05</v>
      </c>
      <c r="BQ28" s="330">
        <v>182470.3</v>
      </c>
      <c r="BR28" s="330">
        <v>0.0</v>
      </c>
      <c r="BS28" s="330">
        <v>570.75</v>
      </c>
      <c r="BT28" s="330">
        <v>0.0</v>
      </c>
      <c r="BU28" s="330">
        <v>0.0</v>
      </c>
      <c r="BV28" s="330">
        <v>0.0</v>
      </c>
      <c r="BW28" s="330">
        <v>0.0</v>
      </c>
      <c r="BX28" s="330">
        <v>0.0</v>
      </c>
      <c r="BY28" s="330">
        <v>0.0</v>
      </c>
      <c r="BZ28" s="330">
        <v>0.0</v>
      </c>
      <c r="CA28" s="330">
        <v>0.0</v>
      </c>
      <c r="CB28" s="330">
        <v>0.0</v>
      </c>
      <c r="CC28" s="331">
        <v>0.0</v>
      </c>
      <c r="CD28" s="331">
        <v>0.0</v>
      </c>
      <c r="CE28" s="331">
        <v>0.0</v>
      </c>
      <c r="CF28" s="331">
        <v>0.0</v>
      </c>
      <c r="CG28" s="331">
        <v>0.0</v>
      </c>
      <c r="CH28" s="331">
        <v>0.0</v>
      </c>
      <c r="CI28" s="332"/>
    </row>
    <row r="29" ht="15.75" customHeight="1">
      <c r="A29" s="320" t="s">
        <v>2601</v>
      </c>
      <c r="B29" s="43" t="s">
        <v>2696</v>
      </c>
      <c r="C29" s="146">
        <v>344673.0</v>
      </c>
      <c r="D29" s="322" t="s">
        <v>18</v>
      </c>
      <c r="E29" s="322" t="s">
        <v>181</v>
      </c>
      <c r="F29" s="94" t="s">
        <v>203</v>
      </c>
      <c r="G29" s="45" t="str">
        <f t="shared" si="1"/>
        <v>Augusto</v>
      </c>
      <c r="H29" s="167" t="s">
        <v>149</v>
      </c>
      <c r="I29" s="52" t="s">
        <v>122</v>
      </c>
      <c r="J29" s="322" t="str">
        <f t="shared" si="2"/>
        <v>Não</v>
      </c>
      <c r="K29" s="323">
        <v>44754.0</v>
      </c>
      <c r="L29" s="96"/>
      <c r="M29" s="96" t="s">
        <v>48</v>
      </c>
      <c r="N29" s="337">
        <v>0.007</v>
      </c>
      <c r="O29" s="322" t="s">
        <v>2606</v>
      </c>
      <c r="P29" s="325">
        <v>0.0</v>
      </c>
      <c r="Q29" s="322" t="str">
        <f>IFERROR(VLOOKUP(F29,'Cadastro de assessores'!A:B,2,FALSE),"Não Cadastrado")</f>
        <v>28411</v>
      </c>
      <c r="R29" s="322" t="s">
        <v>103</v>
      </c>
      <c r="S29" s="323">
        <v>44754.0</v>
      </c>
      <c r="T29" s="171"/>
      <c r="U29" s="64"/>
      <c r="V29" s="46" t="s">
        <v>104</v>
      </c>
      <c r="W29" s="5" t="s">
        <v>306</v>
      </c>
      <c r="X29" s="166" t="s">
        <v>76</v>
      </c>
      <c r="Y29" s="52" t="str">
        <f t="shared" si="3"/>
        <v>Ativo</v>
      </c>
      <c r="Z29" s="328"/>
      <c r="AA29" s="96" t="str">
        <f t="shared" si="4"/>
        <v/>
      </c>
      <c r="AB29" s="13" t="s">
        <v>106</v>
      </c>
      <c r="AC29" s="96"/>
      <c r="AD29" s="96" t="s">
        <v>2614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3"/>
      <c r="AS29" s="329"/>
      <c r="AT29" s="329"/>
      <c r="AU29" s="329"/>
      <c r="AV29" s="329"/>
      <c r="AW29" s="329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0"/>
      <c r="BJ29" s="330"/>
      <c r="BK29" s="330">
        <v>149982.82</v>
      </c>
      <c r="BL29" s="330">
        <v>152361.6</v>
      </c>
      <c r="BM29" s="330">
        <v>113075.37</v>
      </c>
      <c r="BN29" s="330">
        <v>113863.31</v>
      </c>
      <c r="BO29" s="330">
        <v>94148.57</v>
      </c>
      <c r="BP29" s="330">
        <v>95093.48</v>
      </c>
      <c r="BQ29" s="330">
        <v>96198.33</v>
      </c>
      <c r="BR29" s="330">
        <v>96946.46</v>
      </c>
      <c r="BS29" s="330">
        <v>98110.8</v>
      </c>
      <c r="BT29" s="330">
        <v>98849.11</v>
      </c>
      <c r="BU29" s="330">
        <v>99957.52</v>
      </c>
      <c r="BV29" s="330">
        <v>102383.09</v>
      </c>
      <c r="BW29" s="330">
        <v>101806.15</v>
      </c>
      <c r="BX29" s="330">
        <v>7749.63</v>
      </c>
      <c r="BY29" s="330">
        <v>0.0</v>
      </c>
      <c r="BZ29" s="330">
        <v>0.0</v>
      </c>
      <c r="CA29" s="330">
        <v>0.0</v>
      </c>
      <c r="CB29" s="330">
        <v>0.0</v>
      </c>
      <c r="CC29" s="331">
        <v>0.0</v>
      </c>
      <c r="CD29" s="331">
        <v>0.0</v>
      </c>
      <c r="CE29" s="331">
        <v>0.0</v>
      </c>
      <c r="CF29" s="331">
        <v>0.0</v>
      </c>
      <c r="CG29" s="331">
        <v>0.0</v>
      </c>
      <c r="CH29" s="331">
        <v>0.0</v>
      </c>
      <c r="CI29" s="332"/>
    </row>
    <row r="30" ht="15.75" customHeight="1">
      <c r="A30" s="320" t="s">
        <v>2601</v>
      </c>
      <c r="B30" s="243" t="s">
        <v>318</v>
      </c>
      <c r="C30" s="334" t="s">
        <v>2697</v>
      </c>
      <c r="D30" s="322" t="s">
        <v>18</v>
      </c>
      <c r="E30" s="322" t="s">
        <v>19</v>
      </c>
      <c r="F30" s="96" t="s">
        <v>378</v>
      </c>
      <c r="G30" s="45" t="str">
        <f t="shared" si="1"/>
        <v>Augusto</v>
      </c>
      <c r="H30" s="335" t="s">
        <v>190</v>
      </c>
      <c r="I30" s="47" t="s">
        <v>23</v>
      </c>
      <c r="J30" s="322" t="str">
        <f t="shared" si="2"/>
        <v>Não</v>
      </c>
      <c r="K30" s="336">
        <v>43355.0</v>
      </c>
      <c r="L30" s="336">
        <v>44322.0</v>
      </c>
      <c r="M30" s="96" t="s">
        <v>194</v>
      </c>
      <c r="N30" s="337">
        <v>1.0E-4</v>
      </c>
      <c r="O30" s="322" t="s">
        <v>195</v>
      </c>
      <c r="P30" s="325">
        <v>0.2</v>
      </c>
      <c r="Q30" s="96" t="str">
        <f>IFERROR(VLOOKUP(F30,'Cadastro de assessores'!A:B,2,FALSE),"Não Cadastrado")</f>
        <v>18993</v>
      </c>
      <c r="R30" s="96" t="s">
        <v>2618</v>
      </c>
      <c r="S30" s="336">
        <v>43355.0</v>
      </c>
      <c r="T30" s="75"/>
      <c r="U30" s="171" t="s">
        <v>2698</v>
      </c>
      <c r="V30" s="46" t="s">
        <v>104</v>
      </c>
      <c r="W30" s="13" t="s">
        <v>320</v>
      </c>
      <c r="X30" s="96" t="s">
        <v>19</v>
      </c>
      <c r="Y30" s="52" t="str">
        <f t="shared" si="3"/>
        <v>Encerrado</v>
      </c>
      <c r="Z30" s="328"/>
      <c r="AA30" s="96" t="str">
        <f t="shared" si="4"/>
        <v/>
      </c>
      <c r="AB30" s="96"/>
      <c r="AC30" s="96"/>
      <c r="AD30" s="96" t="s">
        <v>2646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0"/>
      <c r="AY30" s="340"/>
      <c r="AZ30" s="340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2621</v>
      </c>
      <c r="BJ30" s="173">
        <v>0.0</v>
      </c>
      <c r="BK30" s="173">
        <v>0.0</v>
      </c>
      <c r="BL30" s="173">
        <v>0.0</v>
      </c>
      <c r="BM30" s="330">
        <v>0.0</v>
      </c>
      <c r="BN30" s="330">
        <v>0.0</v>
      </c>
      <c r="BO30" s="330">
        <v>0.0</v>
      </c>
      <c r="BP30" s="330">
        <v>0.0</v>
      </c>
      <c r="BQ30" s="330">
        <v>0.0</v>
      </c>
      <c r="BR30" s="330">
        <v>0.0</v>
      </c>
      <c r="BS30" s="330">
        <v>0.0</v>
      </c>
      <c r="BT30" s="330">
        <v>0.0</v>
      </c>
      <c r="BU30" s="330">
        <v>0.0</v>
      </c>
      <c r="BV30" s="330">
        <v>0.0</v>
      </c>
      <c r="BW30" s="330">
        <v>0.0</v>
      </c>
      <c r="BX30" s="330">
        <v>0.0</v>
      </c>
      <c r="BY30" s="330">
        <v>0.0</v>
      </c>
      <c r="BZ30" s="330">
        <v>0.0</v>
      </c>
      <c r="CA30" s="330">
        <v>0.0</v>
      </c>
      <c r="CB30" s="330">
        <v>0.0</v>
      </c>
      <c r="CC30" s="331">
        <v>0.0</v>
      </c>
      <c r="CD30" s="331">
        <v>0.0</v>
      </c>
      <c r="CE30" s="331">
        <v>0.0</v>
      </c>
      <c r="CF30" s="331">
        <v>0.0</v>
      </c>
      <c r="CG30" s="331">
        <v>0.0</v>
      </c>
      <c r="CH30" s="331">
        <v>0.0</v>
      </c>
      <c r="CI30" s="332"/>
    </row>
    <row r="31" ht="15.75" customHeight="1">
      <c r="A31" s="320" t="s">
        <v>2601</v>
      </c>
      <c r="B31" s="243" t="s">
        <v>2699</v>
      </c>
      <c r="C31" s="334" t="s">
        <v>2700</v>
      </c>
      <c r="D31" s="322" t="s">
        <v>18</v>
      </c>
      <c r="E31" s="322" t="s">
        <v>19</v>
      </c>
      <c r="F31" s="96" t="s">
        <v>378</v>
      </c>
      <c r="G31" s="45" t="str">
        <f t="shared" si="1"/>
        <v>Augusto</v>
      </c>
      <c r="H31" s="335" t="s">
        <v>190</v>
      </c>
      <c r="I31" s="47" t="s">
        <v>23</v>
      </c>
      <c r="J31" s="322" t="str">
        <f t="shared" si="2"/>
        <v>Não</v>
      </c>
      <c r="K31" s="336">
        <v>43355.0</v>
      </c>
      <c r="L31" s="336">
        <v>44310.0</v>
      </c>
      <c r="M31" s="96" t="s">
        <v>194</v>
      </c>
      <c r="N31" s="337">
        <v>1.0E-4</v>
      </c>
      <c r="O31" s="322" t="s">
        <v>195</v>
      </c>
      <c r="P31" s="325">
        <v>0.2</v>
      </c>
      <c r="Q31" s="96" t="str">
        <f>IFERROR(VLOOKUP(F31,'Cadastro de assessores'!A:B,2,FALSE),"Não Cadastrado")</f>
        <v>18993</v>
      </c>
      <c r="R31" s="96" t="s">
        <v>2618</v>
      </c>
      <c r="S31" s="336">
        <v>43355.0</v>
      </c>
      <c r="T31" s="75"/>
      <c r="U31" s="171" t="s">
        <v>2698</v>
      </c>
      <c r="V31" s="46" t="s">
        <v>104</v>
      </c>
      <c r="W31" s="13" t="s">
        <v>320</v>
      </c>
      <c r="X31" s="96" t="s">
        <v>19</v>
      </c>
      <c r="Y31" s="52" t="str">
        <f t="shared" si="3"/>
        <v>Encerrado</v>
      </c>
      <c r="Z31" s="328"/>
      <c r="AA31" s="96" t="str">
        <f t="shared" si="4"/>
        <v/>
      </c>
      <c r="AB31" s="96"/>
      <c r="AC31" s="96"/>
      <c r="AD31" s="96" t="s">
        <v>2646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0"/>
      <c r="AY31" s="340"/>
      <c r="AZ31" s="340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2621</v>
      </c>
      <c r="BJ31" s="173">
        <v>0.0</v>
      </c>
      <c r="BK31" s="173">
        <v>0.0</v>
      </c>
      <c r="BL31" s="173">
        <v>0.0</v>
      </c>
      <c r="BM31" s="330">
        <v>0.0</v>
      </c>
      <c r="BN31" s="330">
        <v>0.0</v>
      </c>
      <c r="BO31" s="330">
        <v>0.0</v>
      </c>
      <c r="BP31" s="330">
        <v>0.0</v>
      </c>
      <c r="BQ31" s="330">
        <v>0.0</v>
      </c>
      <c r="BR31" s="330">
        <v>0.0</v>
      </c>
      <c r="BS31" s="330">
        <v>0.0</v>
      </c>
      <c r="BT31" s="330">
        <v>0.0</v>
      </c>
      <c r="BU31" s="330">
        <v>0.0</v>
      </c>
      <c r="BV31" s="330">
        <v>0.0</v>
      </c>
      <c r="BW31" s="330">
        <v>0.0</v>
      </c>
      <c r="BX31" s="330">
        <v>0.0</v>
      </c>
      <c r="BY31" s="330">
        <v>0.0</v>
      </c>
      <c r="BZ31" s="330">
        <v>0.0</v>
      </c>
      <c r="CA31" s="330">
        <v>0.0</v>
      </c>
      <c r="CB31" s="330">
        <v>0.0</v>
      </c>
      <c r="CC31" s="331">
        <v>0.0</v>
      </c>
      <c r="CD31" s="331">
        <v>0.0</v>
      </c>
      <c r="CE31" s="331">
        <v>0.0</v>
      </c>
      <c r="CF31" s="331">
        <v>0.0</v>
      </c>
      <c r="CG31" s="331">
        <v>0.0</v>
      </c>
      <c r="CH31" s="331">
        <v>0.0</v>
      </c>
      <c r="CI31" s="332"/>
    </row>
    <row r="32" ht="15.75" customHeight="1">
      <c r="A32" s="320" t="s">
        <v>2601</v>
      </c>
      <c r="B32" s="243" t="s">
        <v>2701</v>
      </c>
      <c r="C32" s="334" t="s">
        <v>2702</v>
      </c>
      <c r="D32" s="322" t="s">
        <v>2604</v>
      </c>
      <c r="E32" s="322" t="s">
        <v>19</v>
      </c>
      <c r="F32" s="96" t="s">
        <v>2617</v>
      </c>
      <c r="G32" s="45" t="str">
        <f t="shared" si="1"/>
        <v>Augusto</v>
      </c>
      <c r="H32" s="335" t="s">
        <v>190</v>
      </c>
      <c r="I32" s="47" t="s">
        <v>23</v>
      </c>
      <c r="J32" s="322" t="str">
        <f t="shared" si="2"/>
        <v>Não</v>
      </c>
      <c r="K32" s="336">
        <v>43685.0</v>
      </c>
      <c r="L32" s="336">
        <v>44309.0</v>
      </c>
      <c r="M32" s="96" t="s">
        <v>61</v>
      </c>
      <c r="N32" s="337">
        <v>0.01</v>
      </c>
      <c r="O32" s="322" t="s">
        <v>53</v>
      </c>
      <c r="P32" s="325">
        <v>0.1</v>
      </c>
      <c r="Q32" s="96" t="str">
        <f>IFERROR(VLOOKUP(F32,'Cadastro de assessores'!A:B,2,FALSE),"Não Cadastrado")</f>
        <v>2971</v>
      </c>
      <c r="R32" s="96" t="s">
        <v>2618</v>
      </c>
      <c r="S32" s="336">
        <v>43685.0</v>
      </c>
      <c r="T32" s="171"/>
      <c r="U32" s="75"/>
      <c r="V32" s="46" t="s">
        <v>104</v>
      </c>
      <c r="W32" s="13" t="s">
        <v>2703</v>
      </c>
      <c r="X32" s="166" t="s">
        <v>19</v>
      </c>
      <c r="Y32" s="52" t="str">
        <f t="shared" si="3"/>
        <v>Encerrado</v>
      </c>
      <c r="Z32" s="328"/>
      <c r="AA32" s="96" t="str">
        <f t="shared" si="4"/>
        <v/>
      </c>
      <c r="AB32" s="96"/>
      <c r="AC32" s="96"/>
      <c r="AD32" s="96" t="s">
        <v>2657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0"/>
      <c r="AY32" s="340"/>
      <c r="AZ32" s="340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2621</v>
      </c>
      <c r="BJ32" s="173">
        <v>0.0</v>
      </c>
      <c r="BK32" s="173">
        <v>0.0</v>
      </c>
      <c r="BL32" s="173">
        <v>0.0</v>
      </c>
      <c r="BM32" s="330">
        <v>0.0</v>
      </c>
      <c r="BN32" s="330">
        <v>0.0</v>
      </c>
      <c r="BO32" s="330">
        <v>0.0</v>
      </c>
      <c r="BP32" s="330">
        <v>0.0</v>
      </c>
      <c r="BQ32" s="330">
        <v>0.0</v>
      </c>
      <c r="BR32" s="330">
        <v>0.0</v>
      </c>
      <c r="BS32" s="330">
        <v>0.0</v>
      </c>
      <c r="BT32" s="330">
        <v>0.0</v>
      </c>
      <c r="BU32" s="330">
        <v>0.0</v>
      </c>
      <c r="BV32" s="330">
        <v>0.0</v>
      </c>
      <c r="BW32" s="330">
        <v>0.0</v>
      </c>
      <c r="BX32" s="330">
        <v>0.0</v>
      </c>
      <c r="BY32" s="330">
        <v>0.0</v>
      </c>
      <c r="BZ32" s="330">
        <v>0.0</v>
      </c>
      <c r="CA32" s="330">
        <v>0.0</v>
      </c>
      <c r="CB32" s="330">
        <v>0.0</v>
      </c>
      <c r="CC32" s="331">
        <v>0.0</v>
      </c>
      <c r="CD32" s="331">
        <v>0.0</v>
      </c>
      <c r="CE32" s="331">
        <v>0.0</v>
      </c>
      <c r="CF32" s="331">
        <v>0.0</v>
      </c>
      <c r="CG32" s="331">
        <v>0.0</v>
      </c>
      <c r="CH32" s="331">
        <v>0.0</v>
      </c>
      <c r="CI32" s="332"/>
    </row>
    <row r="33" ht="15.75" customHeight="1">
      <c r="A33" s="320" t="s">
        <v>2601</v>
      </c>
      <c r="B33" s="62" t="s">
        <v>2704</v>
      </c>
      <c r="C33" s="46">
        <v>4694181.0</v>
      </c>
      <c r="D33" s="322" t="s">
        <v>18</v>
      </c>
      <c r="E33" s="322" t="s">
        <v>27</v>
      </c>
      <c r="F33" s="46" t="s">
        <v>262</v>
      </c>
      <c r="G33" s="45" t="str">
        <f t="shared" si="1"/>
        <v>Augusto</v>
      </c>
      <c r="H33" s="335" t="s">
        <v>190</v>
      </c>
      <c r="I33" s="47" t="s">
        <v>23</v>
      </c>
      <c r="J33" s="322" t="str">
        <f t="shared" si="2"/>
        <v>Não</v>
      </c>
      <c r="K33" s="336">
        <v>44705.0</v>
      </c>
      <c r="L33" s="336">
        <v>44936.0</v>
      </c>
      <c r="M33" s="96" t="s">
        <v>61</v>
      </c>
      <c r="N33" s="337">
        <v>0.015</v>
      </c>
      <c r="O33" s="322" t="s">
        <v>53</v>
      </c>
      <c r="P33" s="325">
        <v>0.1</v>
      </c>
      <c r="Q33" s="96" t="str">
        <f>IFERROR(VLOOKUP(F33,'Cadastro de assessores'!A:B,2,FALSE),"Não Cadastrado")</f>
        <v>18009</v>
      </c>
      <c r="R33" s="96" t="s">
        <v>103</v>
      </c>
      <c r="S33" s="336">
        <v>44705.0</v>
      </c>
      <c r="T33" s="75"/>
      <c r="U33" s="171" t="s">
        <v>2705</v>
      </c>
      <c r="V33" s="46" t="s">
        <v>104</v>
      </c>
      <c r="W33" s="5" t="s">
        <v>2706</v>
      </c>
      <c r="X33" s="166" t="s">
        <v>27</v>
      </c>
      <c r="Y33" s="52" t="str">
        <f t="shared" si="3"/>
        <v>Encerrado</v>
      </c>
      <c r="Z33" s="328"/>
      <c r="AA33" s="96" t="str">
        <f t="shared" si="4"/>
        <v/>
      </c>
      <c r="AB33" s="96"/>
      <c r="AC33" s="96"/>
      <c r="AD33" s="96" t="s">
        <v>2707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0"/>
      <c r="AY33" s="340"/>
      <c r="AZ33" s="340"/>
      <c r="BA33" s="173"/>
      <c r="BB33" s="173"/>
      <c r="BC33" s="173"/>
      <c r="BD33" s="173"/>
      <c r="BE33" s="173"/>
      <c r="BF33" s="173"/>
      <c r="BG33" s="173"/>
      <c r="BH33" s="173"/>
      <c r="BI33" s="330">
        <v>659677.38</v>
      </c>
      <c r="BJ33" s="330">
        <v>714395.15</v>
      </c>
      <c r="BK33" s="330">
        <v>726792.92</v>
      </c>
      <c r="BL33" s="330">
        <v>737562.92</v>
      </c>
      <c r="BM33" s="330">
        <v>743036.59</v>
      </c>
      <c r="BN33" s="330">
        <v>767583.41</v>
      </c>
      <c r="BO33" s="330">
        <v>851834.98</v>
      </c>
      <c r="BP33" s="330">
        <v>860096.68</v>
      </c>
      <c r="BQ33" s="330">
        <v>-1128.21</v>
      </c>
      <c r="BR33" s="330">
        <v>0.0</v>
      </c>
      <c r="BS33" s="330">
        <v>0.01</v>
      </c>
      <c r="BT33" s="330">
        <v>0.01</v>
      </c>
      <c r="BU33" s="330">
        <v>0.01</v>
      </c>
      <c r="BV33" s="330">
        <v>0.0</v>
      </c>
      <c r="BW33" s="330">
        <v>0.0</v>
      </c>
      <c r="BX33" s="330">
        <v>0.0</v>
      </c>
      <c r="BY33" s="330">
        <v>0.0</v>
      </c>
      <c r="BZ33" s="330">
        <v>0.0</v>
      </c>
      <c r="CA33" s="330">
        <v>0.0</v>
      </c>
      <c r="CB33" s="330">
        <v>0.0</v>
      </c>
      <c r="CC33" s="331">
        <v>0.0</v>
      </c>
      <c r="CD33" s="331">
        <v>0.0</v>
      </c>
      <c r="CE33" s="331">
        <v>0.0</v>
      </c>
      <c r="CF33" s="331">
        <v>0.0</v>
      </c>
      <c r="CG33" s="331">
        <v>0.0</v>
      </c>
      <c r="CH33" s="331">
        <v>0.0</v>
      </c>
      <c r="CI33" s="332"/>
    </row>
    <row r="34" ht="15.75" customHeight="1">
      <c r="A34" s="320" t="s">
        <v>2601</v>
      </c>
      <c r="B34" s="238" t="s">
        <v>2708</v>
      </c>
      <c r="C34" s="334" t="s">
        <v>2709</v>
      </c>
      <c r="D34" s="322" t="s">
        <v>2604</v>
      </c>
      <c r="E34" s="322" t="s">
        <v>19</v>
      </c>
      <c r="F34" s="96" t="s">
        <v>2605</v>
      </c>
      <c r="G34" s="45" t="str">
        <f t="shared" si="1"/>
        <v>Augusto</v>
      </c>
      <c r="H34" s="335" t="s">
        <v>190</v>
      </c>
      <c r="I34" s="47" t="s">
        <v>23</v>
      </c>
      <c r="J34" s="322" t="str">
        <f t="shared" si="2"/>
        <v>Não</v>
      </c>
      <c r="K34" s="336">
        <v>43867.0</v>
      </c>
      <c r="L34" s="341">
        <v>44551.0</v>
      </c>
      <c r="M34" s="96" t="s">
        <v>61</v>
      </c>
      <c r="N34" s="337">
        <v>0.015</v>
      </c>
      <c r="O34" s="322" t="s">
        <v>53</v>
      </c>
      <c r="P34" s="325">
        <v>0.1</v>
      </c>
      <c r="Q34" s="96" t="str">
        <f>IFERROR(VLOOKUP(F34,'Cadastro de assessores'!A:B,2,FALSE),"Não Cadastrado")</f>
        <v>17573</v>
      </c>
      <c r="R34" s="96" t="s">
        <v>2618</v>
      </c>
      <c r="S34" s="336">
        <v>43867.0</v>
      </c>
      <c r="T34" s="75"/>
      <c r="U34" s="171"/>
      <c r="V34" s="46" t="s">
        <v>104</v>
      </c>
      <c r="W34" s="13" t="s">
        <v>2710</v>
      </c>
      <c r="X34" s="96" t="s">
        <v>19</v>
      </c>
      <c r="Y34" s="52" t="str">
        <f t="shared" si="3"/>
        <v>Encerrado</v>
      </c>
      <c r="Z34" s="328"/>
      <c r="AA34" s="96" t="str">
        <f t="shared" si="4"/>
        <v>Varejo</v>
      </c>
      <c r="AB34" s="13" t="s">
        <v>116</v>
      </c>
      <c r="AC34" s="96"/>
      <c r="AD34" s="96" t="s">
        <v>2711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2" t="s">
        <v>2621</v>
      </c>
      <c r="BJ34" s="173">
        <v>0.0</v>
      </c>
      <c r="BK34" s="173">
        <v>0.0</v>
      </c>
      <c r="BL34" s="173">
        <v>0.0</v>
      </c>
      <c r="BM34" s="330">
        <v>0.0</v>
      </c>
      <c r="BN34" s="330">
        <v>0.0</v>
      </c>
      <c r="BO34" s="330">
        <v>0.0</v>
      </c>
      <c r="BP34" s="330">
        <v>0.0</v>
      </c>
      <c r="BQ34" s="330">
        <v>0.0</v>
      </c>
      <c r="BR34" s="330">
        <v>0.0</v>
      </c>
      <c r="BS34" s="330">
        <v>0.0</v>
      </c>
      <c r="BT34" s="330">
        <v>0.0</v>
      </c>
      <c r="BU34" s="330">
        <v>0.0</v>
      </c>
      <c r="BV34" s="330">
        <v>0.0</v>
      </c>
      <c r="BW34" s="330">
        <v>0.0</v>
      </c>
      <c r="BX34" s="330">
        <v>0.0</v>
      </c>
      <c r="BY34" s="330">
        <v>0.0</v>
      </c>
      <c r="BZ34" s="330">
        <v>0.0</v>
      </c>
      <c r="CA34" s="330">
        <v>0.0</v>
      </c>
      <c r="CB34" s="330">
        <v>0.0</v>
      </c>
      <c r="CC34" s="331">
        <v>0.0</v>
      </c>
      <c r="CD34" s="331">
        <v>0.0</v>
      </c>
      <c r="CE34" s="331">
        <v>0.0</v>
      </c>
      <c r="CF34" s="331">
        <v>0.0</v>
      </c>
      <c r="CG34" s="331">
        <v>0.0</v>
      </c>
      <c r="CH34" s="331">
        <v>0.0</v>
      </c>
      <c r="CI34" s="332"/>
    </row>
    <row r="35" ht="15.75" customHeight="1">
      <c r="A35" s="320" t="s">
        <v>2601</v>
      </c>
      <c r="B35" s="243" t="s">
        <v>2712</v>
      </c>
      <c r="C35" s="334" t="s">
        <v>2713</v>
      </c>
      <c r="D35" s="322" t="s">
        <v>2714</v>
      </c>
      <c r="E35" s="322" t="s">
        <v>19</v>
      </c>
      <c r="F35" s="96" t="s">
        <v>2714</v>
      </c>
      <c r="G35" s="45" t="str">
        <f t="shared" si="1"/>
        <v>Augusto</v>
      </c>
      <c r="H35" s="335" t="s">
        <v>190</v>
      </c>
      <c r="I35" s="47" t="s">
        <v>23</v>
      </c>
      <c r="J35" s="322" t="str">
        <f t="shared" si="2"/>
        <v>Não</v>
      </c>
      <c r="K35" s="336">
        <v>43563.0</v>
      </c>
      <c r="L35" s="341">
        <v>44181.0</v>
      </c>
      <c r="M35" s="96" t="s">
        <v>194</v>
      </c>
      <c r="N35" s="337">
        <v>0.01</v>
      </c>
      <c r="O35" s="322" t="s">
        <v>195</v>
      </c>
      <c r="P35" s="325">
        <v>0.2</v>
      </c>
      <c r="Q35" s="96" t="str">
        <f>IFERROR(VLOOKUP(F35,'Cadastro de assessores'!A:B,2,FALSE),"Não Cadastrado")</f>
        <v>22400</v>
      </c>
      <c r="R35" s="96" t="s">
        <v>2618</v>
      </c>
      <c r="S35" s="336">
        <v>43563.0</v>
      </c>
      <c r="T35" s="75"/>
      <c r="U35" s="171"/>
      <c r="V35" s="46" t="s">
        <v>104</v>
      </c>
      <c r="W35" s="13" t="s">
        <v>2715</v>
      </c>
      <c r="X35" s="13" t="s">
        <v>19</v>
      </c>
      <c r="Y35" s="52" t="str">
        <f t="shared" si="3"/>
        <v>Encerrado</v>
      </c>
      <c r="Z35" s="328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2621</v>
      </c>
      <c r="BJ35" s="173">
        <v>0.0</v>
      </c>
      <c r="BK35" s="173">
        <v>0.0</v>
      </c>
      <c r="BL35" s="173">
        <v>0.0</v>
      </c>
      <c r="BM35" s="330">
        <v>0.0</v>
      </c>
      <c r="BN35" s="330">
        <v>0.0</v>
      </c>
      <c r="BO35" s="330">
        <v>0.0</v>
      </c>
      <c r="BP35" s="330">
        <v>0.0</v>
      </c>
      <c r="BQ35" s="330">
        <v>0.0</v>
      </c>
      <c r="BR35" s="330">
        <v>0.0</v>
      </c>
      <c r="BS35" s="330">
        <v>0.0</v>
      </c>
      <c r="BT35" s="330">
        <v>0.0</v>
      </c>
      <c r="BU35" s="330">
        <v>0.0</v>
      </c>
      <c r="BV35" s="330">
        <v>0.0</v>
      </c>
      <c r="BW35" s="330">
        <v>0.0</v>
      </c>
      <c r="BX35" s="330">
        <v>0.0</v>
      </c>
      <c r="BY35" s="330">
        <v>0.0</v>
      </c>
      <c r="BZ35" s="330">
        <v>0.0</v>
      </c>
      <c r="CA35" s="330">
        <v>0.0</v>
      </c>
      <c r="CB35" s="330">
        <v>0.0</v>
      </c>
      <c r="CC35" s="331">
        <v>0.0</v>
      </c>
      <c r="CD35" s="331">
        <v>0.0</v>
      </c>
      <c r="CE35" s="331">
        <v>0.0</v>
      </c>
      <c r="CF35" s="331">
        <v>0.0</v>
      </c>
      <c r="CG35" s="331">
        <v>0.0</v>
      </c>
      <c r="CH35" s="331">
        <v>0.0</v>
      </c>
      <c r="CI35" s="332"/>
    </row>
    <row r="36" ht="15.75" customHeight="1">
      <c r="A36" s="320" t="s">
        <v>2601</v>
      </c>
      <c r="B36" s="243" t="s">
        <v>2716</v>
      </c>
      <c r="C36" s="334" t="s">
        <v>2717</v>
      </c>
      <c r="D36" s="322" t="s">
        <v>18</v>
      </c>
      <c r="E36" s="322" t="s">
        <v>19</v>
      </c>
      <c r="F36" s="96" t="s">
        <v>378</v>
      </c>
      <c r="G36" s="45" t="str">
        <f t="shared" si="1"/>
        <v>Augusto</v>
      </c>
      <c r="H36" s="335" t="s">
        <v>190</v>
      </c>
      <c r="I36" s="47" t="s">
        <v>23</v>
      </c>
      <c r="J36" s="322" t="str">
        <f t="shared" si="2"/>
        <v>Não</v>
      </c>
      <c r="K36" s="336">
        <v>43382.0</v>
      </c>
      <c r="L36" s="336">
        <v>44309.0</v>
      </c>
      <c r="M36" s="96" t="s">
        <v>194</v>
      </c>
      <c r="N36" s="337">
        <v>0.02</v>
      </c>
      <c r="O36" s="322" t="s">
        <v>195</v>
      </c>
      <c r="P36" s="325">
        <v>0.2</v>
      </c>
      <c r="Q36" s="96" t="str">
        <f>IFERROR(VLOOKUP(F36,'Cadastro de assessores'!A:B,2,FALSE),"Não Cadastrado")</f>
        <v>18993</v>
      </c>
      <c r="R36" s="96" t="s">
        <v>2618</v>
      </c>
      <c r="S36" s="336">
        <v>43382.0</v>
      </c>
      <c r="T36" s="75"/>
      <c r="U36" s="171"/>
      <c r="V36" s="46" t="s">
        <v>104</v>
      </c>
      <c r="W36" s="13" t="s">
        <v>2718</v>
      </c>
      <c r="X36" s="166" t="s">
        <v>799</v>
      </c>
      <c r="Y36" s="52" t="str">
        <f t="shared" si="3"/>
        <v>Encerrado</v>
      </c>
      <c r="Z36" s="328"/>
      <c r="AA36" s="96" t="str">
        <f t="shared" si="4"/>
        <v/>
      </c>
      <c r="AB36" s="96"/>
      <c r="AC36" s="96"/>
      <c r="AD36" s="96" t="s">
        <v>2719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0"/>
      <c r="AY36" s="340"/>
      <c r="AZ36" s="340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2621</v>
      </c>
      <c r="BJ36" s="173">
        <v>0.0</v>
      </c>
      <c r="BK36" s="173">
        <v>0.0</v>
      </c>
      <c r="BL36" s="173">
        <v>0.0</v>
      </c>
      <c r="BM36" s="330">
        <v>0.0</v>
      </c>
      <c r="BN36" s="330">
        <v>0.0</v>
      </c>
      <c r="BO36" s="330">
        <v>0.0</v>
      </c>
      <c r="BP36" s="330">
        <v>0.0</v>
      </c>
      <c r="BQ36" s="330">
        <v>0.0</v>
      </c>
      <c r="BR36" s="330">
        <v>0.0</v>
      </c>
      <c r="BS36" s="330">
        <v>0.0</v>
      </c>
      <c r="BT36" s="330">
        <v>0.0</v>
      </c>
      <c r="BU36" s="330">
        <v>0.0</v>
      </c>
      <c r="BV36" s="330">
        <v>0.0</v>
      </c>
      <c r="BW36" s="330">
        <v>0.0</v>
      </c>
      <c r="BX36" s="330">
        <v>0.0</v>
      </c>
      <c r="BY36" s="330">
        <v>0.0</v>
      </c>
      <c r="BZ36" s="330">
        <v>0.0</v>
      </c>
      <c r="CA36" s="330">
        <v>0.0</v>
      </c>
      <c r="CB36" s="330">
        <v>0.0</v>
      </c>
      <c r="CC36" s="331">
        <v>0.0</v>
      </c>
      <c r="CD36" s="331">
        <v>0.0</v>
      </c>
      <c r="CE36" s="331">
        <v>0.0</v>
      </c>
      <c r="CF36" s="331">
        <v>0.0</v>
      </c>
      <c r="CG36" s="331">
        <v>0.0</v>
      </c>
      <c r="CH36" s="331">
        <v>0.0</v>
      </c>
      <c r="CI36" s="332"/>
    </row>
    <row r="37" ht="15.75" customHeight="1">
      <c r="A37" s="320" t="s">
        <v>2601</v>
      </c>
      <c r="B37" s="243" t="s">
        <v>2720</v>
      </c>
      <c r="C37" s="334" t="s">
        <v>2721</v>
      </c>
      <c r="D37" s="322" t="s">
        <v>18</v>
      </c>
      <c r="E37" s="322" t="s">
        <v>181</v>
      </c>
      <c r="F37" s="96" t="s">
        <v>203</v>
      </c>
      <c r="G37" s="45" t="str">
        <f t="shared" si="1"/>
        <v>Augusto</v>
      </c>
      <c r="H37" s="335" t="s">
        <v>190</v>
      </c>
      <c r="I37" s="47" t="s">
        <v>23</v>
      </c>
      <c r="J37" s="322" t="str">
        <f t="shared" si="2"/>
        <v>Não</v>
      </c>
      <c r="K37" s="336">
        <v>44295.0</v>
      </c>
      <c r="L37" s="336">
        <v>44592.0</v>
      </c>
      <c r="M37" s="96" t="s">
        <v>275</v>
      </c>
      <c r="N37" s="337">
        <v>0.02</v>
      </c>
      <c r="O37" s="322" t="s">
        <v>53</v>
      </c>
      <c r="P37" s="325">
        <v>0.2</v>
      </c>
      <c r="Q37" s="96" t="str">
        <f>IFERROR(VLOOKUP(F37,'Cadastro de assessores'!A:B,2,FALSE),"Não Cadastrado")</f>
        <v>28411</v>
      </c>
      <c r="R37" s="96" t="s">
        <v>2618</v>
      </c>
      <c r="S37" s="336">
        <v>44295.0</v>
      </c>
      <c r="T37" s="75"/>
      <c r="U37" s="51"/>
      <c r="V37" s="46" t="s">
        <v>104</v>
      </c>
      <c r="W37" s="13" t="s">
        <v>2722</v>
      </c>
      <c r="X37" s="166" t="s">
        <v>76</v>
      </c>
      <c r="Y37" s="52" t="str">
        <f t="shared" si="3"/>
        <v>Encerrado</v>
      </c>
      <c r="Z37" s="328"/>
      <c r="AA37" s="96" t="str">
        <f t="shared" si="4"/>
        <v>Varejo</v>
      </c>
      <c r="AB37" s="13" t="s">
        <v>116</v>
      </c>
      <c r="AC37" s="96"/>
      <c r="AD37" s="96" t="s">
        <v>2664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2" t="s">
        <v>2621</v>
      </c>
      <c r="BJ37" s="173">
        <v>0.0</v>
      </c>
      <c r="BK37" s="173">
        <v>0.0</v>
      </c>
      <c r="BL37" s="173">
        <v>0.0</v>
      </c>
      <c r="BM37" s="330">
        <v>0.0</v>
      </c>
      <c r="BN37" s="330">
        <v>0.0</v>
      </c>
      <c r="BO37" s="330">
        <v>0.0</v>
      </c>
      <c r="BP37" s="330">
        <v>0.0</v>
      </c>
      <c r="BQ37" s="330">
        <v>0.0</v>
      </c>
      <c r="BR37" s="330">
        <v>0.0</v>
      </c>
      <c r="BS37" s="330">
        <v>0.0</v>
      </c>
      <c r="BT37" s="330">
        <v>0.0</v>
      </c>
      <c r="BU37" s="330">
        <v>0.0</v>
      </c>
      <c r="BV37" s="330">
        <v>0.0</v>
      </c>
      <c r="BW37" s="330">
        <v>0.0</v>
      </c>
      <c r="BX37" s="330">
        <v>0.0</v>
      </c>
      <c r="BY37" s="330">
        <v>0.0</v>
      </c>
      <c r="BZ37" s="330">
        <v>0.0</v>
      </c>
      <c r="CA37" s="330">
        <v>0.0</v>
      </c>
      <c r="CB37" s="330">
        <v>0.0</v>
      </c>
      <c r="CC37" s="331">
        <v>0.0</v>
      </c>
      <c r="CD37" s="331">
        <v>0.0</v>
      </c>
      <c r="CE37" s="331">
        <v>0.0</v>
      </c>
      <c r="CF37" s="331">
        <v>0.0</v>
      </c>
      <c r="CG37" s="331">
        <v>0.0</v>
      </c>
      <c r="CH37" s="331">
        <v>0.0</v>
      </c>
      <c r="CI37" s="332"/>
    </row>
    <row r="38" ht="15.75" customHeight="1">
      <c r="A38" s="320" t="s">
        <v>2601</v>
      </c>
      <c r="B38" s="238" t="s">
        <v>348</v>
      </c>
      <c r="C38" s="357" t="s">
        <v>2723</v>
      </c>
      <c r="D38" s="350" t="s">
        <v>18</v>
      </c>
      <c r="E38" s="350" t="s">
        <v>181</v>
      </c>
      <c r="F38" s="350" t="s">
        <v>72</v>
      </c>
      <c r="G38" s="45" t="str">
        <f t="shared" si="1"/>
        <v>Augusto</v>
      </c>
      <c r="H38" s="351" t="s">
        <v>149</v>
      </c>
      <c r="I38" s="52" t="s">
        <v>122</v>
      </c>
      <c r="J38" s="322" t="str">
        <f t="shared" si="2"/>
        <v>Não</v>
      </c>
      <c r="K38" s="352">
        <v>44267.0</v>
      </c>
      <c r="L38" s="353"/>
      <c r="M38" s="353" t="s">
        <v>61</v>
      </c>
      <c r="N38" s="354">
        <v>0.015</v>
      </c>
      <c r="O38" s="350"/>
      <c r="P38" s="355"/>
      <c r="Q38" s="322" t="str">
        <f>IFERROR(VLOOKUP(F38,'Cadastro de assessores'!A:B,2,FALSE),"Não Cadastrado")</f>
        <v>250</v>
      </c>
      <c r="R38" s="322" t="s">
        <v>103</v>
      </c>
      <c r="S38" s="323">
        <v>44267.0</v>
      </c>
      <c r="T38" s="171"/>
      <c r="U38" s="348" t="s">
        <v>2724</v>
      </c>
      <c r="V38" s="46" t="s">
        <v>104</v>
      </c>
      <c r="W38" s="13" t="s">
        <v>351</v>
      </c>
      <c r="X38" s="166" t="s">
        <v>154</v>
      </c>
      <c r="Y38" s="52" t="str">
        <f t="shared" si="3"/>
        <v>Ativo</v>
      </c>
      <c r="Z38" s="328"/>
      <c r="AA38" s="96" t="str">
        <f t="shared" si="4"/>
        <v>Qualificado</v>
      </c>
      <c r="AB38" s="13" t="s">
        <v>106</v>
      </c>
      <c r="AC38" s="96"/>
      <c r="AD38" s="96" t="s">
        <v>2725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3"/>
      <c r="AS38" s="329">
        <v>6000192.03</v>
      </c>
      <c r="AT38" s="329">
        <v>5976679.59</v>
      </c>
      <c r="AU38" s="329"/>
      <c r="AV38" s="329">
        <v>6083574.12</v>
      </c>
      <c r="AW38" s="329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0">
        <v>2447061.79</v>
      </c>
      <c r="BJ38" s="330">
        <v>5395425.74</v>
      </c>
      <c r="BK38" s="330">
        <v>5428899.3</v>
      </c>
      <c r="BL38" s="330">
        <v>5305914.68</v>
      </c>
      <c r="BM38" s="330">
        <v>5567398.39</v>
      </c>
      <c r="BN38" s="330">
        <v>5662088.34</v>
      </c>
      <c r="BO38" s="330">
        <v>5634762.66</v>
      </c>
      <c r="BP38" s="330">
        <v>5737142.23</v>
      </c>
      <c r="BQ38" s="330">
        <v>5624796.85</v>
      </c>
      <c r="BR38" s="330">
        <v>5639910.87</v>
      </c>
      <c r="BS38" s="330">
        <v>5689960.42</v>
      </c>
      <c r="BT38" s="330">
        <v>3374683.51</v>
      </c>
      <c r="BU38" s="330">
        <v>3314769.92</v>
      </c>
      <c r="BV38" s="330">
        <v>3361112.64</v>
      </c>
      <c r="BW38" s="330">
        <v>2218193.84</v>
      </c>
      <c r="BX38" s="330">
        <v>2294.82</v>
      </c>
      <c r="BY38" s="330">
        <v>0.0</v>
      </c>
      <c r="BZ38" s="330">
        <v>396.95</v>
      </c>
      <c r="CA38" s="330">
        <v>0.0</v>
      </c>
      <c r="CB38" s="330">
        <v>0.0</v>
      </c>
      <c r="CC38" s="331">
        <v>0.0</v>
      </c>
      <c r="CD38" s="331">
        <v>0.0</v>
      </c>
      <c r="CE38" s="331">
        <v>0.0</v>
      </c>
      <c r="CF38" s="331">
        <v>0.0</v>
      </c>
      <c r="CG38" s="331">
        <v>0.0</v>
      </c>
      <c r="CH38" s="331">
        <v>0.0</v>
      </c>
      <c r="CI38" s="332"/>
    </row>
    <row r="39" ht="15.75" customHeight="1">
      <c r="A39" s="320" t="s">
        <v>2601</v>
      </c>
      <c r="B39" s="243" t="s">
        <v>2726</v>
      </c>
      <c r="C39" s="334" t="s">
        <v>2727</v>
      </c>
      <c r="D39" s="322" t="s">
        <v>2604</v>
      </c>
      <c r="E39" s="322" t="s">
        <v>19</v>
      </c>
      <c r="F39" s="96" t="s">
        <v>2605</v>
      </c>
      <c r="G39" s="45" t="str">
        <f t="shared" si="1"/>
        <v>Augusto</v>
      </c>
      <c r="H39" s="335" t="s">
        <v>190</v>
      </c>
      <c r="I39" s="47" t="s">
        <v>23</v>
      </c>
      <c r="J39" s="322" t="str">
        <f t="shared" si="2"/>
        <v>Não</v>
      </c>
      <c r="K39" s="336">
        <v>43620.0</v>
      </c>
      <c r="L39" s="336">
        <v>44314.0</v>
      </c>
      <c r="M39" s="96" t="s">
        <v>74</v>
      </c>
      <c r="N39" s="337">
        <v>0.005</v>
      </c>
      <c r="O39" s="322" t="s">
        <v>2606</v>
      </c>
      <c r="P39" s="325">
        <v>0.0</v>
      </c>
      <c r="Q39" s="96" t="str">
        <f>IFERROR(VLOOKUP(F39,'Cadastro de assessores'!A:B,2,FALSE),"Não Cadastrado")</f>
        <v>17573</v>
      </c>
      <c r="R39" s="96" t="s">
        <v>2618</v>
      </c>
      <c r="S39" s="336">
        <v>43620.0</v>
      </c>
      <c r="T39" s="75"/>
      <c r="U39" s="171" t="s">
        <v>2728</v>
      </c>
      <c r="V39" s="46" t="s">
        <v>104</v>
      </c>
      <c r="W39" s="13" t="s">
        <v>2729</v>
      </c>
      <c r="X39" s="96" t="s">
        <v>19</v>
      </c>
      <c r="Y39" s="52" t="str">
        <f t="shared" si="3"/>
        <v>Encerrado</v>
      </c>
      <c r="Z39" s="328"/>
      <c r="AA39" s="96" t="str">
        <f t="shared" si="4"/>
        <v/>
      </c>
      <c r="AB39" s="96"/>
      <c r="AC39" s="96"/>
      <c r="AD39" s="96" t="s">
        <v>2730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0"/>
      <c r="AY39" s="340"/>
      <c r="AZ39" s="340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2621</v>
      </c>
      <c r="BJ39" s="173">
        <v>0.0</v>
      </c>
      <c r="BK39" s="173">
        <v>0.0</v>
      </c>
      <c r="BL39" s="173">
        <v>0.0</v>
      </c>
      <c r="BM39" s="330">
        <v>0.0</v>
      </c>
      <c r="BN39" s="330">
        <v>0.0</v>
      </c>
      <c r="BO39" s="330">
        <v>0.0</v>
      </c>
      <c r="BP39" s="330">
        <v>0.0</v>
      </c>
      <c r="BQ39" s="330">
        <v>0.0</v>
      </c>
      <c r="BR39" s="330">
        <v>0.0</v>
      </c>
      <c r="BS39" s="330">
        <v>0.0</v>
      </c>
      <c r="BT39" s="330">
        <v>0.0</v>
      </c>
      <c r="BU39" s="330">
        <v>0.0</v>
      </c>
      <c r="BV39" s="330">
        <v>0.0</v>
      </c>
      <c r="BW39" s="330">
        <v>0.0</v>
      </c>
      <c r="BX39" s="330">
        <v>0.0</v>
      </c>
      <c r="BY39" s="330">
        <v>0.0</v>
      </c>
      <c r="BZ39" s="330">
        <v>0.0</v>
      </c>
      <c r="CA39" s="330">
        <v>0.0</v>
      </c>
      <c r="CB39" s="330">
        <v>0.0</v>
      </c>
      <c r="CC39" s="331">
        <v>0.0</v>
      </c>
      <c r="CD39" s="331">
        <v>0.0</v>
      </c>
      <c r="CE39" s="331">
        <v>0.0</v>
      </c>
      <c r="CF39" s="331">
        <v>0.0</v>
      </c>
      <c r="CG39" s="331">
        <v>0.0</v>
      </c>
      <c r="CH39" s="331">
        <v>0.0</v>
      </c>
      <c r="CI39" s="332"/>
    </row>
    <row r="40" ht="15.75" customHeight="1">
      <c r="A40" s="320" t="s">
        <v>2601</v>
      </c>
      <c r="B40" s="43" t="s">
        <v>2731</v>
      </c>
      <c r="C40" s="333">
        <v>4299371.0</v>
      </c>
      <c r="D40" s="322" t="s">
        <v>18</v>
      </c>
      <c r="E40" s="322" t="s">
        <v>181</v>
      </c>
      <c r="F40" s="96" t="s">
        <v>203</v>
      </c>
      <c r="G40" s="45" t="str">
        <f t="shared" si="1"/>
        <v>Augusto</v>
      </c>
      <c r="H40" s="335" t="s">
        <v>190</v>
      </c>
      <c r="I40" s="47" t="s">
        <v>23</v>
      </c>
      <c r="J40" s="322" t="str">
        <f t="shared" si="2"/>
        <v>Não</v>
      </c>
      <c r="K40" s="323">
        <v>44789.0</v>
      </c>
      <c r="L40" s="358">
        <v>44988.0</v>
      </c>
      <c r="M40" s="96" t="s">
        <v>48</v>
      </c>
      <c r="N40" s="337">
        <v>0.007</v>
      </c>
      <c r="O40" s="322" t="s">
        <v>2606</v>
      </c>
      <c r="P40" s="325">
        <v>0.0</v>
      </c>
      <c r="Q40" s="322" t="str">
        <f>IFERROR(VLOOKUP(F40,'Cadastro de assessores'!A:B,2,FALSE),"Não Cadastrado")</f>
        <v>28411</v>
      </c>
      <c r="R40" s="322" t="s">
        <v>103</v>
      </c>
      <c r="S40" s="323">
        <v>44789.0</v>
      </c>
      <c r="T40" s="51"/>
      <c r="U40" s="51"/>
      <c r="V40" s="46" t="s">
        <v>104</v>
      </c>
      <c r="W40" s="5" t="s">
        <v>2732</v>
      </c>
      <c r="X40" s="166" t="s">
        <v>76</v>
      </c>
      <c r="Y40" s="52" t="str">
        <f t="shared" si="3"/>
        <v>Encerrado</v>
      </c>
      <c r="Z40" s="328"/>
      <c r="AA40" s="96" t="str">
        <f t="shared" si="4"/>
        <v/>
      </c>
      <c r="AB40" s="96"/>
      <c r="AC40" s="96"/>
      <c r="AD40" s="96" t="s">
        <v>2733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9"/>
      <c r="AT40" s="329"/>
      <c r="AU40" s="329"/>
      <c r="AV40" s="329"/>
      <c r="AW40" s="329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0"/>
      <c r="BJ40" s="330"/>
      <c r="BK40" s="330">
        <v>120324.58</v>
      </c>
      <c r="BL40" s="330">
        <v>122167.19</v>
      </c>
      <c r="BM40" s="330">
        <v>123166.65</v>
      </c>
      <c r="BN40" s="330">
        <v>124084.86</v>
      </c>
      <c r="BO40" s="330">
        <v>124364.73</v>
      </c>
      <c r="BP40" s="330">
        <v>104823.45</v>
      </c>
      <c r="BQ40" s="330">
        <v>105935.71</v>
      </c>
      <c r="BR40" s="330">
        <v>84390.21</v>
      </c>
      <c r="BS40" s="330">
        <v>0.0</v>
      </c>
      <c r="BT40" s="330">
        <v>0.0</v>
      </c>
      <c r="BU40" s="330">
        <v>0.0</v>
      </c>
      <c r="BV40" s="330">
        <v>0.0</v>
      </c>
      <c r="BW40" s="330">
        <v>0.0</v>
      </c>
      <c r="BX40" s="330">
        <v>0.0</v>
      </c>
      <c r="BY40" s="330">
        <v>0.0</v>
      </c>
      <c r="BZ40" s="330">
        <v>0.0</v>
      </c>
      <c r="CA40" s="330">
        <v>0.0</v>
      </c>
      <c r="CB40" s="330">
        <v>0.0</v>
      </c>
      <c r="CC40" s="331">
        <v>0.0</v>
      </c>
      <c r="CD40" s="331">
        <v>0.0</v>
      </c>
      <c r="CE40" s="331">
        <v>0.0</v>
      </c>
      <c r="CF40" s="331">
        <v>0.0</v>
      </c>
      <c r="CG40" s="331">
        <v>0.0</v>
      </c>
      <c r="CH40" s="331">
        <v>0.0</v>
      </c>
      <c r="CI40" s="332"/>
    </row>
    <row r="41" ht="15.75" customHeight="1">
      <c r="A41" s="320" t="s">
        <v>2601</v>
      </c>
      <c r="B41" s="43" t="s">
        <v>356</v>
      </c>
      <c r="C41" s="333" t="s">
        <v>2734</v>
      </c>
      <c r="D41" s="322" t="s">
        <v>18</v>
      </c>
      <c r="E41" s="322" t="s">
        <v>181</v>
      </c>
      <c r="F41" s="322" t="s">
        <v>203</v>
      </c>
      <c r="G41" s="45" t="str">
        <f t="shared" si="1"/>
        <v>Augusto</v>
      </c>
      <c r="H41" s="167" t="s">
        <v>149</v>
      </c>
      <c r="I41" s="52" t="s">
        <v>122</v>
      </c>
      <c r="J41" s="322" t="str">
        <f t="shared" si="2"/>
        <v>Não</v>
      </c>
      <c r="K41" s="323">
        <v>44323.0</v>
      </c>
      <c r="L41" s="96"/>
      <c r="M41" s="96" t="s">
        <v>61</v>
      </c>
      <c r="N41" s="337">
        <v>0.015</v>
      </c>
      <c r="O41" s="322" t="s">
        <v>53</v>
      </c>
      <c r="P41" s="325">
        <v>0.1</v>
      </c>
      <c r="Q41" s="322" t="str">
        <f>IFERROR(VLOOKUP(F41,'Cadastro de assessores'!A:B,2,FALSE),"Não Cadastrado")</f>
        <v>28411</v>
      </c>
      <c r="R41" s="322" t="s">
        <v>103</v>
      </c>
      <c r="S41" s="323">
        <v>44323.0</v>
      </c>
      <c r="T41" s="51"/>
      <c r="U41" s="51"/>
      <c r="V41" s="46" t="s">
        <v>104</v>
      </c>
      <c r="W41" s="5" t="s">
        <v>358</v>
      </c>
      <c r="X41" s="166" t="s">
        <v>76</v>
      </c>
      <c r="Y41" s="52" t="str">
        <f t="shared" si="3"/>
        <v>Ativo</v>
      </c>
      <c r="Z41" s="328"/>
      <c r="AA41" s="96" t="str">
        <f t="shared" si="4"/>
        <v>Qualificado</v>
      </c>
      <c r="AB41" s="13" t="s">
        <v>106</v>
      </c>
      <c r="AC41" s="96"/>
      <c r="AD41" s="96" t="s">
        <v>2664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9"/>
      <c r="AT41" s="329"/>
      <c r="AU41" s="329"/>
      <c r="AV41" s="329"/>
      <c r="AW41" s="329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0">
        <v>1736900.16</v>
      </c>
      <c r="BJ41" s="330">
        <v>1718496.95</v>
      </c>
      <c r="BK41" s="330">
        <v>1740678.99</v>
      </c>
      <c r="BL41" s="330">
        <v>1764469.64</v>
      </c>
      <c r="BM41" s="330">
        <v>1780696.53</v>
      </c>
      <c r="BN41" s="330">
        <v>1848390.12</v>
      </c>
      <c r="BO41" s="330">
        <v>1826780.84</v>
      </c>
      <c r="BP41" s="330">
        <v>1793813.85</v>
      </c>
      <c r="BQ41" s="330">
        <v>1866610.85</v>
      </c>
      <c r="BR41" s="330">
        <v>1880844.02</v>
      </c>
      <c r="BS41" s="330">
        <v>1903790.11</v>
      </c>
      <c r="BT41" s="330">
        <v>1909951.46</v>
      </c>
      <c r="BU41" s="330">
        <v>1875267.58</v>
      </c>
      <c r="BV41" s="330">
        <v>499.32</v>
      </c>
      <c r="BW41" s="330">
        <v>0.0</v>
      </c>
      <c r="BX41" s="330">
        <v>0.0</v>
      </c>
      <c r="BY41" s="330">
        <v>0.0</v>
      </c>
      <c r="BZ41" s="330">
        <v>0.0</v>
      </c>
      <c r="CA41" s="330">
        <v>0.0</v>
      </c>
      <c r="CB41" s="330">
        <v>0.0</v>
      </c>
      <c r="CC41" s="331">
        <v>0.0</v>
      </c>
      <c r="CD41" s="331">
        <v>0.0</v>
      </c>
      <c r="CE41" s="331">
        <v>0.0</v>
      </c>
      <c r="CF41" s="331">
        <v>0.0</v>
      </c>
      <c r="CG41" s="331">
        <v>0.0</v>
      </c>
      <c r="CH41" s="331">
        <v>0.0</v>
      </c>
      <c r="CI41" s="332"/>
    </row>
    <row r="42" ht="15.75" customHeight="1">
      <c r="A42" s="320" t="s">
        <v>2601</v>
      </c>
      <c r="B42" s="238" t="s">
        <v>2735</v>
      </c>
      <c r="C42" s="359" t="s">
        <v>2736</v>
      </c>
      <c r="D42" s="322" t="s">
        <v>18</v>
      </c>
      <c r="E42" s="322" t="s">
        <v>181</v>
      </c>
      <c r="F42" s="96" t="s">
        <v>2689</v>
      </c>
      <c r="G42" s="45" t="str">
        <f t="shared" si="1"/>
        <v>Augusto</v>
      </c>
      <c r="H42" s="335" t="s">
        <v>190</v>
      </c>
      <c r="I42" s="47" t="s">
        <v>23</v>
      </c>
      <c r="J42" s="322" t="str">
        <f t="shared" si="2"/>
        <v>Não</v>
      </c>
      <c r="K42" s="336">
        <v>44263.0</v>
      </c>
      <c r="L42" s="336">
        <v>44812.0</v>
      </c>
      <c r="M42" s="96" t="s">
        <v>48</v>
      </c>
      <c r="N42" s="337">
        <v>0.007</v>
      </c>
      <c r="O42" s="322" t="s">
        <v>2606</v>
      </c>
      <c r="P42" s="325">
        <v>0.0</v>
      </c>
      <c r="Q42" s="96" t="str">
        <f>IFERROR(VLOOKUP(F42,'Cadastro de assessores'!A:B,2,FALSE),"Não Cadastrado")</f>
        <v>22066</v>
      </c>
      <c r="R42" s="96" t="s">
        <v>2618</v>
      </c>
      <c r="S42" s="336">
        <v>44263.0</v>
      </c>
      <c r="T42" s="75"/>
      <c r="U42" s="171" t="s">
        <v>2737</v>
      </c>
      <c r="V42" s="46" t="s">
        <v>104</v>
      </c>
      <c r="W42" s="13" t="s">
        <v>2738</v>
      </c>
      <c r="X42" s="166" t="s">
        <v>76</v>
      </c>
      <c r="Y42" s="52" t="str">
        <f t="shared" si="3"/>
        <v>Encerrado</v>
      </c>
      <c r="Z42" s="328"/>
      <c r="AA42" s="96" t="str">
        <f t="shared" si="4"/>
        <v>Varejo</v>
      </c>
      <c r="AB42" s="13" t="s">
        <v>116</v>
      </c>
      <c r="AC42" s="96"/>
      <c r="AD42" s="96" t="s">
        <v>2664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0">
        <v>846765.31</v>
      </c>
      <c r="BN42" s="330">
        <v>0.0</v>
      </c>
      <c r="BO42" s="330">
        <v>0.0</v>
      </c>
      <c r="BP42" s="330">
        <v>0.0</v>
      </c>
      <c r="BQ42" s="330">
        <v>0.0</v>
      </c>
      <c r="BR42" s="330">
        <v>0.0</v>
      </c>
      <c r="BS42" s="330">
        <v>0.0</v>
      </c>
      <c r="BT42" s="330">
        <v>0.0</v>
      </c>
      <c r="BU42" s="330">
        <v>0.0</v>
      </c>
      <c r="BV42" s="330">
        <v>0.0</v>
      </c>
      <c r="BW42" s="330">
        <v>0.0</v>
      </c>
      <c r="BX42" s="330">
        <v>0.0</v>
      </c>
      <c r="BY42" s="330">
        <v>0.0</v>
      </c>
      <c r="BZ42" s="330">
        <v>0.0</v>
      </c>
      <c r="CA42" s="330">
        <v>0.0</v>
      </c>
      <c r="CB42" s="330">
        <v>0.0</v>
      </c>
      <c r="CC42" s="331">
        <v>0.0</v>
      </c>
      <c r="CD42" s="331">
        <v>0.0</v>
      </c>
      <c r="CE42" s="331">
        <v>0.0</v>
      </c>
      <c r="CF42" s="331">
        <v>0.0</v>
      </c>
      <c r="CG42" s="331">
        <v>0.0</v>
      </c>
      <c r="CH42" s="331">
        <v>0.0</v>
      </c>
      <c r="CI42" s="332"/>
    </row>
    <row r="43" ht="15.75" customHeight="1">
      <c r="A43" s="320" t="s">
        <v>2601</v>
      </c>
      <c r="B43" s="347" t="s">
        <v>364</v>
      </c>
      <c r="C43" s="334" t="s">
        <v>2739</v>
      </c>
      <c r="D43" s="322" t="s">
        <v>18</v>
      </c>
      <c r="E43" s="322" t="s">
        <v>181</v>
      </c>
      <c r="F43" s="322" t="s">
        <v>72</v>
      </c>
      <c r="G43" s="45" t="str">
        <f t="shared" si="1"/>
        <v>Augusto</v>
      </c>
      <c r="H43" s="167" t="s">
        <v>149</v>
      </c>
      <c r="I43" s="52" t="s">
        <v>122</v>
      </c>
      <c r="J43" s="322" t="str">
        <f t="shared" si="2"/>
        <v>Sim</v>
      </c>
      <c r="K43" s="336">
        <v>44263.0</v>
      </c>
      <c r="L43" s="96"/>
      <c r="M43" s="96" t="s">
        <v>61</v>
      </c>
      <c r="N43" s="337">
        <v>0.0075</v>
      </c>
      <c r="O43" s="322" t="s">
        <v>53</v>
      </c>
      <c r="P43" s="325">
        <v>0.15</v>
      </c>
      <c r="Q43" s="322" t="str">
        <f>IFERROR(VLOOKUP(F43,'Cadastro de assessores'!A:B,2,FALSE),"Não Cadastrado")</f>
        <v>250</v>
      </c>
      <c r="R43" s="322" t="s">
        <v>103</v>
      </c>
      <c r="S43" s="336">
        <v>44263.0</v>
      </c>
      <c r="T43" s="171" t="s">
        <v>2740</v>
      </c>
      <c r="U43" s="326"/>
      <c r="V43" s="46" t="s">
        <v>104</v>
      </c>
      <c r="W43" s="327" t="s">
        <v>366</v>
      </c>
      <c r="X43" s="166" t="s">
        <v>76</v>
      </c>
      <c r="Y43" s="52" t="str">
        <f t="shared" si="3"/>
        <v>Ativo</v>
      </c>
      <c r="Z43" s="328"/>
      <c r="AA43" s="96" t="str">
        <f t="shared" si="4"/>
        <v>Qualificado</v>
      </c>
      <c r="AB43" s="13" t="s">
        <v>106</v>
      </c>
      <c r="AC43" s="96"/>
      <c r="AD43" s="96" t="s">
        <v>2664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3"/>
      <c r="AQ43" s="173"/>
      <c r="AR43" s="173"/>
      <c r="AS43" s="329">
        <v>7235956.09</v>
      </c>
      <c r="AT43" s="329">
        <v>7269024.62</v>
      </c>
      <c r="AU43" s="329"/>
      <c r="AV43" s="329">
        <v>7611598.27</v>
      </c>
      <c r="AW43" s="329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0">
        <v>7886157.13</v>
      </c>
      <c r="BJ43" s="330">
        <v>7836615.53</v>
      </c>
      <c r="BK43" s="330">
        <v>7928589.73</v>
      </c>
      <c r="BL43" s="330">
        <v>8019979.05</v>
      </c>
      <c r="BM43" s="330">
        <v>8099521.3</v>
      </c>
      <c r="BN43" s="330">
        <v>8341002.47</v>
      </c>
      <c r="BO43" s="330">
        <v>8292909.7</v>
      </c>
      <c r="BP43" s="330">
        <v>8236107.91</v>
      </c>
      <c r="BQ43" s="330">
        <v>8361634.28</v>
      </c>
      <c r="BR43" s="330">
        <v>8659365.71</v>
      </c>
      <c r="BS43" s="330">
        <v>1157161.02</v>
      </c>
      <c r="BT43" s="330">
        <v>1162295.96</v>
      </c>
      <c r="BU43" s="330">
        <v>0.0</v>
      </c>
      <c r="BV43" s="330">
        <v>0.0</v>
      </c>
      <c r="BW43" s="330">
        <v>0.0</v>
      </c>
      <c r="BX43" s="330">
        <v>0.0</v>
      </c>
      <c r="BY43" s="330">
        <v>0.0</v>
      </c>
      <c r="BZ43" s="330">
        <v>0.0</v>
      </c>
      <c r="CA43" s="330">
        <v>0.0</v>
      </c>
      <c r="CB43" s="330">
        <v>0.0</v>
      </c>
      <c r="CC43" s="331">
        <v>0.0</v>
      </c>
      <c r="CD43" s="331">
        <v>0.0</v>
      </c>
      <c r="CE43" s="331">
        <v>0.0</v>
      </c>
      <c r="CF43" s="331">
        <v>0.0</v>
      </c>
      <c r="CG43" s="331">
        <v>0.0</v>
      </c>
      <c r="CH43" s="331">
        <v>0.0</v>
      </c>
      <c r="CI43" s="332"/>
    </row>
    <row r="44" ht="15.75" customHeight="1">
      <c r="A44" s="320" t="s">
        <v>2601</v>
      </c>
      <c r="B44" s="238" t="s">
        <v>2741</v>
      </c>
      <c r="C44" s="334" t="s">
        <v>2742</v>
      </c>
      <c r="D44" s="322" t="s">
        <v>18</v>
      </c>
      <c r="E44" s="322" t="s">
        <v>181</v>
      </c>
      <c r="F44" s="96" t="s">
        <v>72</v>
      </c>
      <c r="G44" s="45" t="str">
        <f t="shared" si="1"/>
        <v>Augusto</v>
      </c>
      <c r="H44" s="335" t="s">
        <v>190</v>
      </c>
      <c r="I44" s="47" t="s">
        <v>23</v>
      </c>
      <c r="J44" s="322" t="str">
        <f t="shared" si="2"/>
        <v>Não</v>
      </c>
      <c r="K44" s="336">
        <v>44280.0</v>
      </c>
      <c r="L44" s="341">
        <v>44512.0</v>
      </c>
      <c r="M44" s="96" t="s">
        <v>194</v>
      </c>
      <c r="N44" s="337">
        <v>0.025</v>
      </c>
      <c r="O44" s="322" t="s">
        <v>195</v>
      </c>
      <c r="P44" s="325">
        <v>0.2</v>
      </c>
      <c r="Q44" s="96" t="str">
        <f>IFERROR(VLOOKUP(F44,'Cadastro de assessores'!A:B,2,FALSE),"Não Cadastrado")</f>
        <v>250</v>
      </c>
      <c r="R44" s="96" t="s">
        <v>2618</v>
      </c>
      <c r="S44" s="336">
        <v>44280.0</v>
      </c>
      <c r="T44" s="75"/>
      <c r="U44" s="171"/>
      <c r="V44" s="46" t="s">
        <v>374</v>
      </c>
      <c r="W44" s="13" t="s">
        <v>2743</v>
      </c>
      <c r="X44" s="166" t="s">
        <v>76</v>
      </c>
      <c r="Y44" s="52" t="str">
        <f t="shared" si="3"/>
        <v>Encerrado</v>
      </c>
      <c r="Z44" s="328"/>
      <c r="AA44" s="96" t="str">
        <f t="shared" si="4"/>
        <v/>
      </c>
      <c r="AB44" s="96"/>
      <c r="AC44" s="96"/>
      <c r="AD44" s="96" t="s">
        <v>2664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2621</v>
      </c>
      <c r="BJ44" s="173">
        <v>0.0</v>
      </c>
      <c r="BK44" s="173">
        <v>0.0</v>
      </c>
      <c r="BL44" s="173">
        <v>0.0</v>
      </c>
      <c r="BM44" s="330">
        <v>0.0</v>
      </c>
      <c r="BN44" s="330">
        <v>0.0</v>
      </c>
      <c r="BO44" s="330">
        <v>0.0</v>
      </c>
      <c r="BP44" s="330">
        <v>0.0</v>
      </c>
      <c r="BQ44" s="330">
        <v>0.0</v>
      </c>
      <c r="BR44" s="330">
        <v>0.0</v>
      </c>
      <c r="BS44" s="330">
        <v>0.0</v>
      </c>
      <c r="BT44" s="330">
        <v>0.0</v>
      </c>
      <c r="BU44" s="330">
        <v>0.0</v>
      </c>
      <c r="BV44" s="330">
        <v>0.0</v>
      </c>
      <c r="BW44" s="330">
        <v>0.0</v>
      </c>
      <c r="BX44" s="330">
        <v>0.0</v>
      </c>
      <c r="BY44" s="330">
        <v>0.0</v>
      </c>
      <c r="BZ44" s="330">
        <v>0.0</v>
      </c>
      <c r="CA44" s="330">
        <v>0.0</v>
      </c>
      <c r="CB44" s="330">
        <v>0.0</v>
      </c>
      <c r="CC44" s="331">
        <v>0.0</v>
      </c>
      <c r="CD44" s="331">
        <v>0.0</v>
      </c>
      <c r="CE44" s="331">
        <v>0.0</v>
      </c>
      <c r="CF44" s="331">
        <v>0.0</v>
      </c>
      <c r="CG44" s="331">
        <v>0.0</v>
      </c>
      <c r="CH44" s="331">
        <v>0.0</v>
      </c>
      <c r="CI44" s="332"/>
    </row>
    <row r="45" ht="15.75" customHeight="1">
      <c r="A45" s="320" t="s">
        <v>2601</v>
      </c>
      <c r="B45" s="158" t="s">
        <v>2744</v>
      </c>
      <c r="C45" s="345">
        <v>6274088.0</v>
      </c>
      <c r="D45" s="322" t="s">
        <v>18</v>
      </c>
      <c r="E45" s="322" t="s">
        <v>1852</v>
      </c>
      <c r="F45" s="46" t="s">
        <v>2745</v>
      </c>
      <c r="G45" s="45" t="str">
        <f t="shared" si="1"/>
        <v>Augusto</v>
      </c>
      <c r="H45" s="167" t="s">
        <v>149</v>
      </c>
      <c r="I45" s="47" t="s">
        <v>23</v>
      </c>
      <c r="J45" s="322" t="str">
        <f t="shared" si="2"/>
        <v>Não</v>
      </c>
      <c r="K45" s="338">
        <v>44512.0</v>
      </c>
      <c r="L45" s="96"/>
      <c r="M45" s="96" t="s">
        <v>74</v>
      </c>
      <c r="N45" s="337">
        <v>0.012</v>
      </c>
      <c r="O45" s="322" t="s">
        <v>2606</v>
      </c>
      <c r="P45" s="325">
        <v>0.0</v>
      </c>
      <c r="Q45" s="322">
        <f>IFERROR(VLOOKUP(F45,'Cadastro de assessores'!A:B,2,FALSE),"Não Cadastrado")</f>
        <v>26542</v>
      </c>
      <c r="R45" s="360" t="s">
        <v>103</v>
      </c>
      <c r="S45" s="338">
        <v>44510.0</v>
      </c>
      <c r="T45" s="51"/>
      <c r="U45" s="51"/>
      <c r="V45" s="46" t="s">
        <v>104</v>
      </c>
      <c r="W45" s="11" t="s">
        <v>2746</v>
      </c>
      <c r="X45" s="46" t="s">
        <v>154</v>
      </c>
      <c r="Y45" s="52" t="str">
        <f t="shared" si="3"/>
        <v>Ativo</v>
      </c>
      <c r="Z45" s="328"/>
      <c r="AA45" s="96" t="str">
        <f t="shared" si="4"/>
        <v>Varejo</v>
      </c>
      <c r="AB45" s="13" t="s">
        <v>116</v>
      </c>
      <c r="AC45" s="96"/>
      <c r="AD45" s="46" t="s">
        <v>2674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40"/>
      <c r="AX45" s="340"/>
      <c r="AY45" s="340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0">
        <v>5250.05</v>
      </c>
      <c r="BJ45" s="330">
        <v>5304.8</v>
      </c>
      <c r="BK45" s="330">
        <v>5359.98</v>
      </c>
      <c r="BL45" s="330">
        <v>5423.77</v>
      </c>
      <c r="BM45" s="330">
        <v>5483.78</v>
      </c>
      <c r="BN45" s="330">
        <v>5540.41</v>
      </c>
      <c r="BO45" s="330">
        <v>5595.29</v>
      </c>
      <c r="BP45" s="330">
        <v>5652.32</v>
      </c>
      <c r="BQ45" s="330">
        <v>5720.49</v>
      </c>
      <c r="BR45" s="330">
        <v>5771.79</v>
      </c>
      <c r="BS45" s="330">
        <v>5838.68</v>
      </c>
      <c r="BT45" s="330">
        <v>5887.3</v>
      </c>
      <c r="BU45" s="330">
        <v>5956.04</v>
      </c>
      <c r="BV45" s="330">
        <v>0.0</v>
      </c>
      <c r="BW45" s="330">
        <v>0.0</v>
      </c>
      <c r="BX45" s="330">
        <v>0.0</v>
      </c>
      <c r="BY45" s="330">
        <v>0.0</v>
      </c>
      <c r="BZ45" s="330">
        <v>0.0</v>
      </c>
      <c r="CA45" s="330">
        <v>0.0</v>
      </c>
      <c r="CB45" s="330">
        <v>0.0</v>
      </c>
      <c r="CC45" s="331">
        <v>0.0</v>
      </c>
      <c r="CD45" s="331">
        <v>0.0</v>
      </c>
      <c r="CE45" s="331">
        <v>6443.17</v>
      </c>
      <c r="CF45" s="331">
        <v>6500.35</v>
      </c>
      <c r="CG45" s="331">
        <v>6554.23</v>
      </c>
      <c r="CH45" s="331">
        <v>6606.23</v>
      </c>
      <c r="CI45" s="332"/>
    </row>
    <row r="46" ht="15.75" customHeight="1">
      <c r="A46" s="320" t="s">
        <v>2601</v>
      </c>
      <c r="B46" s="243" t="s">
        <v>2747</v>
      </c>
      <c r="C46" s="334" t="s">
        <v>2748</v>
      </c>
      <c r="D46" s="322" t="s">
        <v>2604</v>
      </c>
      <c r="E46" s="322" t="s">
        <v>19</v>
      </c>
      <c r="F46" s="96" t="s">
        <v>2605</v>
      </c>
      <c r="G46" s="45" t="str">
        <f t="shared" si="1"/>
        <v>Augusto</v>
      </c>
      <c r="H46" s="335" t="s">
        <v>190</v>
      </c>
      <c r="I46" s="47" t="s">
        <v>23</v>
      </c>
      <c r="J46" s="322" t="str">
        <f t="shared" si="2"/>
        <v>Não</v>
      </c>
      <c r="K46" s="336">
        <v>43567.0</v>
      </c>
      <c r="L46" s="341">
        <v>43768.0</v>
      </c>
      <c r="M46" s="96" t="s">
        <v>194</v>
      </c>
      <c r="N46" s="337">
        <v>0.025</v>
      </c>
      <c r="O46" s="322" t="s">
        <v>195</v>
      </c>
      <c r="P46" s="325">
        <v>0.2</v>
      </c>
      <c r="Q46" s="96" t="str">
        <f>IFERROR(VLOOKUP(F46,'Cadastro de assessores'!A:B,2,FALSE),"Não Cadastrado")</f>
        <v>17573</v>
      </c>
      <c r="R46" s="96" t="s">
        <v>2618</v>
      </c>
      <c r="S46" s="336">
        <v>43567.0</v>
      </c>
      <c r="T46" s="75"/>
      <c r="U46" s="171"/>
      <c r="V46" s="46" t="s">
        <v>104</v>
      </c>
      <c r="W46" s="13" t="s">
        <v>2749</v>
      </c>
      <c r="X46" s="96" t="s">
        <v>154</v>
      </c>
      <c r="Y46" s="52" t="str">
        <f t="shared" si="3"/>
        <v>Encerrado</v>
      </c>
      <c r="Z46" s="328"/>
      <c r="AA46" s="96" t="str">
        <f t="shared" si="4"/>
        <v/>
      </c>
      <c r="AB46" s="96"/>
      <c r="AC46" s="96"/>
      <c r="AD46" s="96" t="s">
        <v>2750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0"/>
      <c r="AY46" s="340"/>
      <c r="AZ46" s="340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2621</v>
      </c>
      <c r="BJ46" s="173">
        <v>0.0</v>
      </c>
      <c r="BK46" s="173">
        <v>0.0</v>
      </c>
      <c r="BL46" s="173">
        <v>0.0</v>
      </c>
      <c r="BM46" s="330">
        <v>0.0</v>
      </c>
      <c r="BN46" s="330">
        <v>0.0</v>
      </c>
      <c r="BO46" s="330">
        <v>0.0</v>
      </c>
      <c r="BP46" s="330">
        <v>0.0</v>
      </c>
      <c r="BQ46" s="330">
        <v>0.0</v>
      </c>
      <c r="BR46" s="330">
        <v>0.0</v>
      </c>
      <c r="BS46" s="330">
        <v>0.0</v>
      </c>
      <c r="BT46" s="330">
        <v>0.0</v>
      </c>
      <c r="BU46" s="330">
        <v>0.0</v>
      </c>
      <c r="BV46" s="330">
        <v>0.0</v>
      </c>
      <c r="BW46" s="330">
        <v>0.0</v>
      </c>
      <c r="BX46" s="330">
        <v>0.0</v>
      </c>
      <c r="BY46" s="330">
        <v>0.0</v>
      </c>
      <c r="BZ46" s="330">
        <v>0.0</v>
      </c>
      <c r="CA46" s="330">
        <v>0.0</v>
      </c>
      <c r="CB46" s="330">
        <v>0.0</v>
      </c>
      <c r="CC46" s="331">
        <v>0.0</v>
      </c>
      <c r="CD46" s="331">
        <v>0.0</v>
      </c>
      <c r="CE46" s="331">
        <v>0.0</v>
      </c>
      <c r="CF46" s="331">
        <v>0.0</v>
      </c>
      <c r="CG46" s="331">
        <v>0.0</v>
      </c>
      <c r="CH46" s="331">
        <v>0.0</v>
      </c>
      <c r="CI46" s="332"/>
    </row>
    <row r="47" ht="15.75" customHeight="1">
      <c r="A47" s="320" t="s">
        <v>2601</v>
      </c>
      <c r="B47" s="238" t="s">
        <v>2751</v>
      </c>
      <c r="C47" s="334" t="s">
        <v>2752</v>
      </c>
      <c r="D47" s="322" t="s">
        <v>2604</v>
      </c>
      <c r="E47" s="322" t="s">
        <v>19</v>
      </c>
      <c r="F47" s="96" t="s">
        <v>2605</v>
      </c>
      <c r="G47" s="45" t="str">
        <f t="shared" si="1"/>
        <v>Augusto</v>
      </c>
      <c r="H47" s="335" t="s">
        <v>190</v>
      </c>
      <c r="I47" s="47" t="s">
        <v>23</v>
      </c>
      <c r="J47" s="322" t="str">
        <f t="shared" si="2"/>
        <v>Não</v>
      </c>
      <c r="K47" s="336">
        <v>43725.0</v>
      </c>
      <c r="L47" s="341">
        <v>44490.0</v>
      </c>
      <c r="M47" s="96" t="s">
        <v>61</v>
      </c>
      <c r="N47" s="337">
        <v>0.01</v>
      </c>
      <c r="O47" s="322" t="s">
        <v>53</v>
      </c>
      <c r="P47" s="325">
        <v>0.1</v>
      </c>
      <c r="Q47" s="96" t="str">
        <f>IFERROR(VLOOKUP(F47,'Cadastro de assessores'!A:B,2,FALSE),"Não Cadastrado")</f>
        <v>17573</v>
      </c>
      <c r="R47" s="96" t="s">
        <v>2618</v>
      </c>
      <c r="S47" s="336">
        <v>43725.0</v>
      </c>
      <c r="T47" s="171"/>
      <c r="U47" s="75"/>
      <c r="V47" s="46" t="s">
        <v>104</v>
      </c>
      <c r="W47" s="13" t="s">
        <v>2753</v>
      </c>
      <c r="X47" s="96" t="s">
        <v>19</v>
      </c>
      <c r="Y47" s="52" t="str">
        <f t="shared" si="3"/>
        <v>Encerrado</v>
      </c>
      <c r="Z47" s="328"/>
      <c r="AA47" s="96" t="str">
        <f t="shared" si="4"/>
        <v/>
      </c>
      <c r="AB47" s="96"/>
      <c r="AC47" s="96"/>
      <c r="AD47" s="96" t="s">
        <v>2646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2621</v>
      </c>
      <c r="BJ47" s="173">
        <v>0.0</v>
      </c>
      <c r="BK47" s="173">
        <v>0.0</v>
      </c>
      <c r="BL47" s="173">
        <v>0.0</v>
      </c>
      <c r="BM47" s="330">
        <v>0.0</v>
      </c>
      <c r="BN47" s="330">
        <v>0.0</v>
      </c>
      <c r="BO47" s="330">
        <v>0.0</v>
      </c>
      <c r="BP47" s="330">
        <v>0.0</v>
      </c>
      <c r="BQ47" s="330">
        <v>0.0</v>
      </c>
      <c r="BR47" s="330">
        <v>0.0</v>
      </c>
      <c r="BS47" s="330">
        <v>0.0</v>
      </c>
      <c r="BT47" s="330">
        <v>0.0</v>
      </c>
      <c r="BU47" s="330">
        <v>0.0</v>
      </c>
      <c r="BV47" s="330">
        <v>0.0</v>
      </c>
      <c r="BW47" s="330">
        <v>0.0</v>
      </c>
      <c r="BX47" s="330">
        <v>0.0</v>
      </c>
      <c r="BY47" s="330">
        <v>0.0</v>
      </c>
      <c r="BZ47" s="330">
        <v>0.0</v>
      </c>
      <c r="CA47" s="330">
        <v>0.0</v>
      </c>
      <c r="CB47" s="330">
        <v>0.0</v>
      </c>
      <c r="CC47" s="331">
        <v>0.0</v>
      </c>
      <c r="CD47" s="331">
        <v>0.0</v>
      </c>
      <c r="CE47" s="331">
        <v>0.0</v>
      </c>
      <c r="CF47" s="331">
        <v>0.0</v>
      </c>
      <c r="CG47" s="331">
        <v>0.0</v>
      </c>
      <c r="CH47" s="331">
        <v>0.0</v>
      </c>
      <c r="CI47" s="332"/>
    </row>
    <row r="48" ht="15.75" customHeight="1">
      <c r="A48" s="320" t="s">
        <v>2601</v>
      </c>
      <c r="B48" s="62" t="s">
        <v>408</v>
      </c>
      <c r="C48" s="72" t="s">
        <v>2754</v>
      </c>
      <c r="D48" s="322" t="s">
        <v>18</v>
      </c>
      <c r="E48" s="322" t="s">
        <v>181</v>
      </c>
      <c r="F48" s="94" t="s">
        <v>72</v>
      </c>
      <c r="G48" s="45" t="str">
        <f t="shared" si="1"/>
        <v>Augusto</v>
      </c>
      <c r="H48" s="335" t="s">
        <v>149</v>
      </c>
      <c r="I48" s="52" t="s">
        <v>122</v>
      </c>
      <c r="J48" s="322" t="str">
        <f t="shared" si="2"/>
        <v>Não</v>
      </c>
      <c r="K48" s="73">
        <v>44421.0</v>
      </c>
      <c r="L48" s="96"/>
      <c r="M48" s="96" t="s">
        <v>61</v>
      </c>
      <c r="N48" s="337">
        <v>0.015</v>
      </c>
      <c r="O48" s="322" t="s">
        <v>53</v>
      </c>
      <c r="P48" s="325">
        <v>0.0</v>
      </c>
      <c r="Q48" s="94" t="str">
        <f>IFERROR(VLOOKUP(F48,'Cadastro de assessores'!A:B,2,FALSE),"Não Cadastrado")</f>
        <v>250</v>
      </c>
      <c r="R48" s="322" t="s">
        <v>103</v>
      </c>
      <c r="S48" s="73">
        <v>44420.0</v>
      </c>
      <c r="T48" s="51"/>
      <c r="U48" s="51"/>
      <c r="V48" s="46" t="s">
        <v>104</v>
      </c>
      <c r="W48" s="5" t="s">
        <v>410</v>
      </c>
      <c r="X48" s="166" t="s">
        <v>76</v>
      </c>
      <c r="Y48" s="52" t="str">
        <f t="shared" si="3"/>
        <v>Ativo</v>
      </c>
      <c r="Z48" s="328"/>
      <c r="AA48" s="96" t="str">
        <f t="shared" si="4"/>
        <v>Varejo</v>
      </c>
      <c r="AB48" s="13" t="s">
        <v>116</v>
      </c>
      <c r="AC48" s="96"/>
      <c r="AD48" s="46" t="s">
        <v>2755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9"/>
      <c r="AS48" s="329"/>
      <c r="AT48" s="329"/>
      <c r="AU48" s="329"/>
      <c r="AV48" s="329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0">
        <v>16536.42</v>
      </c>
      <c r="BJ48" s="330">
        <v>16201.95</v>
      </c>
      <c r="BK48" s="330">
        <v>16469.87</v>
      </c>
      <c r="BL48" s="330">
        <v>16932.21</v>
      </c>
      <c r="BM48" s="330">
        <v>16885.61</v>
      </c>
      <c r="BN48" s="330">
        <v>17417.23</v>
      </c>
      <c r="BO48" s="330">
        <v>17222.22</v>
      </c>
      <c r="BP48" s="330">
        <v>17294.35</v>
      </c>
      <c r="BQ48" s="330">
        <v>17513.49</v>
      </c>
      <c r="BR48" s="330">
        <v>17592.19</v>
      </c>
      <c r="BS48" s="330">
        <v>12701.68</v>
      </c>
      <c r="BT48" s="330">
        <v>12766.95</v>
      </c>
      <c r="BU48" s="330">
        <v>12903.71</v>
      </c>
      <c r="BV48" s="330">
        <v>12986.6</v>
      </c>
      <c r="BW48" s="330">
        <v>12380.43</v>
      </c>
      <c r="BX48" s="330">
        <v>7188.74</v>
      </c>
      <c r="BY48" s="330">
        <v>6382.46</v>
      </c>
      <c r="BZ48" s="330">
        <v>7306.66</v>
      </c>
      <c r="CA48" s="330">
        <v>7073.07</v>
      </c>
      <c r="CB48" s="330">
        <v>7414.6</v>
      </c>
      <c r="CC48" s="331">
        <v>7388.95</v>
      </c>
      <c r="CD48" s="331">
        <v>7446.0</v>
      </c>
      <c r="CE48" s="331">
        <v>3.71</v>
      </c>
      <c r="CF48" s="331">
        <v>0.0</v>
      </c>
      <c r="CG48" s="331">
        <v>0.0</v>
      </c>
      <c r="CH48" s="331">
        <v>0.0</v>
      </c>
      <c r="CI48" s="332"/>
    </row>
    <row r="49" ht="15.75" customHeight="1">
      <c r="A49" s="320" t="s">
        <v>2601</v>
      </c>
      <c r="B49" s="238" t="s">
        <v>2756</v>
      </c>
      <c r="C49" s="334" t="s">
        <v>2757</v>
      </c>
      <c r="D49" s="322" t="s">
        <v>18</v>
      </c>
      <c r="E49" s="322" t="s">
        <v>19</v>
      </c>
      <c r="F49" s="322" t="s">
        <v>34</v>
      </c>
      <c r="G49" s="45" t="str">
        <f t="shared" si="1"/>
        <v>Augusto</v>
      </c>
      <c r="H49" s="167" t="s">
        <v>103</v>
      </c>
      <c r="I49" s="47" t="s">
        <v>23</v>
      </c>
      <c r="J49" s="322" t="str">
        <f t="shared" si="2"/>
        <v>Não</v>
      </c>
      <c r="K49" s="323">
        <v>43903.0</v>
      </c>
      <c r="L49" s="96"/>
      <c r="M49" s="96" t="s">
        <v>61</v>
      </c>
      <c r="N49" s="337">
        <v>0.015</v>
      </c>
      <c r="O49" s="322" t="s">
        <v>2606</v>
      </c>
      <c r="P49" s="325">
        <v>0.0</v>
      </c>
      <c r="Q49" s="322">
        <f>IFERROR(VLOOKUP(F49,'Cadastro de assessores'!A:B,2,FALSE),"Não Cadastrado")</f>
        <v>12344</v>
      </c>
      <c r="R49" s="322" t="s">
        <v>103</v>
      </c>
      <c r="S49" s="323">
        <v>43899.0</v>
      </c>
      <c r="T49" s="171"/>
      <c r="U49" s="339" t="s">
        <v>2758</v>
      </c>
      <c r="V49" s="46" t="s">
        <v>104</v>
      </c>
      <c r="W49" s="13" t="s">
        <v>2759</v>
      </c>
      <c r="X49" s="96" t="s">
        <v>799</v>
      </c>
      <c r="Y49" s="52" t="str">
        <f t="shared" si="3"/>
        <v>Ativo</v>
      </c>
      <c r="Z49" s="328"/>
      <c r="AA49" s="96" t="str">
        <f t="shared" si="4"/>
        <v>Varejo</v>
      </c>
      <c r="AB49" s="13" t="s">
        <v>116</v>
      </c>
      <c r="AC49" s="96"/>
      <c r="AD49" s="96" t="s">
        <v>2719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9">
        <v>166515.98</v>
      </c>
      <c r="AT49" s="329">
        <v>170842.36</v>
      </c>
      <c r="AU49" s="329">
        <v>173604.49</v>
      </c>
      <c r="AV49" s="329">
        <v>173590.14</v>
      </c>
      <c r="AW49" s="329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0">
        <v>172884.68</v>
      </c>
      <c r="BJ49" s="330">
        <v>171399.43</v>
      </c>
      <c r="BK49" s="330">
        <v>174087.64</v>
      </c>
      <c r="BL49" s="330">
        <v>176435.28</v>
      </c>
      <c r="BM49" s="330">
        <v>178263.87</v>
      </c>
      <c r="BN49" s="330">
        <v>185324.15</v>
      </c>
      <c r="BO49" s="330">
        <v>183141.21</v>
      </c>
      <c r="BP49" s="330">
        <v>184624.8</v>
      </c>
      <c r="BQ49" s="330">
        <v>186943.36</v>
      </c>
      <c r="BR49" s="330">
        <v>188170.44</v>
      </c>
      <c r="BS49" s="330">
        <v>190398.81</v>
      </c>
      <c r="BT49" s="330">
        <v>191132.33</v>
      </c>
      <c r="BU49" s="330">
        <v>196022.46</v>
      </c>
      <c r="BV49" s="330">
        <v>192639.19</v>
      </c>
      <c r="BW49" s="330">
        <v>148647.12</v>
      </c>
      <c r="BX49" s="330">
        <v>199569.36</v>
      </c>
      <c r="BY49" s="330">
        <v>197632.48</v>
      </c>
      <c r="BZ49" s="330">
        <v>198972.21</v>
      </c>
      <c r="CA49" s="330">
        <v>201808.71</v>
      </c>
      <c r="CB49" s="330">
        <v>205842.52</v>
      </c>
      <c r="CC49" s="331">
        <v>203156.35</v>
      </c>
      <c r="CD49" s="331">
        <v>205145.92</v>
      </c>
      <c r="CE49" s="331">
        <v>98288.23</v>
      </c>
      <c r="CF49" s="331">
        <v>200770.71</v>
      </c>
      <c r="CG49" s="331">
        <v>196847.45</v>
      </c>
      <c r="CH49" s="331">
        <v>201902.2</v>
      </c>
      <c r="CI49" s="332"/>
    </row>
    <row r="50" ht="15.75" customHeight="1">
      <c r="A50" s="320" t="s">
        <v>2601</v>
      </c>
      <c r="B50" s="238" t="s">
        <v>430</v>
      </c>
      <c r="C50" s="361" t="s">
        <v>2760</v>
      </c>
      <c r="D50" s="350" t="s">
        <v>18</v>
      </c>
      <c r="E50" s="350" t="s">
        <v>19</v>
      </c>
      <c r="F50" s="350" t="s">
        <v>300</v>
      </c>
      <c r="G50" s="45" t="str">
        <f t="shared" si="1"/>
        <v>Augusto</v>
      </c>
      <c r="H50" s="362" t="s">
        <v>149</v>
      </c>
      <c r="I50" s="52" t="s">
        <v>122</v>
      </c>
      <c r="J50" s="322" t="str">
        <f t="shared" si="2"/>
        <v>Sim</v>
      </c>
      <c r="K50" s="352">
        <v>43928.0</v>
      </c>
      <c r="L50" s="353"/>
      <c r="M50" s="353" t="s">
        <v>61</v>
      </c>
      <c r="N50" s="363">
        <v>0.015</v>
      </c>
      <c r="O50" s="364" t="s">
        <v>53</v>
      </c>
      <c r="P50" s="365">
        <v>0.2</v>
      </c>
      <c r="Q50" s="322">
        <f>IFERROR(VLOOKUP(F50,'Cadastro de assessores'!A:B,2,FALSE),"Não Cadastrado")</f>
        <v>12359</v>
      </c>
      <c r="R50" s="322" t="s">
        <v>103</v>
      </c>
      <c r="S50" s="323">
        <v>43923.0</v>
      </c>
      <c r="T50" s="171" t="s">
        <v>2761</v>
      </c>
      <c r="U50" s="339" t="s">
        <v>2762</v>
      </c>
      <c r="V50" s="46" t="s">
        <v>104</v>
      </c>
      <c r="W50" s="13" t="s">
        <v>434</v>
      </c>
      <c r="X50" s="96" t="s">
        <v>460</v>
      </c>
      <c r="Y50" s="52" t="str">
        <f t="shared" si="3"/>
        <v>Ativo</v>
      </c>
      <c r="Z50" s="328"/>
      <c r="AA50" s="96" t="str">
        <f t="shared" si="4"/>
        <v>Varejo</v>
      </c>
      <c r="AB50" s="13" t="s">
        <v>116</v>
      </c>
      <c r="AC50" s="96"/>
      <c r="AD50" s="96" t="s">
        <v>2763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9">
        <v>209858.61</v>
      </c>
      <c r="AT50" s="329">
        <v>218436.88</v>
      </c>
      <c r="AU50" s="329">
        <v>238406.41</v>
      </c>
      <c r="AV50" s="329">
        <v>238908.65</v>
      </c>
      <c r="AW50" s="329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0">
        <v>285086.99</v>
      </c>
      <c r="BJ50" s="330">
        <v>283588.35</v>
      </c>
      <c r="BK50" s="330">
        <v>286851.62</v>
      </c>
      <c r="BL50" s="330">
        <v>290540.5</v>
      </c>
      <c r="BM50" s="330">
        <v>292803.19</v>
      </c>
      <c r="BN50" s="330">
        <v>301335.43</v>
      </c>
      <c r="BO50" s="330">
        <v>302280.32</v>
      </c>
      <c r="BP50" s="330">
        <v>304885.23</v>
      </c>
      <c r="BQ50" s="330">
        <v>359016.41</v>
      </c>
      <c r="BR50" s="330">
        <v>361720.16</v>
      </c>
      <c r="BS50" s="330">
        <v>411670.6</v>
      </c>
      <c r="BT50" s="330">
        <v>414763.74</v>
      </c>
      <c r="BU50" s="330">
        <v>419051.61</v>
      </c>
      <c r="BV50" s="330">
        <v>422510.06</v>
      </c>
      <c r="BW50" s="330">
        <v>470372.27</v>
      </c>
      <c r="BX50" s="330">
        <v>476251.23</v>
      </c>
      <c r="BY50" s="330">
        <v>503526.86</v>
      </c>
      <c r="BZ50" s="330">
        <v>507476.98</v>
      </c>
      <c r="CA50" s="330">
        <v>511805.4</v>
      </c>
      <c r="CB50" s="330">
        <v>515932.33</v>
      </c>
      <c r="CC50" s="331">
        <v>519147.86</v>
      </c>
      <c r="CD50" s="331">
        <v>417261.23</v>
      </c>
      <c r="CE50" s="331">
        <v>21.6</v>
      </c>
      <c r="CF50" s="331">
        <v>21.6</v>
      </c>
      <c r="CG50" s="331">
        <v>0.0</v>
      </c>
      <c r="CH50" s="331">
        <v>0.0</v>
      </c>
      <c r="CI50" s="332"/>
    </row>
    <row r="51" ht="15.75" customHeight="1">
      <c r="A51" s="320" t="s">
        <v>2601</v>
      </c>
      <c r="B51" s="243" t="s">
        <v>2764</v>
      </c>
      <c r="C51" s="334" t="s">
        <v>2765</v>
      </c>
      <c r="D51" s="322" t="s">
        <v>2604</v>
      </c>
      <c r="E51" s="322" t="s">
        <v>19</v>
      </c>
      <c r="F51" s="96" t="s">
        <v>2605</v>
      </c>
      <c r="G51" s="45" t="str">
        <f t="shared" si="1"/>
        <v>Augusto</v>
      </c>
      <c r="H51" s="335" t="s">
        <v>190</v>
      </c>
      <c r="I51" s="47" t="s">
        <v>23</v>
      </c>
      <c r="J51" s="322" t="str">
        <f t="shared" si="2"/>
        <v>Não</v>
      </c>
      <c r="K51" s="341">
        <v>43769.0</v>
      </c>
      <c r="L51" s="336">
        <v>44637.0</v>
      </c>
      <c r="M51" s="96" t="s">
        <v>74</v>
      </c>
      <c r="N51" s="337">
        <v>0.01</v>
      </c>
      <c r="O51" s="322" t="s">
        <v>2606</v>
      </c>
      <c r="P51" s="325">
        <v>0.0</v>
      </c>
      <c r="Q51" s="96" t="str">
        <f>IFERROR(VLOOKUP(F51,'Cadastro de assessores'!A:B,2,FALSE),"Não Cadastrado")</f>
        <v>17573</v>
      </c>
      <c r="R51" s="96" t="s">
        <v>2618</v>
      </c>
      <c r="S51" s="341">
        <v>43769.0</v>
      </c>
      <c r="T51" s="75"/>
      <c r="U51" s="171" t="s">
        <v>2766</v>
      </c>
      <c r="V51" s="46" t="s">
        <v>104</v>
      </c>
      <c r="W51" s="13" t="s">
        <v>2767</v>
      </c>
      <c r="X51" s="96" t="s">
        <v>19</v>
      </c>
      <c r="Y51" s="52" t="str">
        <f t="shared" si="3"/>
        <v>Encerrado</v>
      </c>
      <c r="Z51" s="328"/>
      <c r="AA51" s="96" t="str">
        <f t="shared" si="4"/>
        <v/>
      </c>
      <c r="AB51" s="96"/>
      <c r="AC51" s="96"/>
      <c r="AD51" s="96" t="s">
        <v>2635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2" t="s">
        <v>2621</v>
      </c>
      <c r="BJ51" s="173">
        <v>0.0</v>
      </c>
      <c r="BK51" s="173">
        <v>0.0</v>
      </c>
      <c r="BL51" s="173">
        <v>1.92</v>
      </c>
      <c r="BM51" s="330">
        <v>1.92</v>
      </c>
      <c r="BN51" s="330">
        <v>1.92</v>
      </c>
      <c r="BO51" s="330">
        <v>1.92</v>
      </c>
      <c r="BP51" s="330">
        <v>1.92</v>
      </c>
      <c r="BQ51" s="330">
        <v>1.92</v>
      </c>
      <c r="BR51" s="330">
        <v>1.92</v>
      </c>
      <c r="BS51" s="330">
        <v>1.92</v>
      </c>
      <c r="BT51" s="330">
        <v>1.92</v>
      </c>
      <c r="BU51" s="330">
        <v>1.92</v>
      </c>
      <c r="BV51" s="330">
        <v>0.0</v>
      </c>
      <c r="BW51" s="330">
        <v>0.0</v>
      </c>
      <c r="BX51" s="330">
        <v>0.0</v>
      </c>
      <c r="BY51" s="330">
        <v>0.0</v>
      </c>
      <c r="BZ51" s="330">
        <v>0.0</v>
      </c>
      <c r="CA51" s="330">
        <v>0.0</v>
      </c>
      <c r="CB51" s="330">
        <v>0.0</v>
      </c>
      <c r="CC51" s="331">
        <v>0.0</v>
      </c>
      <c r="CD51" s="331">
        <v>0.0</v>
      </c>
      <c r="CE51" s="331">
        <v>0.0</v>
      </c>
      <c r="CF51" s="331">
        <v>0.0</v>
      </c>
      <c r="CG51" s="331">
        <v>0.0</v>
      </c>
      <c r="CH51" s="331">
        <v>0.0</v>
      </c>
      <c r="CI51" s="332"/>
    </row>
    <row r="52" ht="15.75" customHeight="1">
      <c r="A52" s="320" t="s">
        <v>2601</v>
      </c>
      <c r="B52" s="243" t="s">
        <v>2768</v>
      </c>
      <c r="C52" s="334" t="s">
        <v>2769</v>
      </c>
      <c r="D52" s="322" t="s">
        <v>2604</v>
      </c>
      <c r="E52" s="322" t="s">
        <v>19</v>
      </c>
      <c r="F52" s="96" t="s">
        <v>2605</v>
      </c>
      <c r="G52" s="45" t="str">
        <f t="shared" si="1"/>
        <v>Augusto</v>
      </c>
      <c r="H52" s="335" t="s">
        <v>190</v>
      </c>
      <c r="I52" s="47" t="s">
        <v>23</v>
      </c>
      <c r="J52" s="322" t="str">
        <f t="shared" si="2"/>
        <v>Não</v>
      </c>
      <c r="K52" s="336">
        <v>43665.0</v>
      </c>
      <c r="L52" s="336">
        <v>44309.0</v>
      </c>
      <c r="M52" s="96" t="s">
        <v>61</v>
      </c>
      <c r="N52" s="337">
        <v>0.01</v>
      </c>
      <c r="O52" s="322" t="s">
        <v>53</v>
      </c>
      <c r="P52" s="325">
        <v>0.1</v>
      </c>
      <c r="Q52" s="96" t="str">
        <f>IFERROR(VLOOKUP(F52,'Cadastro de assessores'!A:B,2,FALSE),"Não Cadastrado")</f>
        <v>17573</v>
      </c>
      <c r="R52" s="96" t="s">
        <v>2618</v>
      </c>
      <c r="S52" s="336">
        <v>43665.0</v>
      </c>
      <c r="T52" s="171"/>
      <c r="U52" s="75"/>
      <c r="V52" s="46" t="s">
        <v>104</v>
      </c>
      <c r="W52" s="13" t="s">
        <v>2770</v>
      </c>
      <c r="X52" s="166" t="s">
        <v>19</v>
      </c>
      <c r="Y52" s="52" t="str">
        <f t="shared" si="3"/>
        <v>Encerrado</v>
      </c>
      <c r="Z52" s="328"/>
      <c r="AA52" s="96" t="str">
        <f t="shared" si="4"/>
        <v/>
      </c>
      <c r="AB52" s="96"/>
      <c r="AC52" s="96"/>
      <c r="AD52" s="96" t="s">
        <v>2657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6">
        <v>1176.94</v>
      </c>
      <c r="AR52" s="366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0"/>
      <c r="AY52" s="340"/>
      <c r="AZ52" s="340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2621</v>
      </c>
      <c r="BJ52" s="173">
        <v>0.0</v>
      </c>
      <c r="BK52" s="173">
        <v>0.0</v>
      </c>
      <c r="BL52" s="173">
        <v>0.0</v>
      </c>
      <c r="BM52" s="330">
        <v>0.0</v>
      </c>
      <c r="BN52" s="330">
        <v>0.0</v>
      </c>
      <c r="BO52" s="330">
        <v>0.0</v>
      </c>
      <c r="BP52" s="330">
        <v>0.0</v>
      </c>
      <c r="BQ52" s="330">
        <v>0.0</v>
      </c>
      <c r="BR52" s="330">
        <v>0.0</v>
      </c>
      <c r="BS52" s="330">
        <v>0.0</v>
      </c>
      <c r="BT52" s="330">
        <v>0.0</v>
      </c>
      <c r="BU52" s="330">
        <v>0.0</v>
      </c>
      <c r="BV52" s="330">
        <v>0.0</v>
      </c>
      <c r="BW52" s="330">
        <v>0.0</v>
      </c>
      <c r="BX52" s="330">
        <v>0.0</v>
      </c>
      <c r="BY52" s="330">
        <v>0.0</v>
      </c>
      <c r="BZ52" s="330">
        <v>0.0</v>
      </c>
      <c r="CA52" s="330">
        <v>0.0</v>
      </c>
      <c r="CB52" s="330">
        <v>0.0</v>
      </c>
      <c r="CC52" s="331">
        <v>0.0</v>
      </c>
      <c r="CD52" s="331">
        <v>0.0</v>
      </c>
      <c r="CE52" s="331">
        <v>0.0</v>
      </c>
      <c r="CF52" s="331">
        <v>0.0</v>
      </c>
      <c r="CG52" s="331">
        <v>0.0</v>
      </c>
      <c r="CH52" s="331">
        <v>0.0</v>
      </c>
      <c r="CI52" s="332"/>
    </row>
    <row r="53" ht="15.75" customHeight="1">
      <c r="A53" s="320" t="s">
        <v>2601</v>
      </c>
      <c r="B53" s="243" t="s">
        <v>2771</v>
      </c>
      <c r="C53" s="334" t="s">
        <v>2772</v>
      </c>
      <c r="D53" s="322" t="s">
        <v>18</v>
      </c>
      <c r="E53" s="322" t="s">
        <v>19</v>
      </c>
      <c r="F53" s="96" t="s">
        <v>378</v>
      </c>
      <c r="G53" s="45" t="str">
        <f t="shared" si="1"/>
        <v>Augusto</v>
      </c>
      <c r="H53" s="335" t="s">
        <v>190</v>
      </c>
      <c r="I53" s="47" t="s">
        <v>23</v>
      </c>
      <c r="J53" s="322" t="str">
        <f t="shared" si="2"/>
        <v>Não</v>
      </c>
      <c r="K53" s="336">
        <v>43509.0</v>
      </c>
      <c r="L53" s="336">
        <v>44309.0</v>
      </c>
      <c r="M53" s="96" t="s">
        <v>275</v>
      </c>
      <c r="N53" s="337">
        <v>0.0075</v>
      </c>
      <c r="O53" s="322" t="s">
        <v>53</v>
      </c>
      <c r="P53" s="325">
        <v>0.2</v>
      </c>
      <c r="Q53" s="96" t="str">
        <f>IFERROR(VLOOKUP(F53,'Cadastro de assessores'!A:B,2,FALSE),"Não Cadastrado")</f>
        <v>18993</v>
      </c>
      <c r="R53" s="96" t="s">
        <v>2618</v>
      </c>
      <c r="S53" s="336">
        <v>43509.0</v>
      </c>
      <c r="T53" s="326"/>
      <c r="U53" s="171" t="s">
        <v>2773</v>
      </c>
      <c r="V53" s="46" t="s">
        <v>104</v>
      </c>
      <c r="W53" s="13" t="s">
        <v>2774</v>
      </c>
      <c r="X53" s="96" t="s">
        <v>19</v>
      </c>
      <c r="Y53" s="52" t="str">
        <f t="shared" si="3"/>
        <v>Encerrado</v>
      </c>
      <c r="Z53" s="328"/>
      <c r="AA53" s="96" t="str">
        <f t="shared" si="4"/>
        <v/>
      </c>
      <c r="AB53" s="96"/>
      <c r="AC53" s="96"/>
      <c r="AD53" s="96" t="s">
        <v>2711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0"/>
      <c r="AY53" s="340"/>
      <c r="AZ53" s="340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2621</v>
      </c>
      <c r="BJ53" s="173">
        <v>0.0</v>
      </c>
      <c r="BK53" s="173">
        <v>0.0</v>
      </c>
      <c r="BL53" s="173">
        <v>0.0</v>
      </c>
      <c r="BM53" s="330">
        <v>0.0</v>
      </c>
      <c r="BN53" s="330">
        <v>0.0</v>
      </c>
      <c r="BO53" s="330">
        <v>0.0</v>
      </c>
      <c r="BP53" s="330">
        <v>0.0</v>
      </c>
      <c r="BQ53" s="330">
        <v>0.0</v>
      </c>
      <c r="BR53" s="330">
        <v>0.0</v>
      </c>
      <c r="BS53" s="330">
        <v>0.0</v>
      </c>
      <c r="BT53" s="330">
        <v>0.0</v>
      </c>
      <c r="BU53" s="330">
        <v>0.0</v>
      </c>
      <c r="BV53" s="330">
        <v>0.0</v>
      </c>
      <c r="BW53" s="330">
        <v>0.0</v>
      </c>
      <c r="BX53" s="330">
        <v>0.0</v>
      </c>
      <c r="BY53" s="330">
        <v>0.0</v>
      </c>
      <c r="BZ53" s="330">
        <v>0.0</v>
      </c>
      <c r="CA53" s="330">
        <v>0.0</v>
      </c>
      <c r="CB53" s="330">
        <v>0.0</v>
      </c>
      <c r="CC53" s="331">
        <v>0.0</v>
      </c>
      <c r="CD53" s="331">
        <v>0.0</v>
      </c>
      <c r="CE53" s="331">
        <v>0.0</v>
      </c>
      <c r="CF53" s="331">
        <v>0.0</v>
      </c>
      <c r="CG53" s="331">
        <v>0.0</v>
      </c>
      <c r="CH53" s="331">
        <v>0.0</v>
      </c>
      <c r="CI53" s="332"/>
    </row>
    <row r="54" ht="15.75" customHeight="1">
      <c r="A54" s="320" t="s">
        <v>2601</v>
      </c>
      <c r="B54" s="243" t="s">
        <v>2771</v>
      </c>
      <c r="C54" s="334" t="s">
        <v>2775</v>
      </c>
      <c r="D54" s="322" t="s">
        <v>18</v>
      </c>
      <c r="E54" s="322" t="s">
        <v>19</v>
      </c>
      <c r="F54" s="96" t="s">
        <v>378</v>
      </c>
      <c r="G54" s="45" t="str">
        <f t="shared" si="1"/>
        <v>Augusto</v>
      </c>
      <c r="H54" s="335" t="s">
        <v>190</v>
      </c>
      <c r="I54" s="47" t="s">
        <v>23</v>
      </c>
      <c r="J54" s="322" t="str">
        <f t="shared" si="2"/>
        <v>Não</v>
      </c>
      <c r="K54" s="336">
        <v>43517.0</v>
      </c>
      <c r="L54" s="336">
        <v>44309.0</v>
      </c>
      <c r="M54" s="96" t="s">
        <v>194</v>
      </c>
      <c r="N54" s="337">
        <v>0.0125</v>
      </c>
      <c r="O54" s="322" t="s">
        <v>195</v>
      </c>
      <c r="P54" s="325">
        <v>0.2</v>
      </c>
      <c r="Q54" s="96" t="str">
        <f>IFERROR(VLOOKUP(F54,'Cadastro de assessores'!A:B,2,FALSE),"Não Cadastrado")</f>
        <v>18993</v>
      </c>
      <c r="R54" s="96" t="s">
        <v>2618</v>
      </c>
      <c r="S54" s="336">
        <v>43517.0</v>
      </c>
      <c r="T54" s="75"/>
      <c r="U54" s="171" t="s">
        <v>2776</v>
      </c>
      <c r="V54" s="46" t="s">
        <v>104</v>
      </c>
      <c r="W54" s="13" t="s">
        <v>2774</v>
      </c>
      <c r="X54" s="96" t="s">
        <v>19</v>
      </c>
      <c r="Y54" s="52" t="str">
        <f t="shared" si="3"/>
        <v>Encerrado</v>
      </c>
      <c r="Z54" s="328"/>
      <c r="AA54" s="96" t="str">
        <f t="shared" si="4"/>
        <v/>
      </c>
      <c r="AB54" s="96"/>
      <c r="AC54" s="96"/>
      <c r="AD54" s="96" t="s">
        <v>2711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0"/>
      <c r="AY54" s="340"/>
      <c r="AZ54" s="340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2621</v>
      </c>
      <c r="BJ54" s="173">
        <v>0.0</v>
      </c>
      <c r="BK54" s="173">
        <v>0.0</v>
      </c>
      <c r="BL54" s="173">
        <v>0.0</v>
      </c>
      <c r="BM54" s="330">
        <v>0.0</v>
      </c>
      <c r="BN54" s="330">
        <v>0.0</v>
      </c>
      <c r="BO54" s="330">
        <v>0.0</v>
      </c>
      <c r="BP54" s="330">
        <v>0.0</v>
      </c>
      <c r="BQ54" s="330">
        <v>0.0</v>
      </c>
      <c r="BR54" s="330">
        <v>0.0</v>
      </c>
      <c r="BS54" s="330">
        <v>0.0</v>
      </c>
      <c r="BT54" s="330">
        <v>0.0</v>
      </c>
      <c r="BU54" s="330">
        <v>0.0</v>
      </c>
      <c r="BV54" s="330">
        <v>0.0</v>
      </c>
      <c r="BW54" s="330">
        <v>0.0</v>
      </c>
      <c r="BX54" s="330">
        <v>0.0</v>
      </c>
      <c r="BY54" s="330">
        <v>0.0</v>
      </c>
      <c r="BZ54" s="330">
        <v>0.0</v>
      </c>
      <c r="CA54" s="330">
        <v>0.0</v>
      </c>
      <c r="CB54" s="330">
        <v>0.0</v>
      </c>
      <c r="CC54" s="331">
        <v>0.0</v>
      </c>
      <c r="CD54" s="331">
        <v>0.0</v>
      </c>
      <c r="CE54" s="331">
        <v>0.0</v>
      </c>
      <c r="CF54" s="331">
        <v>0.0</v>
      </c>
      <c r="CG54" s="331">
        <v>0.0</v>
      </c>
      <c r="CH54" s="331">
        <v>0.0</v>
      </c>
      <c r="CI54" s="332"/>
    </row>
    <row r="55" ht="15.75" customHeight="1">
      <c r="A55" s="320" t="s">
        <v>2601</v>
      </c>
      <c r="B55" s="62" t="s">
        <v>457</v>
      </c>
      <c r="C55" s="333" t="s">
        <v>2777</v>
      </c>
      <c r="D55" s="322" t="s">
        <v>18</v>
      </c>
      <c r="E55" s="322" t="s">
        <v>181</v>
      </c>
      <c r="F55" s="94" t="s">
        <v>72</v>
      </c>
      <c r="G55" s="45" t="str">
        <f t="shared" si="1"/>
        <v>Augusto</v>
      </c>
      <c r="H55" s="167" t="s">
        <v>149</v>
      </c>
      <c r="I55" s="52" t="s">
        <v>122</v>
      </c>
      <c r="J55" s="322" t="str">
        <f t="shared" si="2"/>
        <v>Não</v>
      </c>
      <c r="K55" s="73">
        <v>44420.0</v>
      </c>
      <c r="L55" s="46"/>
      <c r="M55" s="96" t="s">
        <v>275</v>
      </c>
      <c r="N55" s="337">
        <v>0.02</v>
      </c>
      <c r="O55" s="322" t="s">
        <v>53</v>
      </c>
      <c r="P55" s="325">
        <v>0.2</v>
      </c>
      <c r="Q55" s="94" t="str">
        <f>IFERROR(VLOOKUP(F55,'Cadastro de assessores'!A:B,2,FALSE),"Não Cadastrado")</f>
        <v>250</v>
      </c>
      <c r="R55" s="322" t="s">
        <v>103</v>
      </c>
      <c r="S55" s="73">
        <v>44419.0</v>
      </c>
      <c r="T55" s="64"/>
      <c r="U55" s="61" t="s">
        <v>2778</v>
      </c>
      <c r="V55" s="46" t="s">
        <v>104</v>
      </c>
      <c r="W55" s="5" t="s">
        <v>459</v>
      </c>
      <c r="X55" s="46" t="s">
        <v>460</v>
      </c>
      <c r="Y55" s="52" t="str">
        <f t="shared" si="3"/>
        <v>Ativo</v>
      </c>
      <c r="Z55" s="328"/>
      <c r="AA55" s="96" t="str">
        <f t="shared" si="4"/>
        <v>Varejo</v>
      </c>
      <c r="AB55" s="13" t="s">
        <v>116</v>
      </c>
      <c r="AC55" s="96"/>
      <c r="AD55" s="46" t="s">
        <v>2763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9"/>
      <c r="AS55" s="329"/>
      <c r="AT55" s="329"/>
      <c r="AU55" s="329"/>
      <c r="AV55" s="329"/>
      <c r="AW55" s="340"/>
      <c r="AX55" s="340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0">
        <v>119341.01</v>
      </c>
      <c r="BJ55" s="330">
        <v>117310.74</v>
      </c>
      <c r="BK55" s="330">
        <v>121909.55</v>
      </c>
      <c r="BL55" s="330">
        <v>126137.6</v>
      </c>
      <c r="BM55" s="330">
        <v>128930.79</v>
      </c>
      <c r="BN55" s="330">
        <v>138420.55</v>
      </c>
      <c r="BO55" s="330">
        <v>137152.64</v>
      </c>
      <c r="BP55" s="330">
        <v>139892.18</v>
      </c>
      <c r="BQ55" s="330">
        <v>142881.47</v>
      </c>
      <c r="BR55" s="330">
        <v>144768.3</v>
      </c>
      <c r="BS55" s="330">
        <v>148116.96</v>
      </c>
      <c r="BT55" s="330">
        <v>150668.16</v>
      </c>
      <c r="BU55" s="330">
        <v>157188.59</v>
      </c>
      <c r="BV55" s="330">
        <v>10447.8</v>
      </c>
      <c r="BW55" s="330">
        <v>10538.14</v>
      </c>
      <c r="BX55" s="330">
        <v>10695.64</v>
      </c>
      <c r="BY55" s="330">
        <v>10512.7</v>
      </c>
      <c r="BZ55" s="330">
        <v>49.92</v>
      </c>
      <c r="CA55" s="330">
        <v>25.83</v>
      </c>
      <c r="CB55" s="330">
        <v>20.45</v>
      </c>
      <c r="CC55" s="331">
        <v>0.0</v>
      </c>
      <c r="CD55" s="331">
        <v>20.45</v>
      </c>
      <c r="CE55" s="331">
        <v>0.0</v>
      </c>
      <c r="CF55" s="331">
        <v>20.45</v>
      </c>
      <c r="CG55" s="331">
        <v>0.0</v>
      </c>
      <c r="CH55" s="331">
        <v>0.0</v>
      </c>
      <c r="CI55" s="332"/>
    </row>
    <row r="56" ht="15.75" customHeight="1">
      <c r="A56" s="320" t="s">
        <v>2601</v>
      </c>
      <c r="B56" s="320" t="s">
        <v>2779</v>
      </c>
      <c r="C56" s="334" t="s">
        <v>2780</v>
      </c>
      <c r="D56" s="322" t="s">
        <v>2604</v>
      </c>
      <c r="E56" s="322" t="s">
        <v>19</v>
      </c>
      <c r="F56" s="322" t="s">
        <v>2605</v>
      </c>
      <c r="G56" s="45" t="str">
        <f t="shared" si="1"/>
        <v>Augusto</v>
      </c>
      <c r="H56" s="335" t="s">
        <v>190</v>
      </c>
      <c r="I56" s="47" t="s">
        <v>23</v>
      </c>
      <c r="J56" s="322" t="str">
        <f t="shared" si="2"/>
        <v>Não</v>
      </c>
      <c r="K56" s="323">
        <v>43713.0</v>
      </c>
      <c r="L56" s="336">
        <v>45154.0</v>
      </c>
      <c r="M56" s="96" t="s">
        <v>74</v>
      </c>
      <c r="N56" s="324">
        <v>0.01</v>
      </c>
      <c r="O56" s="322" t="s">
        <v>2606</v>
      </c>
      <c r="P56" s="325">
        <v>0.0</v>
      </c>
      <c r="Q56" s="322" t="str">
        <f>IFERROR(VLOOKUP(F56,'Cadastro de assessores'!A:B,2,FALSE),"Não Cadastrado")</f>
        <v>17573</v>
      </c>
      <c r="R56" s="322" t="s">
        <v>103</v>
      </c>
      <c r="S56" s="323">
        <v>43711.0</v>
      </c>
      <c r="T56" s="171"/>
      <c r="U56" s="171"/>
      <c r="V56" s="46" t="s">
        <v>104</v>
      </c>
      <c r="W56" s="327" t="s">
        <v>2781</v>
      </c>
      <c r="X56" s="96" t="s">
        <v>19</v>
      </c>
      <c r="Y56" s="52" t="str">
        <f t="shared" si="3"/>
        <v>Encerrado</v>
      </c>
      <c r="Z56" s="328"/>
      <c r="AA56" s="96" t="str">
        <f t="shared" si="4"/>
        <v>Varejo</v>
      </c>
      <c r="AB56" s="13" t="s">
        <v>116</v>
      </c>
      <c r="AC56" s="96"/>
      <c r="AD56" s="96" t="s">
        <v>2646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0">
        <v>803880.67</v>
      </c>
      <c r="BJ56" s="330">
        <v>800999.59</v>
      </c>
      <c r="BK56" s="330">
        <v>818961.53</v>
      </c>
      <c r="BL56" s="330">
        <v>830257.77</v>
      </c>
      <c r="BM56" s="330">
        <v>849935.52</v>
      </c>
      <c r="BN56" s="330">
        <v>887230.9</v>
      </c>
      <c r="BO56" s="330">
        <v>893694.71</v>
      </c>
      <c r="BP56" s="330">
        <v>918814.12</v>
      </c>
      <c r="BQ56" s="330">
        <v>943977.23</v>
      </c>
      <c r="BR56" s="330">
        <v>960980.6</v>
      </c>
      <c r="BS56" s="330">
        <v>972903.27</v>
      </c>
      <c r="BT56" s="330">
        <v>993613.44</v>
      </c>
      <c r="BU56" s="330">
        <v>1049556.32</v>
      </c>
      <c r="BV56" s="330">
        <v>1112247.46</v>
      </c>
      <c r="BW56" s="330">
        <v>1118956.51</v>
      </c>
      <c r="BX56" s="330">
        <v>29239.81</v>
      </c>
      <c r="BY56" s="330">
        <v>29331.06</v>
      </c>
      <c r="BZ56" s="330">
        <v>90.68</v>
      </c>
      <c r="CA56" s="330">
        <v>26.07</v>
      </c>
      <c r="CB56" s="330">
        <v>26.07</v>
      </c>
      <c r="CC56" s="331">
        <v>26.07</v>
      </c>
      <c r="CD56" s="331">
        <v>26.07</v>
      </c>
      <c r="CE56" s="331">
        <v>26.07</v>
      </c>
      <c r="CF56" s="331">
        <v>26.07</v>
      </c>
      <c r="CG56" s="331">
        <v>0.0</v>
      </c>
      <c r="CH56" s="331">
        <v>0.0</v>
      </c>
      <c r="CI56" s="332"/>
    </row>
    <row r="57" ht="15.75" customHeight="1">
      <c r="A57" s="320" t="s">
        <v>2601</v>
      </c>
      <c r="B57" s="238" t="s">
        <v>467</v>
      </c>
      <c r="C57" s="223" t="s">
        <v>2782</v>
      </c>
      <c r="D57" s="322" t="s">
        <v>18</v>
      </c>
      <c r="E57" s="322" t="s">
        <v>181</v>
      </c>
      <c r="F57" s="322" t="s">
        <v>203</v>
      </c>
      <c r="G57" s="45" t="str">
        <f t="shared" si="1"/>
        <v>Augusto</v>
      </c>
      <c r="H57" s="167" t="s">
        <v>149</v>
      </c>
      <c r="I57" s="52" t="s">
        <v>122</v>
      </c>
      <c r="J57" s="322" t="str">
        <f t="shared" si="2"/>
        <v>Não</v>
      </c>
      <c r="K57" s="323">
        <v>44291.0</v>
      </c>
      <c r="L57" s="96"/>
      <c r="M57" s="96" t="s">
        <v>61</v>
      </c>
      <c r="N57" s="324">
        <v>0.015</v>
      </c>
      <c r="O57" s="322" t="s">
        <v>53</v>
      </c>
      <c r="P57" s="325">
        <v>0.1</v>
      </c>
      <c r="Q57" s="322" t="str">
        <f>IFERROR(VLOOKUP(F57,'Cadastro de assessores'!A:B,2,FALSE),"Não Cadastrado")</f>
        <v>28411</v>
      </c>
      <c r="R57" s="322" t="s">
        <v>103</v>
      </c>
      <c r="S57" s="323">
        <v>44291.0</v>
      </c>
      <c r="T57" s="171"/>
      <c r="U57" s="171"/>
      <c r="V57" s="46" t="s">
        <v>104</v>
      </c>
      <c r="W57" s="13" t="s">
        <v>469</v>
      </c>
      <c r="X57" s="166" t="s">
        <v>76</v>
      </c>
      <c r="Y57" s="52" t="str">
        <f t="shared" si="3"/>
        <v>Ativo</v>
      </c>
      <c r="Z57" s="328"/>
      <c r="AA57" s="96" t="str">
        <f t="shared" si="4"/>
        <v>Varejo</v>
      </c>
      <c r="AB57" s="13" t="s">
        <v>116</v>
      </c>
      <c r="AC57" s="96"/>
      <c r="AD57" s="96" t="s">
        <v>2664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3"/>
      <c r="AS57" s="329"/>
      <c r="AT57" s="329">
        <v>554162.88</v>
      </c>
      <c r="AU57" s="329"/>
      <c r="AV57" s="329">
        <v>557827.93</v>
      </c>
      <c r="AW57" s="329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0">
        <v>541635.97</v>
      </c>
      <c r="BJ57" s="330">
        <v>536423.2</v>
      </c>
      <c r="BK57" s="330">
        <v>545778.09</v>
      </c>
      <c r="BL57" s="330">
        <v>554286.97</v>
      </c>
      <c r="BM57" s="330">
        <v>561039.22</v>
      </c>
      <c r="BN57" s="330">
        <v>583045.56</v>
      </c>
      <c r="BO57" s="330">
        <v>576084.6</v>
      </c>
      <c r="BP57" s="330">
        <v>581601.74</v>
      </c>
      <c r="BQ57" s="330">
        <v>588466.75</v>
      </c>
      <c r="BR57" s="330">
        <v>591727.99</v>
      </c>
      <c r="BS57" s="330">
        <v>598938.14</v>
      </c>
      <c r="BT57" s="330">
        <v>59207.34</v>
      </c>
      <c r="BU57" s="330">
        <v>0.0</v>
      </c>
      <c r="BV57" s="330">
        <v>0.0</v>
      </c>
      <c r="BW57" s="330">
        <v>0.0</v>
      </c>
      <c r="BX57" s="330">
        <v>0.0</v>
      </c>
      <c r="BY57" s="330">
        <v>0.0</v>
      </c>
      <c r="BZ57" s="330">
        <v>0.0</v>
      </c>
      <c r="CA57" s="330">
        <v>0.0</v>
      </c>
      <c r="CB57" s="330">
        <v>0.0</v>
      </c>
      <c r="CC57" s="331">
        <v>0.0</v>
      </c>
      <c r="CD57" s="331">
        <v>0.0</v>
      </c>
      <c r="CE57" s="331">
        <v>0.0</v>
      </c>
      <c r="CF57" s="331">
        <v>0.0</v>
      </c>
      <c r="CG57" s="331">
        <v>0.0</v>
      </c>
      <c r="CH57" s="331">
        <v>0.0</v>
      </c>
      <c r="CI57" s="332"/>
    </row>
    <row r="58" ht="15.75" customHeight="1">
      <c r="A58" s="320" t="s">
        <v>2601</v>
      </c>
      <c r="B58" s="43" t="s">
        <v>473</v>
      </c>
      <c r="C58" s="333" t="s">
        <v>2783</v>
      </c>
      <c r="D58" s="322" t="s">
        <v>18</v>
      </c>
      <c r="E58" s="322" t="s">
        <v>181</v>
      </c>
      <c r="F58" s="94" t="s">
        <v>72</v>
      </c>
      <c r="G58" s="45" t="str">
        <f t="shared" si="1"/>
        <v>Augusto</v>
      </c>
      <c r="H58" s="167" t="s">
        <v>149</v>
      </c>
      <c r="I58" s="52" t="s">
        <v>122</v>
      </c>
      <c r="J58" s="322" t="str">
        <f t="shared" si="2"/>
        <v>Não</v>
      </c>
      <c r="K58" s="73">
        <v>44358.0</v>
      </c>
      <c r="L58" s="96"/>
      <c r="M58" s="96" t="s">
        <v>61</v>
      </c>
      <c r="N58" s="324">
        <v>0.015</v>
      </c>
      <c r="O58" s="322" t="s">
        <v>53</v>
      </c>
      <c r="P58" s="325">
        <v>0.1</v>
      </c>
      <c r="Q58" s="94" t="str">
        <f>IFERROR(VLOOKUP(F58,'Cadastro de assessores'!A:B,2,FALSE),"Não Cadastrado")</f>
        <v>250</v>
      </c>
      <c r="R58" s="322" t="s">
        <v>103</v>
      </c>
      <c r="S58" s="73">
        <v>44358.0</v>
      </c>
      <c r="T58" s="51"/>
      <c r="U58" s="51"/>
      <c r="V58" s="46" t="s">
        <v>104</v>
      </c>
      <c r="W58" s="5" t="s">
        <v>2784</v>
      </c>
      <c r="X58" s="166" t="s">
        <v>76</v>
      </c>
      <c r="Y58" s="52" t="str">
        <f t="shared" si="3"/>
        <v>Ativo</v>
      </c>
      <c r="Z58" s="328"/>
      <c r="AA58" s="96" t="str">
        <f t="shared" si="4"/>
        <v>Qualificado</v>
      </c>
      <c r="AB58" s="13" t="s">
        <v>106</v>
      </c>
      <c r="AC58" s="96"/>
      <c r="AD58" s="96" t="s">
        <v>2664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9"/>
      <c r="AT58" s="329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0">
        <v>2014604.88</v>
      </c>
      <c r="BJ58" s="330">
        <v>1992902.53</v>
      </c>
      <c r="BK58" s="330">
        <v>2022209.44</v>
      </c>
      <c r="BL58" s="330">
        <v>2050569.4</v>
      </c>
      <c r="BM58" s="330">
        <v>2069985.79</v>
      </c>
      <c r="BN58" s="330">
        <v>2147561.71</v>
      </c>
      <c r="BO58" s="330">
        <v>2121934.34</v>
      </c>
      <c r="BP58" s="330">
        <v>2140081.33</v>
      </c>
      <c r="BQ58" s="330">
        <v>2113000.82</v>
      </c>
      <c r="BR58" s="330">
        <v>2182535.28</v>
      </c>
      <c r="BS58" s="330">
        <v>2210263.08</v>
      </c>
      <c r="BT58" s="330">
        <v>191485.05</v>
      </c>
      <c r="BU58" s="330">
        <v>199722.66</v>
      </c>
      <c r="BV58" s="330">
        <v>208674.2</v>
      </c>
      <c r="BW58" s="330">
        <v>210839.91</v>
      </c>
      <c r="BX58" s="330">
        <v>206594.37</v>
      </c>
      <c r="BY58" s="330">
        <v>88897.41</v>
      </c>
      <c r="BZ58" s="330">
        <v>561.08</v>
      </c>
      <c r="CA58" s="330">
        <v>151.32</v>
      </c>
      <c r="CB58" s="330">
        <v>151.32</v>
      </c>
      <c r="CC58" s="331">
        <v>151.32</v>
      </c>
      <c r="CD58" s="331">
        <v>151.32</v>
      </c>
      <c r="CE58" s="331">
        <v>0.0</v>
      </c>
      <c r="CF58" s="331">
        <v>0.0</v>
      </c>
      <c r="CG58" s="331">
        <v>0.0</v>
      </c>
      <c r="CH58" s="331">
        <v>0.0</v>
      </c>
      <c r="CI58" s="332"/>
    </row>
    <row r="59" ht="15.75" customHeight="1">
      <c r="A59" s="320" t="s">
        <v>2601</v>
      </c>
      <c r="B59" s="43" t="s">
        <v>479</v>
      </c>
      <c r="C59" s="333" t="s">
        <v>2785</v>
      </c>
      <c r="D59" s="322" t="s">
        <v>18</v>
      </c>
      <c r="E59" s="322" t="s">
        <v>181</v>
      </c>
      <c r="F59" s="94" t="s">
        <v>203</v>
      </c>
      <c r="G59" s="45" t="str">
        <f t="shared" si="1"/>
        <v>Augusto</v>
      </c>
      <c r="H59" s="167" t="s">
        <v>149</v>
      </c>
      <c r="I59" s="52" t="s">
        <v>122</v>
      </c>
      <c r="J59" s="322" t="str">
        <f t="shared" si="2"/>
        <v>Não</v>
      </c>
      <c r="K59" s="367">
        <v>44333.0</v>
      </c>
      <c r="L59" s="96"/>
      <c r="M59" s="96" t="s">
        <v>74</v>
      </c>
      <c r="N59" s="337">
        <v>0.012</v>
      </c>
      <c r="O59" s="322" t="s">
        <v>2606</v>
      </c>
      <c r="P59" s="325">
        <v>0.0</v>
      </c>
      <c r="Q59" s="94" t="str">
        <f>IFERROR(VLOOKUP(F59,'Cadastro de assessores'!A:B,2,FALSE),"Não Cadastrado")</f>
        <v>28411</v>
      </c>
      <c r="R59" s="322" t="s">
        <v>103</v>
      </c>
      <c r="S59" s="367">
        <v>44333.0</v>
      </c>
      <c r="T59" s="64"/>
      <c r="U59" s="61" t="s">
        <v>2786</v>
      </c>
      <c r="V59" s="46" t="s">
        <v>104</v>
      </c>
      <c r="W59" s="5" t="s">
        <v>481</v>
      </c>
      <c r="X59" s="166" t="s">
        <v>76</v>
      </c>
      <c r="Y59" s="52" t="str">
        <f t="shared" si="3"/>
        <v>Ativo</v>
      </c>
      <c r="Z59" s="328"/>
      <c r="AA59" s="96" t="str">
        <f t="shared" si="4"/>
        <v>Varejo</v>
      </c>
      <c r="AB59" s="13" t="s">
        <v>116</v>
      </c>
      <c r="AC59" s="96"/>
      <c r="AD59" s="96" t="s">
        <v>2664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9"/>
      <c r="AT59" s="329"/>
      <c r="AU59" s="329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0">
        <v>457088.69</v>
      </c>
      <c r="BJ59" s="330">
        <v>456407.78</v>
      </c>
      <c r="BK59" s="330">
        <v>459896.67</v>
      </c>
      <c r="BL59" s="330">
        <v>465226.77</v>
      </c>
      <c r="BM59" s="330">
        <v>468390.07</v>
      </c>
      <c r="BN59" s="330">
        <v>478581.39</v>
      </c>
      <c r="BO59" s="330">
        <v>586761.32</v>
      </c>
      <c r="BP59" s="330">
        <v>591981.39</v>
      </c>
      <c r="BQ59" s="330">
        <v>598033.28</v>
      </c>
      <c r="BR59" s="330">
        <v>603883.74</v>
      </c>
      <c r="BS59" s="330">
        <v>611562.92</v>
      </c>
      <c r="BT59" s="330">
        <v>616404.32</v>
      </c>
      <c r="BU59" s="330">
        <v>43902.15</v>
      </c>
      <c r="BV59" s="330">
        <v>47.92</v>
      </c>
      <c r="BW59" s="330">
        <v>0.0</v>
      </c>
      <c r="BX59" s="330">
        <v>0.0</v>
      </c>
      <c r="BY59" s="330">
        <v>0.0</v>
      </c>
      <c r="BZ59" s="330">
        <v>0.0</v>
      </c>
      <c r="CA59" s="330">
        <v>0.0</v>
      </c>
      <c r="CB59" s="330">
        <v>0.0</v>
      </c>
      <c r="CC59" s="331">
        <v>0.0</v>
      </c>
      <c r="CD59" s="331">
        <v>0.0</v>
      </c>
      <c r="CE59" s="331">
        <v>0.0</v>
      </c>
      <c r="CF59" s="331">
        <v>0.0</v>
      </c>
      <c r="CG59" s="331">
        <v>0.0</v>
      </c>
      <c r="CH59" s="331">
        <v>0.0</v>
      </c>
      <c r="CI59" s="332"/>
    </row>
    <row r="60" ht="15.75" customHeight="1">
      <c r="A60" s="320" t="s">
        <v>2601</v>
      </c>
      <c r="B60" s="56" t="s">
        <v>483</v>
      </c>
      <c r="C60" s="333" t="s">
        <v>2787</v>
      </c>
      <c r="D60" s="322" t="s">
        <v>18</v>
      </c>
      <c r="E60" s="322" t="s">
        <v>181</v>
      </c>
      <c r="F60" s="94" t="s">
        <v>203</v>
      </c>
      <c r="G60" s="45" t="str">
        <f t="shared" si="1"/>
        <v>Augusto</v>
      </c>
      <c r="H60" s="167" t="s">
        <v>149</v>
      </c>
      <c r="I60" s="52" t="s">
        <v>122</v>
      </c>
      <c r="J60" s="322" t="str">
        <f t="shared" si="2"/>
        <v>Não</v>
      </c>
      <c r="K60" s="73">
        <v>44364.0</v>
      </c>
      <c r="L60" s="96"/>
      <c r="M60" s="96" t="s">
        <v>61</v>
      </c>
      <c r="N60" s="324">
        <v>0.015</v>
      </c>
      <c r="O60" s="322" t="s">
        <v>53</v>
      </c>
      <c r="P60" s="325">
        <v>0.1</v>
      </c>
      <c r="Q60" s="94" t="str">
        <f>IFERROR(VLOOKUP(F60,'Cadastro de assessores'!A:B,2,FALSE),"Não Cadastrado")</f>
        <v>28411</v>
      </c>
      <c r="R60" s="322" t="s">
        <v>103</v>
      </c>
      <c r="S60" s="73">
        <v>44351.0</v>
      </c>
      <c r="T60" s="51"/>
      <c r="U60" s="51"/>
      <c r="V60" s="46" t="s">
        <v>104</v>
      </c>
      <c r="W60" s="5" t="s">
        <v>485</v>
      </c>
      <c r="X60" s="166" t="s">
        <v>76</v>
      </c>
      <c r="Y60" s="52" t="str">
        <f t="shared" si="3"/>
        <v>Ativo</v>
      </c>
      <c r="Z60" s="328"/>
      <c r="AA60" s="96" t="str">
        <f t="shared" si="4"/>
        <v>Varejo</v>
      </c>
      <c r="AB60" s="13" t="s">
        <v>116</v>
      </c>
      <c r="AC60" s="96"/>
      <c r="AD60" s="96" t="s">
        <v>2664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9"/>
      <c r="AS60" s="329"/>
      <c r="AT60" s="329"/>
      <c r="AU60" s="329"/>
      <c r="AV60" s="329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0">
        <v>211358.16</v>
      </c>
      <c r="BJ60" s="330">
        <v>209808.04</v>
      </c>
      <c r="BK60" s="330">
        <v>212713.99</v>
      </c>
      <c r="BL60" s="330">
        <v>215632.82</v>
      </c>
      <c r="BM60" s="330">
        <v>217683.15</v>
      </c>
      <c r="BN60" s="330">
        <v>224496.98</v>
      </c>
      <c r="BO60" s="330">
        <v>222334.43</v>
      </c>
      <c r="BP60" s="330">
        <v>224113.22</v>
      </c>
      <c r="BQ60" s="330">
        <v>226906.28</v>
      </c>
      <c r="BR60" s="330">
        <v>228592.36</v>
      </c>
      <c r="BS60" s="330">
        <v>231466.74</v>
      </c>
      <c r="BT60" s="330">
        <v>232044.68</v>
      </c>
      <c r="BU60" s="330">
        <v>238202.87</v>
      </c>
      <c r="BV60" s="330">
        <v>241215.38</v>
      </c>
      <c r="BW60" s="330">
        <v>241411.72</v>
      </c>
      <c r="BX60" s="330">
        <v>46.37</v>
      </c>
      <c r="BY60" s="330">
        <v>0.0</v>
      </c>
      <c r="BZ60" s="330">
        <v>7.64</v>
      </c>
      <c r="CA60" s="330">
        <v>7.54</v>
      </c>
      <c r="CB60" s="330">
        <v>7.54</v>
      </c>
      <c r="CC60" s="331">
        <v>0.0</v>
      </c>
      <c r="CD60" s="331">
        <v>0.0</v>
      </c>
      <c r="CE60" s="331">
        <v>0.0</v>
      </c>
      <c r="CF60" s="331">
        <v>0.0</v>
      </c>
      <c r="CG60" s="331">
        <v>0.0</v>
      </c>
      <c r="CH60" s="331">
        <v>0.0</v>
      </c>
      <c r="CI60" s="332"/>
    </row>
    <row r="61" ht="15.75" customHeight="1">
      <c r="A61" s="320" t="s">
        <v>2601</v>
      </c>
      <c r="B61" s="238" t="s">
        <v>2788</v>
      </c>
      <c r="C61" s="359" t="s">
        <v>2789</v>
      </c>
      <c r="D61" s="322" t="s">
        <v>18</v>
      </c>
      <c r="E61" s="322" t="s">
        <v>181</v>
      </c>
      <c r="F61" s="96" t="s">
        <v>2689</v>
      </c>
      <c r="G61" s="45" t="str">
        <f t="shared" si="1"/>
        <v>Augusto</v>
      </c>
      <c r="H61" s="335" t="s">
        <v>190</v>
      </c>
      <c r="I61" s="47" t="s">
        <v>23</v>
      </c>
      <c r="J61" s="322" t="str">
        <f t="shared" si="2"/>
        <v>Não</v>
      </c>
      <c r="K61" s="336">
        <v>44260.0</v>
      </c>
      <c r="L61" s="336">
        <v>44470.0</v>
      </c>
      <c r="M61" s="96" t="s">
        <v>61</v>
      </c>
      <c r="N61" s="337">
        <v>0.015</v>
      </c>
      <c r="O61" s="322" t="s">
        <v>53</v>
      </c>
      <c r="P61" s="325">
        <v>0.1</v>
      </c>
      <c r="Q61" s="96" t="str">
        <f>IFERROR(VLOOKUP(F61,'Cadastro de assessores'!A:B,2,FALSE),"Não Cadastrado")</f>
        <v>22066</v>
      </c>
      <c r="R61" s="96" t="s">
        <v>2618</v>
      </c>
      <c r="S61" s="336">
        <v>44260.0</v>
      </c>
      <c r="T61" s="75"/>
      <c r="U61" s="171"/>
      <c r="V61" s="46" t="s">
        <v>104</v>
      </c>
      <c r="W61" s="13" t="s">
        <v>2790</v>
      </c>
      <c r="X61" s="13" t="s">
        <v>38</v>
      </c>
      <c r="Y61" s="52" t="str">
        <f t="shared" si="3"/>
        <v>Encerrado</v>
      </c>
      <c r="Z61" s="328"/>
      <c r="AA61" s="96" t="str">
        <f t="shared" si="4"/>
        <v/>
      </c>
      <c r="AB61" s="96"/>
      <c r="AC61" s="96"/>
      <c r="AD61" s="96" t="s">
        <v>2651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0">
        <v>200247.13</v>
      </c>
      <c r="AZ61" s="340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2621</v>
      </c>
      <c r="BJ61" s="173">
        <v>0.0</v>
      </c>
      <c r="BK61" s="173">
        <v>0.0</v>
      </c>
      <c r="BL61" s="173">
        <v>0.0</v>
      </c>
      <c r="BM61" s="330">
        <v>0.0</v>
      </c>
      <c r="BN61" s="330">
        <v>0.0</v>
      </c>
      <c r="BO61" s="330">
        <v>0.0</v>
      </c>
      <c r="BP61" s="330">
        <v>0.0</v>
      </c>
      <c r="BQ61" s="330">
        <v>0.0</v>
      </c>
      <c r="BR61" s="330">
        <v>0.0</v>
      </c>
      <c r="BS61" s="330">
        <v>0.0</v>
      </c>
      <c r="BT61" s="330">
        <v>0.0</v>
      </c>
      <c r="BU61" s="330">
        <v>0.0</v>
      </c>
      <c r="BV61" s="330">
        <v>0.0</v>
      </c>
      <c r="BW61" s="330">
        <v>0.0</v>
      </c>
      <c r="BX61" s="330">
        <v>0.0</v>
      </c>
      <c r="BY61" s="330">
        <v>0.0</v>
      </c>
      <c r="BZ61" s="330">
        <v>0.0</v>
      </c>
      <c r="CA61" s="330">
        <v>0.0</v>
      </c>
      <c r="CB61" s="330">
        <v>0.0</v>
      </c>
      <c r="CC61" s="331">
        <v>0.0</v>
      </c>
      <c r="CD61" s="331">
        <v>0.0</v>
      </c>
      <c r="CE61" s="331">
        <v>0.0</v>
      </c>
      <c r="CF61" s="331">
        <v>0.0</v>
      </c>
      <c r="CG61" s="331">
        <v>0.0</v>
      </c>
      <c r="CH61" s="331">
        <v>0.0</v>
      </c>
      <c r="CI61" s="332"/>
    </row>
    <row r="62" ht="15.75" customHeight="1">
      <c r="A62" s="320" t="s">
        <v>2601</v>
      </c>
      <c r="B62" s="238" t="s">
        <v>2791</v>
      </c>
      <c r="C62" s="334" t="s">
        <v>2792</v>
      </c>
      <c r="D62" s="322" t="s">
        <v>2604</v>
      </c>
      <c r="E62" s="322" t="s">
        <v>19</v>
      </c>
      <c r="F62" s="96" t="s">
        <v>2605</v>
      </c>
      <c r="G62" s="45" t="str">
        <f t="shared" si="1"/>
        <v>Augusto</v>
      </c>
      <c r="H62" s="335" t="s">
        <v>190</v>
      </c>
      <c r="I62" s="47" t="s">
        <v>23</v>
      </c>
      <c r="J62" s="322" t="str">
        <f t="shared" si="2"/>
        <v>Não</v>
      </c>
      <c r="K62" s="336">
        <v>43707.0</v>
      </c>
      <c r="L62" s="336">
        <v>44734.0</v>
      </c>
      <c r="M62" s="96" t="s">
        <v>194</v>
      </c>
      <c r="N62" s="337">
        <v>0.01</v>
      </c>
      <c r="O62" s="322" t="s">
        <v>195</v>
      </c>
      <c r="P62" s="325">
        <v>0.2</v>
      </c>
      <c r="Q62" s="96" t="str">
        <f>IFERROR(VLOOKUP(F62,'Cadastro de assessores'!A:B,2,FALSE),"Não Cadastrado")</f>
        <v>17573</v>
      </c>
      <c r="R62" s="96" t="s">
        <v>2618</v>
      </c>
      <c r="S62" s="336">
        <v>43707.0</v>
      </c>
      <c r="T62" s="75"/>
      <c r="U62" s="171" t="s">
        <v>2793</v>
      </c>
      <c r="V62" s="46" t="s">
        <v>104</v>
      </c>
      <c r="W62" s="13" t="s">
        <v>2794</v>
      </c>
      <c r="X62" s="96" t="s">
        <v>19</v>
      </c>
      <c r="Y62" s="52" t="str">
        <f t="shared" si="3"/>
        <v>Encerrado</v>
      </c>
      <c r="Z62" s="328"/>
      <c r="AA62" s="96" t="str">
        <f t="shared" si="4"/>
        <v>Varejo</v>
      </c>
      <c r="AB62" s="13" t="s">
        <v>116</v>
      </c>
      <c r="AC62" s="96"/>
      <c r="AD62" s="96" t="s">
        <v>2678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0">
        <v>0.0</v>
      </c>
      <c r="BN62" s="330">
        <v>0.0</v>
      </c>
      <c r="BO62" s="330">
        <v>0.0</v>
      </c>
      <c r="BP62" s="330">
        <v>0.0</v>
      </c>
      <c r="BQ62" s="330">
        <v>0.0</v>
      </c>
      <c r="BR62" s="330">
        <v>0.0</v>
      </c>
      <c r="BS62" s="330">
        <v>0.0</v>
      </c>
      <c r="BT62" s="330">
        <v>0.0</v>
      </c>
      <c r="BU62" s="330">
        <v>0.0</v>
      </c>
      <c r="BV62" s="330">
        <v>0.0</v>
      </c>
      <c r="BW62" s="330">
        <v>0.0</v>
      </c>
      <c r="BX62" s="330">
        <v>0.0</v>
      </c>
      <c r="BY62" s="330">
        <v>0.0</v>
      </c>
      <c r="BZ62" s="330">
        <v>0.0</v>
      </c>
      <c r="CA62" s="330">
        <v>0.0</v>
      </c>
      <c r="CB62" s="330">
        <v>0.0</v>
      </c>
      <c r="CC62" s="331">
        <v>0.0</v>
      </c>
      <c r="CD62" s="331">
        <v>0.0</v>
      </c>
      <c r="CE62" s="331">
        <v>0.0</v>
      </c>
      <c r="CF62" s="331">
        <v>0.0</v>
      </c>
      <c r="CG62" s="331">
        <v>0.0</v>
      </c>
      <c r="CH62" s="331">
        <v>0.0</v>
      </c>
      <c r="CI62" s="332"/>
    </row>
    <row r="63" ht="15.75" customHeight="1">
      <c r="A63" s="320" t="s">
        <v>2601</v>
      </c>
      <c r="B63" s="238" t="s">
        <v>2795</v>
      </c>
      <c r="C63" s="334" t="s">
        <v>2796</v>
      </c>
      <c r="D63" s="322" t="s">
        <v>18</v>
      </c>
      <c r="E63" s="322" t="s">
        <v>181</v>
      </c>
      <c r="F63" s="96" t="s">
        <v>2689</v>
      </c>
      <c r="G63" s="45" t="str">
        <f t="shared" si="1"/>
        <v>Augusto</v>
      </c>
      <c r="H63" s="335" t="s">
        <v>190</v>
      </c>
      <c r="I63" s="47" t="s">
        <v>23</v>
      </c>
      <c r="J63" s="322" t="str">
        <f t="shared" si="2"/>
        <v>Não</v>
      </c>
      <c r="K63" s="336">
        <v>44273.0</v>
      </c>
      <c r="L63" s="336">
        <v>44435.0</v>
      </c>
      <c r="M63" s="96" t="s">
        <v>61</v>
      </c>
      <c r="N63" s="337">
        <v>0.015</v>
      </c>
      <c r="O63" s="322" t="s">
        <v>53</v>
      </c>
      <c r="P63" s="325">
        <v>0.1</v>
      </c>
      <c r="Q63" s="96" t="str">
        <f>IFERROR(VLOOKUP(F63,'Cadastro de assessores'!A:B,2,FALSE),"Não Cadastrado")</f>
        <v>22066</v>
      </c>
      <c r="R63" s="96" t="s">
        <v>2618</v>
      </c>
      <c r="S63" s="336">
        <v>44273.0</v>
      </c>
      <c r="T63" s="75"/>
      <c r="U63" s="171"/>
      <c r="V63" s="46" t="s">
        <v>104</v>
      </c>
      <c r="W63" s="13" t="s">
        <v>2797</v>
      </c>
      <c r="X63" s="166" t="s">
        <v>76</v>
      </c>
      <c r="Y63" s="52" t="str">
        <f t="shared" si="3"/>
        <v>Encerrado</v>
      </c>
      <c r="Z63" s="328"/>
      <c r="AA63" s="96" t="str">
        <f t="shared" si="4"/>
        <v/>
      </c>
      <c r="AB63" s="96"/>
      <c r="AC63" s="96"/>
      <c r="AD63" s="96" t="s">
        <v>2664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2621</v>
      </c>
      <c r="BJ63" s="173">
        <v>0.0</v>
      </c>
      <c r="BK63" s="173">
        <v>0.0</v>
      </c>
      <c r="BL63" s="173">
        <v>0.0</v>
      </c>
      <c r="BM63" s="330">
        <v>0.0</v>
      </c>
      <c r="BN63" s="330">
        <v>0.0</v>
      </c>
      <c r="BO63" s="330">
        <v>0.0</v>
      </c>
      <c r="BP63" s="330">
        <v>0.0</v>
      </c>
      <c r="BQ63" s="330">
        <v>0.0</v>
      </c>
      <c r="BR63" s="330">
        <v>0.0</v>
      </c>
      <c r="BS63" s="330">
        <v>0.0</v>
      </c>
      <c r="BT63" s="330">
        <v>0.0</v>
      </c>
      <c r="BU63" s="330">
        <v>0.0</v>
      </c>
      <c r="BV63" s="330">
        <v>0.0</v>
      </c>
      <c r="BW63" s="330">
        <v>0.0</v>
      </c>
      <c r="BX63" s="330">
        <v>0.0</v>
      </c>
      <c r="BY63" s="330">
        <v>0.0</v>
      </c>
      <c r="BZ63" s="330">
        <v>0.0</v>
      </c>
      <c r="CA63" s="330">
        <v>0.0</v>
      </c>
      <c r="CB63" s="330">
        <v>0.0</v>
      </c>
      <c r="CC63" s="331">
        <v>0.0</v>
      </c>
      <c r="CD63" s="331">
        <v>0.0</v>
      </c>
      <c r="CE63" s="331">
        <v>0.0</v>
      </c>
      <c r="CF63" s="331">
        <v>0.0</v>
      </c>
      <c r="CG63" s="331">
        <v>0.0</v>
      </c>
      <c r="CH63" s="331">
        <v>0.0</v>
      </c>
      <c r="CI63" s="332"/>
    </row>
    <row r="64" ht="15.75" customHeight="1">
      <c r="A64" s="320" t="s">
        <v>2601</v>
      </c>
      <c r="B64" s="320" t="s">
        <v>2798</v>
      </c>
      <c r="C64" s="357" t="s">
        <v>2799</v>
      </c>
      <c r="D64" s="350" t="s">
        <v>2714</v>
      </c>
      <c r="E64" s="350" t="s">
        <v>19</v>
      </c>
      <c r="F64" s="350" t="s">
        <v>2714</v>
      </c>
      <c r="G64" s="45" t="str">
        <f t="shared" si="1"/>
        <v>Augusto</v>
      </c>
      <c r="H64" s="362" t="s">
        <v>149</v>
      </c>
      <c r="I64" s="52" t="s">
        <v>122</v>
      </c>
      <c r="J64" s="322" t="str">
        <f t="shared" si="2"/>
        <v>Não</v>
      </c>
      <c r="K64" s="352">
        <v>43370.0</v>
      </c>
      <c r="L64" s="353"/>
      <c r="M64" s="353" t="s">
        <v>194</v>
      </c>
      <c r="N64" s="363">
        <v>0.01</v>
      </c>
      <c r="O64" s="363"/>
      <c r="P64" s="355"/>
      <c r="Q64" s="322" t="str">
        <f>IFERROR(VLOOKUP(F64,'Cadastro de assessores'!A:B,2,FALSE),"Não Cadastrado")</f>
        <v>22400</v>
      </c>
      <c r="R64" s="322" t="s">
        <v>103</v>
      </c>
      <c r="S64" s="323">
        <v>43370.0</v>
      </c>
      <c r="T64" s="64"/>
      <c r="U64" s="339" t="s">
        <v>2800</v>
      </c>
      <c r="V64" s="46" t="s">
        <v>104</v>
      </c>
      <c r="W64" s="327" t="s">
        <v>2801</v>
      </c>
      <c r="X64" s="96" t="s">
        <v>19</v>
      </c>
      <c r="Y64" s="52" t="str">
        <f t="shared" si="3"/>
        <v>Ativo</v>
      </c>
      <c r="Z64" s="328"/>
      <c r="AA64" s="96" t="str">
        <f t="shared" si="4"/>
        <v>Varejo</v>
      </c>
      <c r="AB64" s="13" t="s">
        <v>116</v>
      </c>
      <c r="AC64" s="96"/>
      <c r="AD64" s="96" t="s">
        <v>2678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9">
        <v>609849.23</v>
      </c>
      <c r="AT64" s="329">
        <v>645153.95</v>
      </c>
      <c r="AU64" s="329">
        <v>669200.34</v>
      </c>
      <c r="AV64" s="329">
        <v>673639.75</v>
      </c>
      <c r="AW64" s="329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0">
        <v>615896.94</v>
      </c>
      <c r="BJ64" s="330">
        <v>588220.42</v>
      </c>
      <c r="BK64" s="330">
        <v>616702.14</v>
      </c>
      <c r="BL64" s="330">
        <v>623564.19</v>
      </c>
      <c r="BM64" s="330">
        <v>629180.67</v>
      </c>
      <c r="BN64" s="330">
        <v>676541.15</v>
      </c>
      <c r="BO64" s="330">
        <v>655267.91</v>
      </c>
      <c r="BP64" s="330">
        <v>651979.65</v>
      </c>
      <c r="BQ64" s="330">
        <v>671934.78</v>
      </c>
      <c r="BR64" s="330">
        <v>648400.77</v>
      </c>
      <c r="BS64" s="330">
        <v>647739.45</v>
      </c>
      <c r="BT64" s="330">
        <v>633577.78</v>
      </c>
      <c r="BU64" s="330">
        <v>647121.23</v>
      </c>
      <c r="BV64" s="330">
        <v>661489.15</v>
      </c>
      <c r="BW64" s="330">
        <v>674359.9</v>
      </c>
      <c r="BX64" s="330">
        <v>684790.06</v>
      </c>
      <c r="BY64" s="330">
        <v>683855.75</v>
      </c>
      <c r="BZ64" s="330">
        <v>694748.76</v>
      </c>
      <c r="CA64" s="330">
        <v>697442.58</v>
      </c>
      <c r="CB64" s="330">
        <v>703568.6</v>
      </c>
      <c r="CC64" s="331">
        <v>439547.58</v>
      </c>
      <c r="CD64" s="331">
        <v>442280.61</v>
      </c>
      <c r="CE64" s="331">
        <v>420.42</v>
      </c>
      <c r="CF64" s="331">
        <v>420.42</v>
      </c>
      <c r="CG64" s="331">
        <v>0.0</v>
      </c>
      <c r="CH64" s="331">
        <v>0.0</v>
      </c>
      <c r="CI64" s="332"/>
    </row>
    <row r="65" ht="15.75" customHeight="1">
      <c r="A65" s="320" t="s">
        <v>2601</v>
      </c>
      <c r="B65" s="62" t="s">
        <v>2802</v>
      </c>
      <c r="C65" s="333" t="s">
        <v>2803</v>
      </c>
      <c r="D65" s="322" t="s">
        <v>18</v>
      </c>
      <c r="E65" s="322" t="s">
        <v>181</v>
      </c>
      <c r="F65" s="94" t="s">
        <v>203</v>
      </c>
      <c r="G65" s="45" t="str">
        <f t="shared" si="1"/>
        <v>Augusto</v>
      </c>
      <c r="H65" s="167" t="s">
        <v>149</v>
      </c>
      <c r="I65" s="52" t="s">
        <v>122</v>
      </c>
      <c r="J65" s="322" t="str">
        <f t="shared" si="2"/>
        <v>Não</v>
      </c>
      <c r="K65" s="73">
        <v>44438.0</v>
      </c>
      <c r="L65" s="146"/>
      <c r="M65" s="96" t="s">
        <v>61</v>
      </c>
      <c r="N65" s="337">
        <v>0.01</v>
      </c>
      <c r="O65" s="322" t="s">
        <v>53</v>
      </c>
      <c r="P65" s="325">
        <v>0.1</v>
      </c>
      <c r="Q65" s="94" t="str">
        <f>IFERROR(VLOOKUP(F65,'Cadastro de assessores'!A:B,2,FALSE),"Não Cadastrado")</f>
        <v>28411</v>
      </c>
      <c r="R65" s="322" t="s">
        <v>103</v>
      </c>
      <c r="S65" s="73">
        <v>44432.0</v>
      </c>
      <c r="T65" s="64"/>
      <c r="U65" s="61" t="s">
        <v>2804</v>
      </c>
      <c r="V65" s="46" t="s">
        <v>104</v>
      </c>
      <c r="W65" s="5" t="s">
        <v>2805</v>
      </c>
      <c r="X65" s="166" t="s">
        <v>76</v>
      </c>
      <c r="Y65" s="52" t="str">
        <f t="shared" si="3"/>
        <v>Ativo</v>
      </c>
      <c r="Z65" s="328"/>
      <c r="AA65" s="96" t="str">
        <f t="shared" si="4"/>
        <v>Varejo</v>
      </c>
      <c r="AB65" s="13" t="s">
        <v>116</v>
      </c>
      <c r="AC65" s="96"/>
      <c r="AD65" s="46" t="s">
        <v>2806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9"/>
      <c r="AS65" s="329"/>
      <c r="AT65" s="329"/>
      <c r="AU65" s="329"/>
      <c r="AV65" s="329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0">
        <v>149833.97</v>
      </c>
      <c r="BJ65" s="330">
        <v>148119.02</v>
      </c>
      <c r="BK65" s="330">
        <v>150978.18</v>
      </c>
      <c r="BL65" s="330">
        <v>152632.04</v>
      </c>
      <c r="BM65" s="330">
        <v>154404.7</v>
      </c>
      <c r="BN65" s="330">
        <v>159990.49</v>
      </c>
      <c r="BO65" s="330">
        <v>158901.19</v>
      </c>
      <c r="BP65" s="330">
        <v>160267.43</v>
      </c>
      <c r="BQ65" s="330">
        <v>162421.29</v>
      </c>
      <c r="BR65" s="330">
        <v>163197.64</v>
      </c>
      <c r="BS65" s="330">
        <v>165048.3</v>
      </c>
      <c r="BT65" s="330">
        <v>6103.08</v>
      </c>
      <c r="BU65" s="330">
        <v>0.0</v>
      </c>
      <c r="BV65" s="330">
        <v>0.0</v>
      </c>
      <c r="BW65" s="330">
        <v>0.0</v>
      </c>
      <c r="BX65" s="330">
        <v>0.0</v>
      </c>
      <c r="BY65" s="330">
        <v>0.0</v>
      </c>
      <c r="BZ65" s="330">
        <v>0.0</v>
      </c>
      <c r="CA65" s="330">
        <v>0.0</v>
      </c>
      <c r="CB65" s="330">
        <v>0.0</v>
      </c>
      <c r="CC65" s="331">
        <v>0.0</v>
      </c>
      <c r="CD65" s="331">
        <v>0.0</v>
      </c>
      <c r="CE65" s="331">
        <v>0.0</v>
      </c>
      <c r="CF65" s="331">
        <v>0.0</v>
      </c>
      <c r="CG65" s="331">
        <v>0.0</v>
      </c>
      <c r="CH65" s="331">
        <v>0.0</v>
      </c>
      <c r="CI65" s="332"/>
    </row>
    <row r="66" ht="15.75" customHeight="1">
      <c r="A66" s="320" t="s">
        <v>2601</v>
      </c>
      <c r="B66" s="56" t="s">
        <v>2807</v>
      </c>
      <c r="C66" s="333" t="s">
        <v>2808</v>
      </c>
      <c r="D66" s="322" t="s">
        <v>18</v>
      </c>
      <c r="E66" s="322" t="s">
        <v>181</v>
      </c>
      <c r="F66" s="322" t="s">
        <v>203</v>
      </c>
      <c r="G66" s="45" t="str">
        <f t="shared" si="1"/>
        <v>Augusto</v>
      </c>
      <c r="H66" s="167" t="s">
        <v>149</v>
      </c>
      <c r="I66" s="52" t="s">
        <v>122</v>
      </c>
      <c r="J66" s="322" t="str">
        <f t="shared" si="2"/>
        <v>Não</v>
      </c>
      <c r="K66" s="323">
        <v>44319.0</v>
      </c>
      <c r="L66" s="96"/>
      <c r="M66" s="96" t="s">
        <v>61</v>
      </c>
      <c r="N66" s="337">
        <v>0.01</v>
      </c>
      <c r="O66" s="322" t="s">
        <v>53</v>
      </c>
      <c r="P66" s="325">
        <v>0.1</v>
      </c>
      <c r="Q66" s="322" t="str">
        <f>IFERROR(VLOOKUP(F66,'Cadastro de assessores'!A:B,2,FALSE),"Não Cadastrado")</f>
        <v>28411</v>
      </c>
      <c r="R66" s="322" t="s">
        <v>103</v>
      </c>
      <c r="S66" s="323">
        <v>44319.0</v>
      </c>
      <c r="T66" s="75"/>
      <c r="U66" s="51" t="s">
        <v>2809</v>
      </c>
      <c r="V66" s="46" t="s">
        <v>104</v>
      </c>
      <c r="W66" s="5" t="s">
        <v>2810</v>
      </c>
      <c r="X66" s="166" t="s">
        <v>76</v>
      </c>
      <c r="Y66" s="52" t="str">
        <f t="shared" si="3"/>
        <v>Ativo</v>
      </c>
      <c r="Z66" s="328"/>
      <c r="AA66" s="96" t="str">
        <f t="shared" si="4"/>
        <v>Qualificado</v>
      </c>
      <c r="AB66" s="13" t="s">
        <v>106</v>
      </c>
      <c r="AC66" s="96"/>
      <c r="AD66" s="96" t="s">
        <v>2664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9"/>
      <c r="AT66" s="329"/>
      <c r="AU66" s="329"/>
      <c r="AV66" s="329"/>
      <c r="AW66" s="329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8">
        <v>150882.57</v>
      </c>
      <c r="BJ66" s="330">
        <v>149745.05</v>
      </c>
      <c r="BK66" s="330">
        <v>365.85</v>
      </c>
      <c r="BL66" s="330">
        <v>1050.13</v>
      </c>
      <c r="BM66" s="330">
        <v>307.02</v>
      </c>
      <c r="BN66" s="330">
        <v>309.51</v>
      </c>
      <c r="BO66" s="330">
        <v>311.93</v>
      </c>
      <c r="BP66" s="330">
        <v>314.4</v>
      </c>
      <c r="BQ66" s="330">
        <v>585.41</v>
      </c>
      <c r="BR66" s="330">
        <v>587.72</v>
      </c>
      <c r="BS66" s="330">
        <v>590.73</v>
      </c>
      <c r="BT66" s="330">
        <v>592.86</v>
      </c>
      <c r="BU66" s="330">
        <v>328.54</v>
      </c>
      <c r="BV66" s="330">
        <v>0.0</v>
      </c>
      <c r="BW66" s="330">
        <v>0.0</v>
      </c>
      <c r="BX66" s="330">
        <v>0.0</v>
      </c>
      <c r="BY66" s="330">
        <v>0.0</v>
      </c>
      <c r="BZ66" s="330">
        <v>0.0</v>
      </c>
      <c r="CA66" s="330">
        <v>0.0</v>
      </c>
      <c r="CB66" s="330">
        <v>0.0</v>
      </c>
      <c r="CC66" s="331">
        <v>0.0</v>
      </c>
      <c r="CD66" s="331">
        <v>0.0</v>
      </c>
      <c r="CE66" s="331">
        <v>0.0</v>
      </c>
      <c r="CF66" s="331">
        <v>0.0</v>
      </c>
      <c r="CG66" s="331">
        <v>0.0</v>
      </c>
      <c r="CH66" s="331">
        <v>0.0</v>
      </c>
      <c r="CI66" s="332"/>
    </row>
    <row r="67" ht="15.75" customHeight="1">
      <c r="A67" s="320" t="s">
        <v>2601</v>
      </c>
      <c r="B67" s="238" t="s">
        <v>2811</v>
      </c>
      <c r="C67" s="334" t="s">
        <v>2812</v>
      </c>
      <c r="D67" s="322" t="s">
        <v>2604</v>
      </c>
      <c r="E67" s="322" t="s">
        <v>19</v>
      </c>
      <c r="F67" s="96" t="s">
        <v>2605</v>
      </c>
      <c r="G67" s="45" t="str">
        <f t="shared" si="1"/>
        <v>Augusto</v>
      </c>
      <c r="H67" s="335" t="s">
        <v>190</v>
      </c>
      <c r="I67" s="47" t="s">
        <v>23</v>
      </c>
      <c r="J67" s="322" t="str">
        <f t="shared" si="2"/>
        <v>Não</v>
      </c>
      <c r="K67" s="336">
        <v>43865.0</v>
      </c>
      <c r="L67" s="336">
        <v>44473.0</v>
      </c>
      <c r="M67" s="96" t="s">
        <v>61</v>
      </c>
      <c r="N67" s="337">
        <v>0.015</v>
      </c>
      <c r="O67" s="322" t="s">
        <v>53</v>
      </c>
      <c r="P67" s="325">
        <v>0.1</v>
      </c>
      <c r="Q67" s="96" t="str">
        <f>IFERROR(VLOOKUP(F67,'Cadastro de assessores'!A:B,2,FALSE),"Não Cadastrado")</f>
        <v>17573</v>
      </c>
      <c r="R67" s="96" t="s">
        <v>2618</v>
      </c>
      <c r="S67" s="336">
        <v>43865.0</v>
      </c>
      <c r="T67" s="75"/>
      <c r="U67" s="171"/>
      <c r="V67" s="46" t="s">
        <v>104</v>
      </c>
      <c r="W67" s="13" t="s">
        <v>2813</v>
      </c>
      <c r="X67" s="96" t="s">
        <v>19</v>
      </c>
      <c r="Y67" s="52" t="str">
        <f t="shared" si="3"/>
        <v>Encerrado</v>
      </c>
      <c r="Z67" s="328"/>
      <c r="AA67" s="96" t="str">
        <f t="shared" si="4"/>
        <v/>
      </c>
      <c r="AB67" s="96"/>
      <c r="AC67" s="96"/>
      <c r="AD67" s="96" t="s">
        <v>2669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2621</v>
      </c>
      <c r="BJ67" s="173">
        <v>0.0</v>
      </c>
      <c r="BK67" s="173">
        <v>0.0</v>
      </c>
      <c r="BL67" s="173">
        <v>0.0</v>
      </c>
      <c r="BM67" s="330">
        <v>0.0</v>
      </c>
      <c r="BN67" s="330">
        <v>0.0</v>
      </c>
      <c r="BO67" s="330">
        <v>0.0</v>
      </c>
      <c r="BP67" s="330">
        <v>0.0</v>
      </c>
      <c r="BQ67" s="330">
        <v>0.0</v>
      </c>
      <c r="BR67" s="330">
        <v>0.0</v>
      </c>
      <c r="BS67" s="330">
        <v>0.0</v>
      </c>
      <c r="BT67" s="330">
        <v>0.0</v>
      </c>
      <c r="BU67" s="330">
        <v>0.0</v>
      </c>
      <c r="BV67" s="330">
        <v>0.0</v>
      </c>
      <c r="BW67" s="330">
        <v>0.0</v>
      </c>
      <c r="BX67" s="330">
        <v>0.0</v>
      </c>
      <c r="BY67" s="330">
        <v>0.0</v>
      </c>
      <c r="BZ67" s="330">
        <v>0.0</v>
      </c>
      <c r="CA67" s="330">
        <v>0.0</v>
      </c>
      <c r="CB67" s="330">
        <v>0.0</v>
      </c>
      <c r="CC67" s="331">
        <v>0.0</v>
      </c>
      <c r="CD67" s="331">
        <v>0.0</v>
      </c>
      <c r="CE67" s="331">
        <v>0.0</v>
      </c>
      <c r="CF67" s="331">
        <v>0.0</v>
      </c>
      <c r="CG67" s="331">
        <v>0.0</v>
      </c>
      <c r="CH67" s="331">
        <v>0.0</v>
      </c>
      <c r="CI67" s="332"/>
    </row>
    <row r="68" ht="15.75" customHeight="1">
      <c r="A68" s="320" t="s">
        <v>2601</v>
      </c>
      <c r="B68" s="43" t="s">
        <v>536</v>
      </c>
      <c r="C68" s="369" t="s">
        <v>2814</v>
      </c>
      <c r="D68" s="322" t="s">
        <v>18</v>
      </c>
      <c r="E68" s="322" t="s">
        <v>181</v>
      </c>
      <c r="F68" s="96" t="s">
        <v>538</v>
      </c>
      <c r="G68" s="45" t="str">
        <f t="shared" si="1"/>
        <v>Augusto</v>
      </c>
      <c r="H68" s="335" t="s">
        <v>190</v>
      </c>
      <c r="I68" s="47" t="s">
        <v>23</v>
      </c>
      <c r="J68" s="322" t="str">
        <f t="shared" si="2"/>
        <v>Não</v>
      </c>
      <c r="K68" s="83">
        <v>44680.0</v>
      </c>
      <c r="L68" s="336">
        <v>44638.0</v>
      </c>
      <c r="M68" s="96" t="s">
        <v>48</v>
      </c>
      <c r="N68" s="337">
        <v>0.007</v>
      </c>
      <c r="O68" s="322" t="s">
        <v>2606</v>
      </c>
      <c r="P68" s="325">
        <v>0.0</v>
      </c>
      <c r="Q68" s="96">
        <f>IFERROR(VLOOKUP(F68,'Cadastro de assessores'!A:B,2,FALSE),"Não Cadastrado")</f>
        <v>12362</v>
      </c>
      <c r="R68" s="96" t="s">
        <v>2618</v>
      </c>
      <c r="S68" s="46"/>
      <c r="T68" s="75"/>
      <c r="U68" s="171"/>
      <c r="V68" s="46" t="s">
        <v>104</v>
      </c>
      <c r="W68" s="5" t="s">
        <v>539</v>
      </c>
      <c r="X68" s="166" t="s">
        <v>38</v>
      </c>
      <c r="Y68" s="52" t="str">
        <f t="shared" si="3"/>
        <v>Encerrado</v>
      </c>
      <c r="Z68" s="328"/>
      <c r="AA68" s="96" t="str">
        <f t="shared" si="4"/>
        <v/>
      </c>
      <c r="AB68" s="96"/>
      <c r="AC68" s="96"/>
      <c r="AD68" s="96" t="s">
        <v>2815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2621</v>
      </c>
      <c r="BJ68" s="173">
        <v>0.0</v>
      </c>
      <c r="BK68" s="173">
        <v>0.0</v>
      </c>
      <c r="BL68" s="173">
        <v>0.0</v>
      </c>
      <c r="BM68" s="330">
        <v>0.0</v>
      </c>
      <c r="BN68" s="330">
        <v>0.0</v>
      </c>
      <c r="BO68" s="330">
        <v>0.0</v>
      </c>
      <c r="BP68" s="330">
        <v>0.0</v>
      </c>
      <c r="BQ68" s="330">
        <v>0.0</v>
      </c>
      <c r="BR68" s="330">
        <v>0.0</v>
      </c>
      <c r="BS68" s="330">
        <v>0.0</v>
      </c>
      <c r="BT68" s="330">
        <v>0.0</v>
      </c>
      <c r="BU68" s="330">
        <v>0.0</v>
      </c>
      <c r="BV68" s="330">
        <v>0.0</v>
      </c>
      <c r="BW68" s="330">
        <v>0.0</v>
      </c>
      <c r="BX68" s="330">
        <v>0.0</v>
      </c>
      <c r="BY68" s="330">
        <v>0.0</v>
      </c>
      <c r="BZ68" s="330">
        <v>0.0</v>
      </c>
      <c r="CA68" s="330">
        <v>0.0</v>
      </c>
      <c r="CB68" s="330">
        <v>0.0</v>
      </c>
      <c r="CC68" s="331">
        <v>0.0</v>
      </c>
      <c r="CD68" s="331">
        <v>0.0</v>
      </c>
      <c r="CE68" s="331">
        <v>0.0</v>
      </c>
      <c r="CF68" s="331">
        <v>0.0</v>
      </c>
      <c r="CG68" s="331">
        <v>0.0</v>
      </c>
      <c r="CH68" s="331">
        <v>0.0</v>
      </c>
      <c r="CI68" s="332"/>
    </row>
    <row r="69" ht="15.75" customHeight="1">
      <c r="A69" s="320" t="s">
        <v>2601</v>
      </c>
      <c r="B69" s="62" t="s">
        <v>536</v>
      </c>
      <c r="C69" s="333" t="s">
        <v>2816</v>
      </c>
      <c r="D69" s="322" t="s">
        <v>18</v>
      </c>
      <c r="E69" s="322" t="s">
        <v>181</v>
      </c>
      <c r="F69" s="94" t="s">
        <v>538</v>
      </c>
      <c r="G69" s="45" t="str">
        <f t="shared" si="1"/>
        <v>Augusto</v>
      </c>
      <c r="H69" s="167" t="s">
        <v>149</v>
      </c>
      <c r="I69" s="52" t="s">
        <v>122</v>
      </c>
      <c r="J69" s="322" t="str">
        <f t="shared" si="2"/>
        <v>Não</v>
      </c>
      <c r="K69" s="336">
        <v>44680.0</v>
      </c>
      <c r="L69" s="146"/>
      <c r="M69" s="96" t="s">
        <v>48</v>
      </c>
      <c r="N69" s="337">
        <v>0.007</v>
      </c>
      <c r="O69" s="322" t="s">
        <v>2606</v>
      </c>
      <c r="P69" s="325">
        <v>0.0</v>
      </c>
      <c r="Q69" s="322">
        <f>IFERROR(VLOOKUP(F69,'Cadastro de assessores'!A:B,2,FALSE),"Não Cadastrado")</f>
        <v>12362</v>
      </c>
      <c r="R69" s="322" t="s">
        <v>103</v>
      </c>
      <c r="S69" s="336">
        <v>44680.0</v>
      </c>
      <c r="T69" s="64"/>
      <c r="U69" s="348" t="s">
        <v>2804</v>
      </c>
      <c r="V69" s="46" t="s">
        <v>104</v>
      </c>
      <c r="W69" s="5" t="s">
        <v>539</v>
      </c>
      <c r="X69" s="166" t="s">
        <v>38</v>
      </c>
      <c r="Y69" s="52" t="str">
        <f t="shared" si="3"/>
        <v>Ativo</v>
      </c>
      <c r="Z69" s="328"/>
      <c r="AA69" s="96" t="str">
        <f t="shared" si="4"/>
        <v>Qualificado</v>
      </c>
      <c r="AB69" s="13" t="s">
        <v>106</v>
      </c>
      <c r="AC69" s="96"/>
      <c r="AD69" s="96" t="s">
        <v>2815</v>
      </c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70"/>
      <c r="AY69" s="370"/>
      <c r="AZ69" s="370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0">
        <v>1548270.63</v>
      </c>
      <c r="BJ69" s="330">
        <v>1556970.08</v>
      </c>
      <c r="BK69" s="330">
        <v>1562866.84</v>
      </c>
      <c r="BL69" s="330">
        <v>1581131.39</v>
      </c>
      <c r="BM69" s="330">
        <v>1591984.16</v>
      </c>
      <c r="BN69" s="330">
        <v>1606118.6</v>
      </c>
      <c r="BO69" s="330">
        <v>1609014.78</v>
      </c>
      <c r="BP69" s="330">
        <v>1624901.86</v>
      </c>
      <c r="BQ69" s="330">
        <v>1644063.68</v>
      </c>
      <c r="BR69" s="330">
        <v>1660647.22</v>
      </c>
      <c r="BS69" s="330">
        <v>1683086.65</v>
      </c>
      <c r="BT69" s="330">
        <v>68717.22</v>
      </c>
      <c r="BU69" s="330">
        <v>0.72</v>
      </c>
      <c r="BV69" s="330">
        <v>0.0</v>
      </c>
      <c r="BW69" s="330">
        <v>0.0</v>
      </c>
      <c r="BX69" s="330">
        <v>0.0</v>
      </c>
      <c r="BY69" s="330">
        <v>0.0</v>
      </c>
      <c r="BZ69" s="330">
        <v>0.0</v>
      </c>
      <c r="CA69" s="330">
        <v>0.0</v>
      </c>
      <c r="CB69" s="330">
        <v>0.0</v>
      </c>
      <c r="CC69" s="331">
        <v>0.0</v>
      </c>
      <c r="CD69" s="331">
        <v>0.0</v>
      </c>
      <c r="CE69" s="331">
        <v>0.0</v>
      </c>
      <c r="CF69" s="331">
        <v>0.0</v>
      </c>
      <c r="CG69" s="331">
        <v>0.0</v>
      </c>
      <c r="CH69" s="331">
        <v>0.0</v>
      </c>
      <c r="CI69" s="332"/>
    </row>
    <row r="70" ht="15.75" customHeight="1">
      <c r="A70" s="320" t="s">
        <v>2601</v>
      </c>
      <c r="B70" s="243" t="s">
        <v>2817</v>
      </c>
      <c r="C70" s="334" t="s">
        <v>2818</v>
      </c>
      <c r="D70" s="322" t="s">
        <v>2604</v>
      </c>
      <c r="E70" s="322" t="s">
        <v>19</v>
      </c>
      <c r="F70" s="96" t="s">
        <v>2605</v>
      </c>
      <c r="G70" s="45" t="str">
        <f t="shared" si="1"/>
        <v>Augusto</v>
      </c>
      <c r="H70" s="335" t="s">
        <v>190</v>
      </c>
      <c r="I70" s="47" t="s">
        <v>23</v>
      </c>
      <c r="J70" s="322" t="str">
        <f t="shared" si="2"/>
        <v>Não</v>
      </c>
      <c r="K70" s="336">
        <v>43613.0</v>
      </c>
      <c r="L70" s="341">
        <v>44847.0</v>
      </c>
      <c r="M70" s="96" t="s">
        <v>61</v>
      </c>
      <c r="N70" s="337">
        <v>0.01</v>
      </c>
      <c r="O70" s="322" t="s">
        <v>53</v>
      </c>
      <c r="P70" s="325">
        <v>0.1</v>
      </c>
      <c r="Q70" s="96" t="str">
        <f>IFERROR(VLOOKUP(F70,'Cadastro de assessores'!A:B,2,FALSE),"Não Cadastrado")</f>
        <v>17573</v>
      </c>
      <c r="R70" s="96" t="s">
        <v>2618</v>
      </c>
      <c r="S70" s="336">
        <v>43613.0</v>
      </c>
      <c r="T70" s="171"/>
      <c r="U70" s="171"/>
      <c r="V70" s="46" t="s">
        <v>104</v>
      </c>
      <c r="W70" s="13" t="s">
        <v>2819</v>
      </c>
      <c r="X70" s="96" t="s">
        <v>19</v>
      </c>
      <c r="Y70" s="52" t="str">
        <f t="shared" si="3"/>
        <v>Encerrado</v>
      </c>
      <c r="Z70" s="328"/>
      <c r="AA70" s="96" t="str">
        <f t="shared" si="4"/>
        <v/>
      </c>
      <c r="AB70" s="96"/>
      <c r="AC70" s="96"/>
      <c r="AD70" s="96" t="s">
        <v>2820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0"/>
      <c r="AY70" s="340"/>
      <c r="AZ70" s="340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2621</v>
      </c>
      <c r="BJ70" s="173">
        <v>0.0</v>
      </c>
      <c r="BK70" s="173">
        <v>0.0</v>
      </c>
      <c r="BL70" s="173">
        <v>0.0</v>
      </c>
      <c r="BM70" s="330">
        <v>0.0</v>
      </c>
      <c r="BN70" s="330">
        <v>0.0</v>
      </c>
      <c r="BO70" s="330">
        <v>0.0</v>
      </c>
      <c r="BP70" s="330">
        <v>0.0</v>
      </c>
      <c r="BQ70" s="330">
        <v>0.0</v>
      </c>
      <c r="BR70" s="330">
        <v>0.0</v>
      </c>
      <c r="BS70" s="330">
        <v>0.0</v>
      </c>
      <c r="BT70" s="330">
        <v>0.0</v>
      </c>
      <c r="BU70" s="330">
        <v>0.0</v>
      </c>
      <c r="BV70" s="330">
        <v>0.0</v>
      </c>
      <c r="BW70" s="330">
        <v>0.0</v>
      </c>
      <c r="BX70" s="330">
        <v>0.0</v>
      </c>
      <c r="BY70" s="330">
        <v>0.0</v>
      </c>
      <c r="BZ70" s="330">
        <v>0.0</v>
      </c>
      <c r="CA70" s="330">
        <v>0.0</v>
      </c>
      <c r="CB70" s="330">
        <v>0.0</v>
      </c>
      <c r="CC70" s="331">
        <v>0.0</v>
      </c>
      <c r="CD70" s="331">
        <v>0.0</v>
      </c>
      <c r="CE70" s="331">
        <v>0.0</v>
      </c>
      <c r="CF70" s="331">
        <v>0.0</v>
      </c>
      <c r="CG70" s="331">
        <v>0.0</v>
      </c>
      <c r="CH70" s="331">
        <v>0.0</v>
      </c>
      <c r="CI70" s="332"/>
    </row>
    <row r="71" ht="15.75" customHeight="1">
      <c r="A71" s="320" t="s">
        <v>2601</v>
      </c>
      <c r="B71" s="347" t="s">
        <v>564</v>
      </c>
      <c r="C71" s="334" t="s">
        <v>2821</v>
      </c>
      <c r="D71" s="322" t="s">
        <v>18</v>
      </c>
      <c r="E71" s="322" t="s">
        <v>181</v>
      </c>
      <c r="F71" s="322" t="s">
        <v>2689</v>
      </c>
      <c r="G71" s="45" t="str">
        <f t="shared" si="1"/>
        <v>Augusto</v>
      </c>
      <c r="H71" s="335" t="s">
        <v>149</v>
      </c>
      <c r="I71" s="52" t="s">
        <v>122</v>
      </c>
      <c r="J71" s="322" t="str">
        <f t="shared" si="2"/>
        <v>Sim</v>
      </c>
      <c r="K71" s="336">
        <v>44260.0</v>
      </c>
      <c r="L71" s="96"/>
      <c r="M71" s="96" t="s">
        <v>74</v>
      </c>
      <c r="N71" s="337">
        <v>0.012</v>
      </c>
      <c r="O71" s="322" t="s">
        <v>2606</v>
      </c>
      <c r="P71" s="325">
        <v>0.0</v>
      </c>
      <c r="Q71" s="322" t="str">
        <f>IFERROR(VLOOKUP(F71,'Cadastro de assessores'!A:B,2,FALSE),"Não Cadastrado")</f>
        <v>22066</v>
      </c>
      <c r="R71" s="322" t="s">
        <v>103</v>
      </c>
      <c r="S71" s="336">
        <v>44260.0</v>
      </c>
      <c r="T71" s="171" t="s">
        <v>2822</v>
      </c>
      <c r="U71" s="171"/>
      <c r="V71" s="46" t="s">
        <v>104</v>
      </c>
      <c r="W71" s="327" t="s">
        <v>567</v>
      </c>
      <c r="X71" s="166" t="s">
        <v>76</v>
      </c>
      <c r="Y71" s="52" t="str">
        <f t="shared" si="3"/>
        <v>Ativo</v>
      </c>
      <c r="Z71" s="328"/>
      <c r="AA71" s="96" t="str">
        <f t="shared" si="4"/>
        <v>Varejo</v>
      </c>
      <c r="AB71" s="13" t="s">
        <v>116</v>
      </c>
      <c r="AC71" s="96"/>
      <c r="AD71" s="96" t="s">
        <v>2664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3"/>
      <c r="AQ71" s="173"/>
      <c r="AR71" s="173"/>
      <c r="AS71" s="329">
        <v>414083.79</v>
      </c>
      <c r="AT71" s="329">
        <v>414559.25</v>
      </c>
      <c r="AU71" s="329"/>
      <c r="AV71" s="329">
        <v>407509.47</v>
      </c>
      <c r="AW71" s="329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0">
        <v>549384.91</v>
      </c>
      <c r="BJ71" s="330">
        <v>549662.67</v>
      </c>
      <c r="BK71" s="330">
        <v>601028.85</v>
      </c>
      <c r="BL71" s="330">
        <v>608165.91</v>
      </c>
      <c r="BM71" s="330">
        <v>612635.25</v>
      </c>
      <c r="BN71" s="330">
        <v>622966.13</v>
      </c>
      <c r="BO71" s="330">
        <v>620822.77</v>
      </c>
      <c r="BP71" s="330">
        <v>548675.86</v>
      </c>
      <c r="BQ71" s="330">
        <v>632642.87</v>
      </c>
      <c r="BR71" s="330">
        <v>638477.88</v>
      </c>
      <c r="BS71" s="330">
        <v>0.0</v>
      </c>
      <c r="BT71" s="330">
        <v>652085.51</v>
      </c>
      <c r="BU71" s="330">
        <v>659448.62</v>
      </c>
      <c r="BV71" s="330">
        <v>388874.51</v>
      </c>
      <c r="BW71" s="330">
        <v>303844.41</v>
      </c>
      <c r="BX71" s="330">
        <v>307858.73</v>
      </c>
      <c r="BY71" s="330">
        <v>54.41</v>
      </c>
      <c r="BZ71" s="330">
        <v>204.07</v>
      </c>
      <c r="CA71" s="330">
        <v>10.35</v>
      </c>
      <c r="CB71" s="330">
        <v>10.35</v>
      </c>
      <c r="CC71" s="331">
        <v>0.0</v>
      </c>
      <c r="CD71" s="331">
        <v>0.0</v>
      </c>
      <c r="CE71" s="331">
        <v>0.0</v>
      </c>
      <c r="CF71" s="331">
        <v>0.0</v>
      </c>
      <c r="CG71" s="331">
        <v>0.0</v>
      </c>
      <c r="CH71" s="331">
        <v>0.0</v>
      </c>
      <c r="CI71" s="332"/>
    </row>
    <row r="72" ht="15.75" customHeight="1">
      <c r="A72" s="320" t="s">
        <v>2601</v>
      </c>
      <c r="B72" s="43" t="s">
        <v>568</v>
      </c>
      <c r="C72" s="333">
        <v>4744391.0</v>
      </c>
      <c r="D72" s="322" t="s">
        <v>18</v>
      </c>
      <c r="E72" s="322" t="s">
        <v>181</v>
      </c>
      <c r="F72" s="96" t="s">
        <v>72</v>
      </c>
      <c r="G72" s="45" t="str">
        <f t="shared" si="1"/>
        <v>Augusto</v>
      </c>
      <c r="H72" s="167" t="s">
        <v>149</v>
      </c>
      <c r="I72" s="52" t="s">
        <v>122</v>
      </c>
      <c r="J72" s="322" t="str">
        <f t="shared" si="2"/>
        <v>Sim</v>
      </c>
      <c r="K72" s="323">
        <v>44615.0</v>
      </c>
      <c r="L72" s="96"/>
      <c r="M72" s="96" t="s">
        <v>48</v>
      </c>
      <c r="N72" s="324">
        <v>0.007</v>
      </c>
      <c r="O72" s="322" t="s">
        <v>2606</v>
      </c>
      <c r="P72" s="325">
        <v>0.0</v>
      </c>
      <c r="Q72" s="322" t="str">
        <f>IFERROR(VLOOKUP(F72,'Cadastro de assessores'!A:B,2,FALSE),"Não Cadastrado")</f>
        <v>250</v>
      </c>
      <c r="R72" s="322" t="s">
        <v>103</v>
      </c>
      <c r="S72" s="323">
        <v>44610.0</v>
      </c>
      <c r="T72" s="51" t="s">
        <v>2823</v>
      </c>
      <c r="U72" s="51"/>
      <c r="V72" s="46" t="s">
        <v>104</v>
      </c>
      <c r="W72" s="5" t="s">
        <v>570</v>
      </c>
      <c r="X72" s="46" t="s">
        <v>76</v>
      </c>
      <c r="Y72" s="52" t="str">
        <f t="shared" si="3"/>
        <v>Ativo</v>
      </c>
      <c r="Z72" s="328"/>
      <c r="AA72" s="96" t="str">
        <f t="shared" si="4"/>
        <v>Varejo</v>
      </c>
      <c r="AB72" s="13" t="s">
        <v>116</v>
      </c>
      <c r="AC72" s="96"/>
      <c r="AD72" s="46" t="s">
        <v>2824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9"/>
      <c r="AS72" s="329"/>
      <c r="AT72" s="329"/>
      <c r="AU72" s="329"/>
      <c r="AV72" s="329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30">
        <v>265984.24</v>
      </c>
      <c r="BJ72" s="330">
        <v>267998.78</v>
      </c>
      <c r="BK72" s="330">
        <v>269760.1</v>
      </c>
      <c r="BL72" s="330">
        <v>271367.57</v>
      </c>
      <c r="BM72" s="330">
        <v>272879.39</v>
      </c>
      <c r="BN72" s="330">
        <v>259665.28</v>
      </c>
      <c r="BO72" s="330">
        <v>261606.68</v>
      </c>
      <c r="BP72" s="330">
        <v>263543.95</v>
      </c>
      <c r="BQ72" s="330">
        <v>365968.69</v>
      </c>
      <c r="BR72" s="330">
        <v>368843.57</v>
      </c>
      <c r="BS72" s="330">
        <v>372410.75</v>
      </c>
      <c r="BT72" s="330">
        <v>374980.62</v>
      </c>
      <c r="BU72" s="330">
        <v>378646.46</v>
      </c>
      <c r="BV72" s="330">
        <v>381719.47</v>
      </c>
      <c r="BW72" s="330">
        <v>384351.72</v>
      </c>
      <c r="BX72" s="330">
        <v>27.53</v>
      </c>
      <c r="BY72" s="330">
        <v>0.0</v>
      </c>
      <c r="BZ72" s="330">
        <v>27.53</v>
      </c>
      <c r="CA72" s="330">
        <v>0.0</v>
      </c>
      <c r="CB72" s="330">
        <v>0.0</v>
      </c>
      <c r="CC72" s="331">
        <v>0.0</v>
      </c>
      <c r="CD72" s="331">
        <v>0.0</v>
      </c>
      <c r="CE72" s="331">
        <v>0.0</v>
      </c>
      <c r="CF72" s="331">
        <v>0.0</v>
      </c>
      <c r="CG72" s="331">
        <v>0.0</v>
      </c>
      <c r="CH72" s="331">
        <v>0.0</v>
      </c>
      <c r="CI72" s="332"/>
    </row>
    <row r="73" ht="15.75" customHeight="1">
      <c r="A73" s="320" t="s">
        <v>2601</v>
      </c>
      <c r="B73" s="43" t="s">
        <v>2825</v>
      </c>
      <c r="C73" s="333" t="s">
        <v>2826</v>
      </c>
      <c r="D73" s="322" t="s">
        <v>18</v>
      </c>
      <c r="E73" s="322" t="s">
        <v>181</v>
      </c>
      <c r="F73" s="322" t="s">
        <v>72</v>
      </c>
      <c r="G73" s="45" t="str">
        <f t="shared" si="1"/>
        <v>Breno</v>
      </c>
      <c r="H73" s="167" t="s">
        <v>103</v>
      </c>
      <c r="I73" s="47" t="s">
        <v>23</v>
      </c>
      <c r="J73" s="322" t="str">
        <f t="shared" si="2"/>
        <v>Não</v>
      </c>
      <c r="K73" s="323">
        <v>44321.0</v>
      </c>
      <c r="L73" s="96"/>
      <c r="M73" s="96" t="s">
        <v>61</v>
      </c>
      <c r="N73" s="324">
        <v>0.015</v>
      </c>
      <c r="O73" s="322" t="s">
        <v>53</v>
      </c>
      <c r="P73" s="325">
        <v>0.1</v>
      </c>
      <c r="Q73" s="322" t="str">
        <f>IFERROR(VLOOKUP(F73,'Cadastro de assessores'!A:B,2,FALSE),"Não Cadastrado")</f>
        <v>250</v>
      </c>
      <c r="R73" s="322" t="s">
        <v>103</v>
      </c>
      <c r="S73" s="323">
        <v>44321.0</v>
      </c>
      <c r="T73" s="51"/>
      <c r="U73" s="51"/>
      <c r="V73" s="46" t="s">
        <v>104</v>
      </c>
      <c r="W73" s="5" t="s">
        <v>2827</v>
      </c>
      <c r="X73" s="166" t="s">
        <v>76</v>
      </c>
      <c r="Y73" s="52" t="str">
        <f t="shared" si="3"/>
        <v>Ativo</v>
      </c>
      <c r="Z73" s="328"/>
      <c r="AA73" s="96" t="str">
        <f t="shared" si="4"/>
        <v>Varejo</v>
      </c>
      <c r="AB73" s="13" t="s">
        <v>116</v>
      </c>
      <c r="AC73" s="96"/>
      <c r="AD73" s="96" t="s">
        <v>2664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9"/>
      <c r="AT73" s="329"/>
      <c r="AU73" s="329"/>
      <c r="AV73" s="329"/>
      <c r="AW73" s="329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0">
        <v>147330.72</v>
      </c>
      <c r="BJ73" s="330">
        <v>145923.99</v>
      </c>
      <c r="BK73" s="330">
        <v>148356.18</v>
      </c>
      <c r="BL73" s="330">
        <v>150278.72</v>
      </c>
      <c r="BM73" s="330">
        <v>151844.94</v>
      </c>
      <c r="BN73" s="330">
        <v>157743.17</v>
      </c>
      <c r="BO73" s="330">
        <v>155921.76</v>
      </c>
      <c r="BP73" s="330">
        <v>157144.25</v>
      </c>
      <c r="BQ73" s="330">
        <v>158993.94</v>
      </c>
      <c r="BR73" s="330">
        <v>159946.22</v>
      </c>
      <c r="BS73" s="330">
        <v>161873.38</v>
      </c>
      <c r="BT73" s="330">
        <v>162419.46</v>
      </c>
      <c r="BU73" s="330">
        <v>166627.71</v>
      </c>
      <c r="BV73" s="330">
        <v>163669.97</v>
      </c>
      <c r="BW73" s="330">
        <v>118849.53</v>
      </c>
      <c r="BX73" s="330">
        <v>166360.45</v>
      </c>
      <c r="BY73" s="330">
        <v>167799.63</v>
      </c>
      <c r="BZ73" s="330">
        <v>168930.89</v>
      </c>
      <c r="CA73" s="330">
        <v>171772.42</v>
      </c>
      <c r="CB73" s="330">
        <v>174814.04</v>
      </c>
      <c r="CC73" s="331">
        <v>133129.24</v>
      </c>
      <c r="CD73" s="331">
        <v>174127.59</v>
      </c>
      <c r="CE73" s="331">
        <v>137212.7</v>
      </c>
      <c r="CF73" s="331">
        <v>172937.01</v>
      </c>
      <c r="CG73" s="331">
        <v>168969.58</v>
      </c>
      <c r="CH73" s="331">
        <v>173590.88</v>
      </c>
      <c r="CI73" s="332"/>
    </row>
    <row r="74" ht="15.75" customHeight="1">
      <c r="A74" s="320" t="s">
        <v>2601</v>
      </c>
      <c r="B74" s="62" t="s">
        <v>585</v>
      </c>
      <c r="C74" s="333" t="s">
        <v>2828</v>
      </c>
      <c r="D74" s="322" t="s">
        <v>18</v>
      </c>
      <c r="E74" s="322" t="s">
        <v>181</v>
      </c>
      <c r="F74" s="322" t="s">
        <v>203</v>
      </c>
      <c r="G74" s="45" t="str">
        <f t="shared" si="1"/>
        <v>Augusto</v>
      </c>
      <c r="H74" s="167" t="s">
        <v>149</v>
      </c>
      <c r="I74" s="52" t="s">
        <v>122</v>
      </c>
      <c r="J74" s="322" t="str">
        <f t="shared" si="2"/>
        <v>Não</v>
      </c>
      <c r="K74" s="336">
        <v>44614.0</v>
      </c>
      <c r="L74" s="46"/>
      <c r="M74" s="96" t="s">
        <v>74</v>
      </c>
      <c r="N74" s="337">
        <v>0.012</v>
      </c>
      <c r="O74" s="322" t="s">
        <v>2606</v>
      </c>
      <c r="P74" s="325">
        <v>0.0</v>
      </c>
      <c r="Q74" s="322" t="str">
        <f>IFERROR(VLOOKUP(F74,'Cadastro de assessores'!A:B,2,FALSE),"Não Cadastrado")</f>
        <v>28411</v>
      </c>
      <c r="R74" s="322" t="s">
        <v>103</v>
      </c>
      <c r="S74" s="336">
        <v>44608.0</v>
      </c>
      <c r="T74" s="171"/>
      <c r="U74" s="171"/>
      <c r="V74" s="46" t="s">
        <v>104</v>
      </c>
      <c r="W74" s="5" t="s">
        <v>587</v>
      </c>
      <c r="X74" s="166" t="s">
        <v>76</v>
      </c>
      <c r="Y74" s="52" t="str">
        <f t="shared" si="3"/>
        <v>Ativo</v>
      </c>
      <c r="Z74" s="328"/>
      <c r="AA74" s="96" t="str">
        <f t="shared" si="4"/>
        <v>Varejo</v>
      </c>
      <c r="AB74" s="13" t="s">
        <v>116</v>
      </c>
      <c r="AC74" s="96"/>
      <c r="AD74" s="96" t="s">
        <v>2664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3"/>
      <c r="AQ74" s="173"/>
      <c r="AR74" s="173"/>
      <c r="AS74" s="329"/>
      <c r="AT74" s="329"/>
      <c r="AU74" s="329"/>
      <c r="AV74" s="329"/>
      <c r="AW74" s="329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0">
        <v>186670.76</v>
      </c>
      <c r="BJ74" s="330">
        <v>186279.36</v>
      </c>
      <c r="BK74" s="330">
        <v>188184.67</v>
      </c>
      <c r="BL74" s="330">
        <v>190295.39</v>
      </c>
      <c r="BM74" s="330">
        <v>201987.54</v>
      </c>
      <c r="BN74" s="330">
        <v>205917.8</v>
      </c>
      <c r="BO74" s="330">
        <v>205648.38</v>
      </c>
      <c r="BP74" s="330">
        <v>207534.56</v>
      </c>
      <c r="BQ74" s="330">
        <v>194628.35</v>
      </c>
      <c r="BR74" s="330">
        <v>161569.13</v>
      </c>
      <c r="BS74" s="330">
        <v>185400.0</v>
      </c>
      <c r="BT74" s="330">
        <v>186775.67</v>
      </c>
      <c r="BU74" s="330">
        <v>188810.93</v>
      </c>
      <c r="BV74" s="330">
        <v>191874.03</v>
      </c>
      <c r="BW74" s="330">
        <v>210293.42</v>
      </c>
      <c r="BX74" s="330">
        <v>115403.94</v>
      </c>
      <c r="BY74" s="330">
        <v>19.51</v>
      </c>
      <c r="BZ74" s="330">
        <v>0.7</v>
      </c>
      <c r="CA74" s="330">
        <v>0.0</v>
      </c>
      <c r="CB74" s="330">
        <v>0.0</v>
      </c>
      <c r="CC74" s="331">
        <v>0.0</v>
      </c>
      <c r="CD74" s="331">
        <v>0.0</v>
      </c>
      <c r="CE74" s="331">
        <v>0.0</v>
      </c>
      <c r="CF74" s="331">
        <v>0.0</v>
      </c>
      <c r="CG74" s="331">
        <v>0.0</v>
      </c>
      <c r="CH74" s="331">
        <v>0.0</v>
      </c>
      <c r="CI74" s="332"/>
    </row>
    <row r="75" ht="15.75" customHeight="1">
      <c r="A75" s="320" t="s">
        <v>2601</v>
      </c>
      <c r="B75" s="238" t="s">
        <v>592</v>
      </c>
      <c r="C75" s="223" t="s">
        <v>2829</v>
      </c>
      <c r="D75" s="322" t="s">
        <v>18</v>
      </c>
      <c r="E75" s="322" t="s">
        <v>181</v>
      </c>
      <c r="F75" s="322" t="s">
        <v>72</v>
      </c>
      <c r="G75" s="45" t="str">
        <f t="shared" si="1"/>
        <v>Augusto</v>
      </c>
      <c r="H75" s="335" t="s">
        <v>149</v>
      </c>
      <c r="I75" s="52" t="s">
        <v>122</v>
      </c>
      <c r="J75" s="322" t="str">
        <f t="shared" si="2"/>
        <v>Não</v>
      </c>
      <c r="K75" s="336">
        <v>44273.0</v>
      </c>
      <c r="L75" s="46"/>
      <c r="M75" s="96" t="s">
        <v>61</v>
      </c>
      <c r="N75" s="337">
        <v>0.015</v>
      </c>
      <c r="O75" s="322" t="s">
        <v>53</v>
      </c>
      <c r="P75" s="325">
        <v>0.1</v>
      </c>
      <c r="Q75" s="322" t="str">
        <f>IFERROR(VLOOKUP(F75,'Cadastro de assessores'!A:B,2,FALSE),"Não Cadastrado")</f>
        <v>250</v>
      </c>
      <c r="R75" s="322" t="s">
        <v>103</v>
      </c>
      <c r="S75" s="336">
        <v>44267.0</v>
      </c>
      <c r="T75" s="171"/>
      <c r="U75" s="171"/>
      <c r="V75" s="46" t="s">
        <v>104</v>
      </c>
      <c r="W75" s="13" t="s">
        <v>594</v>
      </c>
      <c r="X75" s="166" t="s">
        <v>76</v>
      </c>
      <c r="Y75" s="52" t="str">
        <f t="shared" si="3"/>
        <v>Ativo</v>
      </c>
      <c r="Z75" s="328"/>
      <c r="AA75" s="96" t="str">
        <f t="shared" si="4"/>
        <v>Varejo</v>
      </c>
      <c r="AB75" s="13" t="s">
        <v>116</v>
      </c>
      <c r="AC75" s="96"/>
      <c r="AD75" s="96" t="s">
        <v>2664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3"/>
      <c r="AQ75" s="173"/>
      <c r="AR75" s="173"/>
      <c r="AS75" s="329">
        <v>119340.97</v>
      </c>
      <c r="AT75" s="329">
        <v>125216.26</v>
      </c>
      <c r="AU75" s="329"/>
      <c r="AV75" s="329">
        <v>128207.62</v>
      </c>
      <c r="AW75" s="329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0">
        <v>201548.7</v>
      </c>
      <c r="BJ75" s="330">
        <v>199788.74</v>
      </c>
      <c r="BK75" s="330">
        <v>229883.69</v>
      </c>
      <c r="BL75" s="330">
        <v>232566.65</v>
      </c>
      <c r="BM75" s="330">
        <v>305700.86</v>
      </c>
      <c r="BN75" s="330">
        <v>334312.36</v>
      </c>
      <c r="BO75" s="330">
        <v>348256.62</v>
      </c>
      <c r="BP75" s="330">
        <v>388534.61</v>
      </c>
      <c r="BQ75" s="330">
        <v>395425.27</v>
      </c>
      <c r="BR75" s="330">
        <v>402692.22</v>
      </c>
      <c r="BS75" s="330">
        <v>418587.79</v>
      </c>
      <c r="BT75" s="330">
        <v>427573.29</v>
      </c>
      <c r="BU75" s="330">
        <v>447505.34</v>
      </c>
      <c r="BV75" s="330">
        <v>387534.36</v>
      </c>
      <c r="BW75" s="330">
        <v>402158.11</v>
      </c>
      <c r="BX75" s="330">
        <v>14170.67</v>
      </c>
      <c r="BY75" s="330">
        <v>14128.73</v>
      </c>
      <c r="BZ75" s="330">
        <v>163.58</v>
      </c>
      <c r="CA75" s="330">
        <v>15.85</v>
      </c>
      <c r="CB75" s="330">
        <v>15.85</v>
      </c>
      <c r="CC75" s="331">
        <v>0.0</v>
      </c>
      <c r="CD75" s="331">
        <v>0.0</v>
      </c>
      <c r="CE75" s="331">
        <v>0.0</v>
      </c>
      <c r="CF75" s="331">
        <v>0.0</v>
      </c>
      <c r="CG75" s="331">
        <v>0.0</v>
      </c>
      <c r="CH75" s="331">
        <v>0.0</v>
      </c>
      <c r="CI75" s="332"/>
    </row>
    <row r="76" ht="15.75" customHeight="1">
      <c r="A76" s="320" t="s">
        <v>2601</v>
      </c>
      <c r="B76" s="243" t="s">
        <v>2830</v>
      </c>
      <c r="C76" s="334" t="s">
        <v>2831</v>
      </c>
      <c r="D76" s="322" t="s">
        <v>2604</v>
      </c>
      <c r="E76" s="322" t="s">
        <v>19</v>
      </c>
      <c r="F76" s="96" t="s">
        <v>2617</v>
      </c>
      <c r="G76" s="45" t="str">
        <f t="shared" si="1"/>
        <v>Augusto</v>
      </c>
      <c r="H76" s="335" t="s">
        <v>190</v>
      </c>
      <c r="I76" s="47" t="s">
        <v>23</v>
      </c>
      <c r="J76" s="322" t="str">
        <f t="shared" si="2"/>
        <v>Não</v>
      </c>
      <c r="K76" s="336">
        <v>43609.0</v>
      </c>
      <c r="L76" s="341">
        <v>44847.0</v>
      </c>
      <c r="M76" s="96" t="s">
        <v>194</v>
      </c>
      <c r="N76" s="337">
        <v>0.02</v>
      </c>
      <c r="O76" s="322" t="s">
        <v>195</v>
      </c>
      <c r="P76" s="325">
        <v>0.2</v>
      </c>
      <c r="Q76" s="96" t="str">
        <f>IFERROR(VLOOKUP(F76,'Cadastro de assessores'!A:B,2,FALSE),"Não Cadastrado")</f>
        <v>2971</v>
      </c>
      <c r="R76" s="96" t="s">
        <v>2618</v>
      </c>
      <c r="S76" s="336">
        <v>43609.0</v>
      </c>
      <c r="T76" s="171"/>
      <c r="U76" s="171"/>
      <c r="V76" s="46" t="s">
        <v>104</v>
      </c>
      <c r="W76" s="13" t="s">
        <v>2832</v>
      </c>
      <c r="X76" s="96" t="s">
        <v>19</v>
      </c>
      <c r="Y76" s="52" t="str">
        <f t="shared" si="3"/>
        <v>Encerrado</v>
      </c>
      <c r="Z76" s="328"/>
      <c r="AA76" s="96" t="str">
        <f t="shared" si="4"/>
        <v/>
      </c>
      <c r="AB76" s="96"/>
      <c r="AC76" s="96"/>
      <c r="AD76" s="96" t="s">
        <v>2657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0"/>
      <c r="AY76" s="340"/>
      <c r="AZ76" s="340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2621</v>
      </c>
      <c r="BJ76" s="173">
        <v>0.0</v>
      </c>
      <c r="BK76" s="173" t="s">
        <v>2621</v>
      </c>
      <c r="BL76" s="173">
        <v>0.0</v>
      </c>
      <c r="BM76" s="330">
        <v>0.0</v>
      </c>
      <c r="BN76" s="330">
        <v>0.0</v>
      </c>
      <c r="BO76" s="330">
        <v>0.0</v>
      </c>
      <c r="BP76" s="330">
        <v>0.0</v>
      </c>
      <c r="BQ76" s="330">
        <v>0.0</v>
      </c>
      <c r="BR76" s="330">
        <v>0.0</v>
      </c>
      <c r="BS76" s="330">
        <v>0.0</v>
      </c>
      <c r="BT76" s="330">
        <v>0.0</v>
      </c>
      <c r="BU76" s="330">
        <v>0.0</v>
      </c>
      <c r="BV76" s="330">
        <v>0.0</v>
      </c>
      <c r="BW76" s="330">
        <v>0.0</v>
      </c>
      <c r="BX76" s="330">
        <v>0.0</v>
      </c>
      <c r="BY76" s="330">
        <v>0.0</v>
      </c>
      <c r="BZ76" s="330">
        <v>0.0</v>
      </c>
      <c r="CA76" s="330">
        <v>0.0</v>
      </c>
      <c r="CB76" s="330">
        <v>0.0</v>
      </c>
      <c r="CC76" s="331">
        <v>0.0</v>
      </c>
      <c r="CD76" s="331">
        <v>0.0</v>
      </c>
      <c r="CE76" s="331">
        <v>0.0</v>
      </c>
      <c r="CF76" s="331">
        <v>0.0</v>
      </c>
      <c r="CG76" s="331">
        <v>0.0</v>
      </c>
      <c r="CH76" s="331">
        <v>0.0</v>
      </c>
      <c r="CI76" s="332"/>
    </row>
    <row r="77" ht="15.75" customHeight="1">
      <c r="A77" s="320" t="s">
        <v>2601</v>
      </c>
      <c r="B77" s="243" t="s">
        <v>2830</v>
      </c>
      <c r="C77" s="334" t="s">
        <v>2833</v>
      </c>
      <c r="D77" s="322" t="s">
        <v>2604</v>
      </c>
      <c r="E77" s="322" t="s">
        <v>19</v>
      </c>
      <c r="F77" s="96" t="s">
        <v>2617</v>
      </c>
      <c r="G77" s="45" t="str">
        <f t="shared" si="1"/>
        <v>Augusto</v>
      </c>
      <c r="H77" s="335" t="s">
        <v>190</v>
      </c>
      <c r="I77" s="47" t="s">
        <v>23</v>
      </c>
      <c r="J77" s="322" t="str">
        <f t="shared" si="2"/>
        <v>Não</v>
      </c>
      <c r="K77" s="336">
        <v>43609.0</v>
      </c>
      <c r="L77" s="341">
        <v>44482.0</v>
      </c>
      <c r="M77" s="96" t="s">
        <v>74</v>
      </c>
      <c r="N77" s="337">
        <v>0.005</v>
      </c>
      <c r="O77" s="322" t="s">
        <v>2606</v>
      </c>
      <c r="P77" s="325">
        <v>0.0</v>
      </c>
      <c r="Q77" s="96" t="str">
        <f>IFERROR(VLOOKUP(F77,'Cadastro de assessores'!A:B,2,FALSE),"Não Cadastrado")</f>
        <v>2971</v>
      </c>
      <c r="R77" s="96" t="s">
        <v>2618</v>
      </c>
      <c r="S77" s="336">
        <v>43609.0</v>
      </c>
      <c r="T77" s="171"/>
      <c r="U77" s="171"/>
      <c r="V77" s="46" t="s">
        <v>104</v>
      </c>
      <c r="W77" s="13" t="s">
        <v>2832</v>
      </c>
      <c r="X77" s="96" t="s">
        <v>19</v>
      </c>
      <c r="Y77" s="52" t="str">
        <f t="shared" si="3"/>
        <v>Encerrado</v>
      </c>
      <c r="Z77" s="328"/>
      <c r="AA77" s="96" t="str">
        <f t="shared" si="4"/>
        <v/>
      </c>
      <c r="AB77" s="96"/>
      <c r="AC77" s="96"/>
      <c r="AD77" s="96" t="s">
        <v>2657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0"/>
      <c r="AY77" s="340"/>
      <c r="AZ77" s="340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2621</v>
      </c>
      <c r="BJ77" s="173">
        <v>0.0</v>
      </c>
      <c r="BK77" s="173" t="s">
        <v>2621</v>
      </c>
      <c r="BL77" s="173">
        <v>0.0</v>
      </c>
      <c r="BM77" s="330">
        <v>0.0</v>
      </c>
      <c r="BN77" s="330">
        <v>0.0</v>
      </c>
      <c r="BO77" s="330">
        <v>0.0</v>
      </c>
      <c r="BP77" s="330">
        <v>0.0</v>
      </c>
      <c r="BQ77" s="330">
        <v>0.0</v>
      </c>
      <c r="BR77" s="330">
        <v>0.0</v>
      </c>
      <c r="BS77" s="330">
        <v>0.0</v>
      </c>
      <c r="BT77" s="330">
        <v>0.0</v>
      </c>
      <c r="BU77" s="330">
        <v>0.0</v>
      </c>
      <c r="BV77" s="330">
        <v>0.0</v>
      </c>
      <c r="BW77" s="330">
        <v>0.0</v>
      </c>
      <c r="BX77" s="330">
        <v>0.0</v>
      </c>
      <c r="BY77" s="330">
        <v>0.0</v>
      </c>
      <c r="BZ77" s="330">
        <v>0.0</v>
      </c>
      <c r="CA77" s="330">
        <v>0.0</v>
      </c>
      <c r="CB77" s="330">
        <v>0.0</v>
      </c>
      <c r="CC77" s="331">
        <v>0.0</v>
      </c>
      <c r="CD77" s="331">
        <v>0.0</v>
      </c>
      <c r="CE77" s="331">
        <v>0.0</v>
      </c>
      <c r="CF77" s="331">
        <v>0.0</v>
      </c>
      <c r="CG77" s="331">
        <v>0.0</v>
      </c>
      <c r="CH77" s="331">
        <v>0.0</v>
      </c>
      <c r="CI77" s="332"/>
    </row>
    <row r="78" ht="15.75" customHeight="1">
      <c r="A78" s="320" t="s">
        <v>2601</v>
      </c>
      <c r="B78" s="43" t="s">
        <v>2834</v>
      </c>
      <c r="C78" s="333" t="s">
        <v>2835</v>
      </c>
      <c r="D78" s="322" t="s">
        <v>18</v>
      </c>
      <c r="E78" s="322" t="s">
        <v>181</v>
      </c>
      <c r="F78" s="96" t="s">
        <v>203</v>
      </c>
      <c r="G78" s="45" t="str">
        <f t="shared" si="1"/>
        <v>Augusto</v>
      </c>
      <c r="H78" s="335" t="s">
        <v>149</v>
      </c>
      <c r="I78" s="52" t="s">
        <v>122</v>
      </c>
      <c r="J78" s="322" t="str">
        <f t="shared" si="2"/>
        <v>Não</v>
      </c>
      <c r="K78" s="73">
        <v>44364.0</v>
      </c>
      <c r="L78" s="96"/>
      <c r="M78" s="96" t="s">
        <v>74</v>
      </c>
      <c r="N78" s="337">
        <v>0.012</v>
      </c>
      <c r="O78" s="322" t="s">
        <v>2606</v>
      </c>
      <c r="P78" s="325">
        <v>0.0</v>
      </c>
      <c r="Q78" s="94" t="str">
        <f>IFERROR(VLOOKUP(F78,'Cadastro de assessores'!A:B,2,FALSE),"Não Cadastrado")</f>
        <v>28411</v>
      </c>
      <c r="R78" s="322" t="s">
        <v>103</v>
      </c>
      <c r="S78" s="73">
        <v>44344.0</v>
      </c>
      <c r="T78" s="51"/>
      <c r="U78" s="51"/>
      <c r="V78" s="46" t="s">
        <v>104</v>
      </c>
      <c r="W78" s="5" t="s">
        <v>608</v>
      </c>
      <c r="X78" s="166" t="s">
        <v>76</v>
      </c>
      <c r="Y78" s="52" t="str">
        <f t="shared" si="3"/>
        <v>Ativo</v>
      </c>
      <c r="Z78" s="328"/>
      <c r="AA78" s="96" t="str">
        <f t="shared" si="4"/>
        <v>Varejo</v>
      </c>
      <c r="AB78" s="13" t="s">
        <v>116</v>
      </c>
      <c r="AC78" s="96"/>
      <c r="AD78" s="96" t="s">
        <v>2836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0">
        <v>232022.08</v>
      </c>
      <c r="BJ78" s="330">
        <v>233407.92</v>
      </c>
      <c r="BK78" s="330">
        <v>236220.3</v>
      </c>
      <c r="BL78" s="330">
        <v>273293.1</v>
      </c>
      <c r="BM78" s="330">
        <v>275593.86</v>
      </c>
      <c r="BN78" s="330">
        <v>279727.7</v>
      </c>
      <c r="BO78" s="330">
        <v>280746.18</v>
      </c>
      <c r="BP78" s="330">
        <v>283005.13</v>
      </c>
      <c r="BQ78" s="330">
        <v>295297.97</v>
      </c>
      <c r="BR78" s="330">
        <v>297650.78</v>
      </c>
      <c r="BS78" s="330">
        <v>300618.93</v>
      </c>
      <c r="BT78" s="330">
        <v>302626.27</v>
      </c>
      <c r="BU78" s="330">
        <v>305696.15</v>
      </c>
      <c r="BV78" s="330">
        <v>309893.1</v>
      </c>
      <c r="BW78" s="330">
        <v>310029.62</v>
      </c>
      <c r="BX78" s="330">
        <v>312850.79</v>
      </c>
      <c r="BY78" s="330">
        <v>20.23</v>
      </c>
      <c r="BZ78" s="330">
        <v>268.4</v>
      </c>
      <c r="CA78" s="330">
        <v>0.0</v>
      </c>
      <c r="CB78" s="330">
        <v>0.0</v>
      </c>
      <c r="CC78" s="331">
        <v>0.0</v>
      </c>
      <c r="CD78" s="331">
        <v>0.0</v>
      </c>
      <c r="CE78" s="331">
        <v>0.0</v>
      </c>
      <c r="CF78" s="331">
        <v>0.0</v>
      </c>
      <c r="CG78" s="331">
        <v>0.0</v>
      </c>
      <c r="CH78" s="331">
        <v>0.0</v>
      </c>
      <c r="CI78" s="332"/>
    </row>
    <row r="79" ht="15.75" customHeight="1">
      <c r="A79" s="320" t="s">
        <v>2601</v>
      </c>
      <c r="B79" s="243" t="s">
        <v>2837</v>
      </c>
      <c r="C79" s="334" t="s">
        <v>2838</v>
      </c>
      <c r="D79" s="322" t="s">
        <v>2604</v>
      </c>
      <c r="E79" s="322" t="s">
        <v>19</v>
      </c>
      <c r="F79" s="96" t="s">
        <v>2605</v>
      </c>
      <c r="G79" s="45" t="str">
        <f t="shared" si="1"/>
        <v>Augusto</v>
      </c>
      <c r="H79" s="335" t="s">
        <v>190</v>
      </c>
      <c r="I79" s="47" t="s">
        <v>23</v>
      </c>
      <c r="J79" s="322" t="str">
        <f t="shared" si="2"/>
        <v>Não</v>
      </c>
      <c r="K79" s="341">
        <v>43453.0</v>
      </c>
      <c r="L79" s="336">
        <v>43997.0</v>
      </c>
      <c r="M79" s="96" t="s">
        <v>194</v>
      </c>
      <c r="N79" s="337">
        <v>0.025</v>
      </c>
      <c r="O79" s="322" t="s">
        <v>195</v>
      </c>
      <c r="P79" s="325">
        <v>0.2</v>
      </c>
      <c r="Q79" s="96" t="str">
        <f>IFERROR(VLOOKUP(F79,'Cadastro de assessores'!A:B,2,FALSE),"Não Cadastrado")</f>
        <v>17573</v>
      </c>
      <c r="R79" s="96" t="s">
        <v>2618</v>
      </c>
      <c r="S79" s="341">
        <v>43453.0</v>
      </c>
      <c r="T79" s="171"/>
      <c r="U79" s="171"/>
      <c r="V79" s="46" t="s">
        <v>104</v>
      </c>
      <c r="W79" s="13" t="s">
        <v>2839</v>
      </c>
      <c r="X79" s="96" t="s">
        <v>19</v>
      </c>
      <c r="Y79" s="52" t="str">
        <f t="shared" si="3"/>
        <v>Encerrado</v>
      </c>
      <c r="Z79" s="328"/>
      <c r="AA79" s="96" t="str">
        <f t="shared" si="4"/>
        <v/>
      </c>
      <c r="AB79" s="96"/>
      <c r="AC79" s="96"/>
      <c r="AD79" s="96" t="s">
        <v>2646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0"/>
      <c r="AY79" s="340"/>
      <c r="AZ79" s="340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2621</v>
      </c>
      <c r="BJ79" s="173">
        <v>0.0</v>
      </c>
      <c r="BK79" s="173" t="s">
        <v>2621</v>
      </c>
      <c r="BL79" s="173">
        <v>0.0</v>
      </c>
      <c r="BM79" s="330">
        <v>0.0</v>
      </c>
      <c r="BN79" s="330">
        <v>0.0</v>
      </c>
      <c r="BO79" s="330">
        <v>0.0</v>
      </c>
      <c r="BP79" s="330">
        <v>0.0</v>
      </c>
      <c r="BQ79" s="330">
        <v>0.0</v>
      </c>
      <c r="BR79" s="330">
        <v>0.0</v>
      </c>
      <c r="BS79" s="330">
        <v>0.0</v>
      </c>
      <c r="BT79" s="330">
        <v>0.0</v>
      </c>
      <c r="BU79" s="330">
        <v>0.0</v>
      </c>
      <c r="BV79" s="330">
        <v>0.0</v>
      </c>
      <c r="BW79" s="330">
        <v>0.0</v>
      </c>
      <c r="BX79" s="330">
        <v>0.0</v>
      </c>
      <c r="BY79" s="330">
        <v>0.0</v>
      </c>
      <c r="BZ79" s="330">
        <v>0.0</v>
      </c>
      <c r="CA79" s="330">
        <v>0.0</v>
      </c>
      <c r="CB79" s="330">
        <v>0.0</v>
      </c>
      <c r="CC79" s="331">
        <v>0.0</v>
      </c>
      <c r="CD79" s="331">
        <v>0.0</v>
      </c>
      <c r="CE79" s="331">
        <v>0.0</v>
      </c>
      <c r="CF79" s="331">
        <v>0.0</v>
      </c>
      <c r="CG79" s="331">
        <v>0.0</v>
      </c>
      <c r="CH79" s="331">
        <v>0.0</v>
      </c>
      <c r="CI79" s="332"/>
    </row>
    <row r="80" ht="15.75" customHeight="1">
      <c r="A80" s="320" t="s">
        <v>2601</v>
      </c>
      <c r="B80" s="243" t="s">
        <v>2837</v>
      </c>
      <c r="C80" s="334" t="s">
        <v>2840</v>
      </c>
      <c r="D80" s="322" t="s">
        <v>2604</v>
      </c>
      <c r="E80" s="322" t="s">
        <v>19</v>
      </c>
      <c r="F80" s="96" t="s">
        <v>2605</v>
      </c>
      <c r="G80" s="45" t="str">
        <f t="shared" si="1"/>
        <v>Augusto</v>
      </c>
      <c r="H80" s="335" t="s">
        <v>190</v>
      </c>
      <c r="I80" s="47" t="s">
        <v>23</v>
      </c>
      <c r="J80" s="322" t="str">
        <f t="shared" si="2"/>
        <v>Não</v>
      </c>
      <c r="K80" s="336">
        <v>43997.0</v>
      </c>
      <c r="L80" s="336">
        <v>43997.0</v>
      </c>
      <c r="M80" s="96" t="s">
        <v>61</v>
      </c>
      <c r="N80" s="337">
        <v>0.01</v>
      </c>
      <c r="O80" s="322" t="s">
        <v>53</v>
      </c>
      <c r="P80" s="325">
        <v>0.1</v>
      </c>
      <c r="Q80" s="96" t="str">
        <f>IFERROR(VLOOKUP(F80,'Cadastro de assessores'!A:B,2,FALSE),"Não Cadastrado")</f>
        <v>17573</v>
      </c>
      <c r="R80" s="96" t="s">
        <v>2618</v>
      </c>
      <c r="S80" s="336">
        <v>43997.0</v>
      </c>
      <c r="T80" s="171"/>
      <c r="U80" s="171"/>
      <c r="V80" s="46" t="s">
        <v>104</v>
      </c>
      <c r="W80" s="13" t="s">
        <v>2839</v>
      </c>
      <c r="X80" s="96" t="s">
        <v>19</v>
      </c>
      <c r="Y80" s="52" t="str">
        <f t="shared" si="3"/>
        <v>Encerrado</v>
      </c>
      <c r="Z80" s="328"/>
      <c r="AA80" s="96" t="str">
        <f t="shared" si="4"/>
        <v/>
      </c>
      <c r="AB80" s="96"/>
      <c r="AC80" s="96"/>
      <c r="AD80" s="96" t="s">
        <v>2646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2621</v>
      </c>
      <c r="BJ80" s="173">
        <v>0.0</v>
      </c>
      <c r="BK80" s="173" t="s">
        <v>2621</v>
      </c>
      <c r="BL80" s="173">
        <v>0.0</v>
      </c>
      <c r="BM80" s="330">
        <v>0.0</v>
      </c>
      <c r="BN80" s="330">
        <v>0.0</v>
      </c>
      <c r="BO80" s="330">
        <v>0.0</v>
      </c>
      <c r="BP80" s="330">
        <v>0.0</v>
      </c>
      <c r="BQ80" s="330">
        <v>0.0</v>
      </c>
      <c r="BR80" s="330">
        <v>0.0</v>
      </c>
      <c r="BS80" s="330">
        <v>0.0</v>
      </c>
      <c r="BT80" s="330">
        <v>0.0</v>
      </c>
      <c r="BU80" s="330">
        <v>0.0</v>
      </c>
      <c r="BV80" s="330">
        <v>0.0</v>
      </c>
      <c r="BW80" s="330">
        <v>0.0</v>
      </c>
      <c r="BX80" s="330">
        <v>0.0</v>
      </c>
      <c r="BY80" s="330">
        <v>0.0</v>
      </c>
      <c r="BZ80" s="330">
        <v>0.0</v>
      </c>
      <c r="CA80" s="330">
        <v>0.0</v>
      </c>
      <c r="CB80" s="330">
        <v>0.0</v>
      </c>
      <c r="CC80" s="331">
        <v>0.0</v>
      </c>
      <c r="CD80" s="331">
        <v>0.0</v>
      </c>
      <c r="CE80" s="331">
        <v>0.0</v>
      </c>
      <c r="CF80" s="331">
        <v>0.0</v>
      </c>
      <c r="CG80" s="331">
        <v>0.0</v>
      </c>
      <c r="CH80" s="331">
        <v>0.0</v>
      </c>
      <c r="CI80" s="332"/>
    </row>
    <row r="81" ht="15.75" customHeight="1">
      <c r="A81" s="320" t="s">
        <v>2601</v>
      </c>
      <c r="B81" s="43" t="s">
        <v>2841</v>
      </c>
      <c r="C81" s="46">
        <v>4410426.0</v>
      </c>
      <c r="D81" s="322" t="s">
        <v>18</v>
      </c>
      <c r="E81" s="322" t="s">
        <v>181</v>
      </c>
      <c r="F81" s="96" t="s">
        <v>72</v>
      </c>
      <c r="G81" s="45" t="str">
        <f t="shared" si="1"/>
        <v>Breno</v>
      </c>
      <c r="H81" s="335" t="s">
        <v>149</v>
      </c>
      <c r="I81" s="47" t="s">
        <v>23</v>
      </c>
      <c r="J81" s="322" t="str">
        <f t="shared" si="2"/>
        <v>Não</v>
      </c>
      <c r="K81" s="73">
        <v>44593.0</v>
      </c>
      <c r="L81" s="46"/>
      <c r="M81" s="96" t="s">
        <v>48</v>
      </c>
      <c r="N81" s="337">
        <v>0.007</v>
      </c>
      <c r="O81" s="322" t="s">
        <v>2606</v>
      </c>
      <c r="P81" s="325">
        <v>0.0</v>
      </c>
      <c r="Q81" s="322" t="str">
        <f>IFERROR(VLOOKUP(F81,'Cadastro de assessores'!A:B,2,FALSE),"Não Cadastrado")</f>
        <v>250</v>
      </c>
      <c r="R81" s="322" t="s">
        <v>103</v>
      </c>
      <c r="S81" s="73">
        <v>44593.0</v>
      </c>
      <c r="T81" s="51"/>
      <c r="U81" s="61" t="s">
        <v>2842</v>
      </c>
      <c r="V81" s="46" t="s">
        <v>104</v>
      </c>
      <c r="W81" s="5" t="s">
        <v>2843</v>
      </c>
      <c r="X81" s="166" t="s">
        <v>76</v>
      </c>
      <c r="Y81" s="52" t="str">
        <f t="shared" si="3"/>
        <v>Ativo</v>
      </c>
      <c r="Z81" s="328"/>
      <c r="AA81" s="96" t="str">
        <f t="shared" si="4"/>
        <v>Varejo</v>
      </c>
      <c r="AB81" s="13" t="s">
        <v>116</v>
      </c>
      <c r="AC81" s="96"/>
      <c r="AD81" s="96" t="s">
        <v>2664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9"/>
      <c r="AS81" s="329"/>
      <c r="AT81" s="329"/>
      <c r="AU81" s="329"/>
      <c r="AV81" s="329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30">
        <v>122481.43</v>
      </c>
      <c r="BJ81" s="330">
        <v>123280.12</v>
      </c>
      <c r="BK81" s="330">
        <v>124127.96</v>
      </c>
      <c r="BL81" s="330">
        <v>125540.83</v>
      </c>
      <c r="BM81" s="330">
        <v>126637.98</v>
      </c>
      <c r="BN81" s="330">
        <v>127711.77</v>
      </c>
      <c r="BO81" s="330">
        <v>128251.47</v>
      </c>
      <c r="BP81" s="330">
        <v>129510.51</v>
      </c>
      <c r="BQ81" s="330">
        <v>130939.73</v>
      </c>
      <c r="BR81" s="330">
        <v>132039.64</v>
      </c>
      <c r="BS81" s="330">
        <v>133656.87</v>
      </c>
      <c r="BT81" s="330">
        <v>134677.67</v>
      </c>
      <c r="BU81" s="330">
        <v>136177.23</v>
      </c>
      <c r="BV81" s="330">
        <v>138113.14</v>
      </c>
      <c r="BW81" s="330">
        <v>138996.31</v>
      </c>
      <c r="BX81" s="330">
        <v>141042.13</v>
      </c>
      <c r="BY81" s="330">
        <v>142132.89</v>
      </c>
      <c r="BZ81" s="330">
        <v>143477.56</v>
      </c>
      <c r="CA81" s="330">
        <v>144648.14</v>
      </c>
      <c r="CB81" s="330">
        <v>145936.43</v>
      </c>
      <c r="CC81" s="331">
        <v>122841.65</v>
      </c>
      <c r="CD81" s="331">
        <v>144887.83</v>
      </c>
      <c r="CE81" s="331">
        <v>146215.2</v>
      </c>
      <c r="CF81" s="331">
        <v>147428.85</v>
      </c>
      <c r="CG81" s="331">
        <v>148678.94</v>
      </c>
      <c r="CH81" s="331">
        <v>149880.62</v>
      </c>
      <c r="CI81" s="332"/>
    </row>
    <row r="82" ht="15.75" customHeight="1">
      <c r="A82" s="320" t="s">
        <v>2601</v>
      </c>
      <c r="B82" s="238" t="s">
        <v>2844</v>
      </c>
      <c r="C82" s="334" t="s">
        <v>2845</v>
      </c>
      <c r="D82" s="322" t="s">
        <v>2604</v>
      </c>
      <c r="E82" s="322" t="s">
        <v>19</v>
      </c>
      <c r="F82" s="96" t="s">
        <v>2605</v>
      </c>
      <c r="G82" s="45" t="str">
        <f t="shared" si="1"/>
        <v>Augusto</v>
      </c>
      <c r="H82" s="335" t="s">
        <v>190</v>
      </c>
      <c r="I82" s="47" t="s">
        <v>23</v>
      </c>
      <c r="J82" s="322" t="str">
        <f t="shared" si="2"/>
        <v>Não</v>
      </c>
      <c r="K82" s="96" t="s">
        <v>2654</v>
      </c>
      <c r="L82" s="336">
        <v>44312.0</v>
      </c>
      <c r="M82" s="96" t="s">
        <v>61</v>
      </c>
      <c r="N82" s="337">
        <v>0.015</v>
      </c>
      <c r="O82" s="322" t="s">
        <v>53</v>
      </c>
      <c r="P82" s="325">
        <v>0.1</v>
      </c>
      <c r="Q82" s="96" t="str">
        <f>IFERROR(VLOOKUP(F82,'Cadastro de assessores'!A:B,2,FALSE),"Não Cadastrado")</f>
        <v>17573</v>
      </c>
      <c r="R82" s="96" t="s">
        <v>2618</v>
      </c>
      <c r="S82" s="96"/>
      <c r="T82" s="171"/>
      <c r="U82" s="171"/>
      <c r="V82" s="46" t="s">
        <v>104</v>
      </c>
      <c r="W82" s="13" t="s">
        <v>2846</v>
      </c>
      <c r="X82" s="13" t="s">
        <v>19</v>
      </c>
      <c r="Y82" s="52" t="str">
        <f t="shared" si="3"/>
        <v>Encerrado</v>
      </c>
      <c r="Z82" s="328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3"/>
      <c r="AI82" s="173"/>
      <c r="AJ82" s="340"/>
      <c r="AK82" s="340"/>
      <c r="AL82" s="340"/>
      <c r="AM82" s="340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0"/>
      <c r="AY82" s="340"/>
      <c r="AZ82" s="340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2621</v>
      </c>
      <c r="BJ82" s="173">
        <v>0.0</v>
      </c>
      <c r="BK82" s="173" t="s">
        <v>2621</v>
      </c>
      <c r="BL82" s="173">
        <v>0.0</v>
      </c>
      <c r="BM82" s="330">
        <v>0.0</v>
      </c>
      <c r="BN82" s="330">
        <v>0.0</v>
      </c>
      <c r="BO82" s="330">
        <v>0.0</v>
      </c>
      <c r="BP82" s="330">
        <v>0.0</v>
      </c>
      <c r="BQ82" s="330">
        <v>0.0</v>
      </c>
      <c r="BR82" s="330">
        <v>0.0</v>
      </c>
      <c r="BS82" s="330">
        <v>0.0</v>
      </c>
      <c r="BT82" s="330">
        <v>0.0</v>
      </c>
      <c r="BU82" s="330">
        <v>0.0</v>
      </c>
      <c r="BV82" s="330">
        <v>0.0</v>
      </c>
      <c r="BW82" s="330">
        <v>0.0</v>
      </c>
      <c r="BX82" s="330">
        <v>0.0</v>
      </c>
      <c r="BY82" s="330">
        <v>0.0</v>
      </c>
      <c r="BZ82" s="330">
        <v>0.0</v>
      </c>
      <c r="CA82" s="330">
        <v>0.0</v>
      </c>
      <c r="CB82" s="330">
        <v>0.0</v>
      </c>
      <c r="CC82" s="331">
        <v>0.0</v>
      </c>
      <c r="CD82" s="331">
        <v>0.0</v>
      </c>
      <c r="CE82" s="331">
        <v>0.0</v>
      </c>
      <c r="CF82" s="331">
        <v>0.0</v>
      </c>
      <c r="CG82" s="331">
        <v>0.0</v>
      </c>
      <c r="CH82" s="331">
        <v>0.0</v>
      </c>
      <c r="CI82" s="332"/>
    </row>
    <row r="83" ht="15.75" customHeight="1">
      <c r="A83" s="320" t="s">
        <v>2601</v>
      </c>
      <c r="B83" s="238" t="s">
        <v>2847</v>
      </c>
      <c r="C83" s="334" t="s">
        <v>2848</v>
      </c>
      <c r="D83" s="322" t="s">
        <v>2604</v>
      </c>
      <c r="E83" s="322" t="s">
        <v>19</v>
      </c>
      <c r="F83" s="96" t="s">
        <v>2605</v>
      </c>
      <c r="G83" s="45" t="str">
        <f t="shared" si="1"/>
        <v>Augusto</v>
      </c>
      <c r="H83" s="335" t="s">
        <v>190</v>
      </c>
      <c r="I83" s="47" t="s">
        <v>23</v>
      </c>
      <c r="J83" s="322" t="str">
        <f t="shared" si="2"/>
        <v>Não</v>
      </c>
      <c r="K83" s="341">
        <v>43822.0</v>
      </c>
      <c r="L83" s="341">
        <v>44545.0</v>
      </c>
      <c r="M83" s="96" t="s">
        <v>74</v>
      </c>
      <c r="N83" s="337">
        <v>0.012</v>
      </c>
      <c r="O83" s="322" t="s">
        <v>2606</v>
      </c>
      <c r="P83" s="325">
        <v>0.0</v>
      </c>
      <c r="Q83" s="96" t="str">
        <f>IFERROR(VLOOKUP(F83,'Cadastro de assessores'!A:B,2,FALSE),"Não Cadastrado")</f>
        <v>17573</v>
      </c>
      <c r="R83" s="96" t="s">
        <v>2618</v>
      </c>
      <c r="S83" s="341">
        <v>43822.0</v>
      </c>
      <c r="T83" s="171"/>
      <c r="U83" s="171"/>
      <c r="V83" s="46" t="s">
        <v>104</v>
      </c>
      <c r="W83" s="13" t="s">
        <v>2849</v>
      </c>
      <c r="X83" s="96" t="s">
        <v>19</v>
      </c>
      <c r="Y83" s="52" t="str">
        <f t="shared" si="3"/>
        <v>Encerrado</v>
      </c>
      <c r="Z83" s="328"/>
      <c r="AA83" s="96" t="str">
        <f t="shared" si="4"/>
        <v/>
      </c>
      <c r="AB83" s="96"/>
      <c r="AC83" s="96"/>
      <c r="AD83" s="96" t="s">
        <v>2678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2621</v>
      </c>
      <c r="BJ83" s="173">
        <v>0.0</v>
      </c>
      <c r="BK83" s="173" t="s">
        <v>2621</v>
      </c>
      <c r="BL83" s="173">
        <v>0.0</v>
      </c>
      <c r="BM83" s="330">
        <v>0.0</v>
      </c>
      <c r="BN83" s="330">
        <v>0.0</v>
      </c>
      <c r="BO83" s="330">
        <v>0.0</v>
      </c>
      <c r="BP83" s="330">
        <v>0.0</v>
      </c>
      <c r="BQ83" s="330">
        <v>0.0</v>
      </c>
      <c r="BR83" s="330">
        <v>0.0</v>
      </c>
      <c r="BS83" s="330">
        <v>0.0</v>
      </c>
      <c r="BT83" s="330">
        <v>0.0</v>
      </c>
      <c r="BU83" s="330">
        <v>0.0</v>
      </c>
      <c r="BV83" s="330">
        <v>0.0</v>
      </c>
      <c r="BW83" s="330">
        <v>0.0</v>
      </c>
      <c r="BX83" s="330">
        <v>0.0</v>
      </c>
      <c r="BY83" s="330">
        <v>0.0</v>
      </c>
      <c r="BZ83" s="330">
        <v>0.0</v>
      </c>
      <c r="CA83" s="330">
        <v>0.0</v>
      </c>
      <c r="CB83" s="330">
        <v>0.0</v>
      </c>
      <c r="CC83" s="331">
        <v>0.0</v>
      </c>
      <c r="CD83" s="331">
        <v>0.0</v>
      </c>
      <c r="CE83" s="331">
        <v>0.0</v>
      </c>
      <c r="CF83" s="331">
        <v>0.0</v>
      </c>
      <c r="CG83" s="331">
        <v>0.0</v>
      </c>
      <c r="CH83" s="331">
        <v>0.0</v>
      </c>
      <c r="CI83" s="332"/>
    </row>
    <row r="84" ht="15.75" customHeight="1">
      <c r="A84" s="320" t="s">
        <v>2601</v>
      </c>
      <c r="B84" s="239" t="s">
        <v>647</v>
      </c>
      <c r="C84" s="333" t="s">
        <v>2850</v>
      </c>
      <c r="D84" s="322" t="s">
        <v>18</v>
      </c>
      <c r="E84" s="322" t="s">
        <v>181</v>
      </c>
      <c r="F84" s="96" t="s">
        <v>72</v>
      </c>
      <c r="G84" s="45" t="str">
        <f t="shared" si="1"/>
        <v>Augusto</v>
      </c>
      <c r="H84" s="167" t="s">
        <v>149</v>
      </c>
      <c r="I84" s="52" t="s">
        <v>122</v>
      </c>
      <c r="J84" s="322" t="str">
        <f t="shared" si="2"/>
        <v>Não</v>
      </c>
      <c r="K84" s="323">
        <v>44383.0</v>
      </c>
      <c r="L84" s="96"/>
      <c r="M84" s="96" t="s">
        <v>74</v>
      </c>
      <c r="N84" s="337">
        <v>0.012</v>
      </c>
      <c r="O84" s="322" t="s">
        <v>2606</v>
      </c>
      <c r="P84" s="325">
        <v>0.0</v>
      </c>
      <c r="Q84" s="94" t="str">
        <f>IFERROR(VLOOKUP(F84,'Cadastro de assessores'!A:B,2,FALSE),"Não Cadastrado")</f>
        <v>250</v>
      </c>
      <c r="R84" s="322" t="s">
        <v>103</v>
      </c>
      <c r="S84" s="323">
        <v>44368.0</v>
      </c>
      <c r="T84" s="51"/>
      <c r="U84" s="51"/>
      <c r="V84" s="46" t="s">
        <v>104</v>
      </c>
      <c r="W84" s="5" t="s">
        <v>2851</v>
      </c>
      <c r="X84" s="166" t="s">
        <v>76</v>
      </c>
      <c r="Y84" s="52" t="str">
        <f t="shared" si="3"/>
        <v>Ativo</v>
      </c>
      <c r="Z84" s="328"/>
      <c r="AA84" s="96" t="str">
        <f t="shared" si="4"/>
        <v>Varejo</v>
      </c>
      <c r="AB84" s="13" t="s">
        <v>116</v>
      </c>
      <c r="AC84" s="96"/>
      <c r="AD84" s="46" t="s">
        <v>2664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6"/>
      <c r="AR84" s="340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0">
        <v>330021.47</v>
      </c>
      <c r="BJ84" s="330">
        <v>329497.11</v>
      </c>
      <c r="BK84" s="330">
        <v>331913.29</v>
      </c>
      <c r="BL84" s="330">
        <v>336292.55</v>
      </c>
      <c r="BM84" s="330">
        <v>338901.85</v>
      </c>
      <c r="BN84" s="330">
        <v>305175.28</v>
      </c>
      <c r="BO84" s="330">
        <v>303761.73</v>
      </c>
      <c r="BP84" s="330">
        <v>306456.35</v>
      </c>
      <c r="BQ84" s="330">
        <v>310310.33</v>
      </c>
      <c r="BR84" s="330">
        <v>302923.69</v>
      </c>
      <c r="BS84" s="330">
        <v>260764.18</v>
      </c>
      <c r="BT84" s="330">
        <v>257539.32</v>
      </c>
      <c r="BU84" s="330">
        <v>260307.98</v>
      </c>
      <c r="BV84" s="330">
        <v>263279.98</v>
      </c>
      <c r="BW84" s="330">
        <v>0.0</v>
      </c>
      <c r="BX84" s="330">
        <v>0.0</v>
      </c>
      <c r="BY84" s="330">
        <v>0.0</v>
      </c>
      <c r="BZ84" s="330">
        <v>38.28</v>
      </c>
      <c r="CA84" s="330">
        <v>4.09</v>
      </c>
      <c r="CB84" s="330">
        <v>0.0</v>
      </c>
      <c r="CC84" s="331">
        <v>0.0</v>
      </c>
      <c r="CD84" s="331">
        <v>0.0</v>
      </c>
      <c r="CE84" s="331">
        <v>0.0</v>
      </c>
      <c r="CF84" s="331">
        <v>0.0</v>
      </c>
      <c r="CG84" s="331">
        <v>0.0</v>
      </c>
      <c r="CH84" s="331">
        <v>0.0</v>
      </c>
      <c r="CI84" s="332"/>
    </row>
    <row r="85" ht="15.75" customHeight="1">
      <c r="A85" s="320" t="s">
        <v>2601</v>
      </c>
      <c r="B85" s="239" t="s">
        <v>647</v>
      </c>
      <c r="C85" s="371" t="s">
        <v>2852</v>
      </c>
      <c r="D85" s="322" t="s">
        <v>18</v>
      </c>
      <c r="E85" s="322" t="s">
        <v>181</v>
      </c>
      <c r="F85" s="96" t="s">
        <v>72</v>
      </c>
      <c r="G85" s="45" t="str">
        <f t="shared" si="1"/>
        <v>Augusto</v>
      </c>
      <c r="H85" s="167" t="s">
        <v>149</v>
      </c>
      <c r="I85" s="52" t="s">
        <v>122</v>
      </c>
      <c r="J85" s="322" t="str">
        <f t="shared" si="2"/>
        <v>Não</v>
      </c>
      <c r="K85" s="336">
        <v>44860.0</v>
      </c>
      <c r="L85" s="96"/>
      <c r="M85" s="96" t="s">
        <v>198</v>
      </c>
      <c r="N85" s="337">
        <v>0.008</v>
      </c>
      <c r="O85" s="322" t="s">
        <v>199</v>
      </c>
      <c r="P85" s="325">
        <v>0.1</v>
      </c>
      <c r="Q85" s="94" t="str">
        <f>IFERROR(VLOOKUP(F85,'Cadastro de assessores'!A:B,2,FALSE),"Não Cadastrado")</f>
        <v>250</v>
      </c>
      <c r="R85" s="322" t="s">
        <v>103</v>
      </c>
      <c r="S85" s="336">
        <v>44858.0</v>
      </c>
      <c r="T85" s="51"/>
      <c r="U85" s="372"/>
      <c r="V85" s="46" t="s">
        <v>104</v>
      </c>
      <c r="W85" s="13" t="s">
        <v>650</v>
      </c>
      <c r="X85" s="5" t="s">
        <v>76</v>
      </c>
      <c r="Y85" s="52" t="str">
        <f t="shared" si="3"/>
        <v>Ativo</v>
      </c>
      <c r="Z85" s="328"/>
      <c r="AA85" s="96" t="str">
        <f t="shared" si="4"/>
        <v/>
      </c>
      <c r="AB85" s="13" t="s">
        <v>116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0"/>
      <c r="BJ85" s="330"/>
      <c r="BK85" s="330"/>
      <c r="BL85" s="330"/>
      <c r="BM85" s="330">
        <v>0.0</v>
      </c>
      <c r="BN85" s="330">
        <v>0.0</v>
      </c>
      <c r="BO85" s="330">
        <v>39675.6</v>
      </c>
      <c r="BP85" s="330">
        <v>39958.76</v>
      </c>
      <c r="BQ85" s="330">
        <v>40273.54</v>
      </c>
      <c r="BR85" s="330">
        <v>40397.0</v>
      </c>
      <c r="BS85" s="330">
        <v>40259.79</v>
      </c>
      <c r="BT85" s="330">
        <v>40785.99</v>
      </c>
      <c r="BU85" s="330">
        <v>42323.58</v>
      </c>
      <c r="BV85" s="330">
        <v>43018.58</v>
      </c>
      <c r="BW85" s="330">
        <v>43618.87</v>
      </c>
      <c r="BX85" s="330">
        <v>34839.42</v>
      </c>
      <c r="BY85" s="330">
        <v>4076.08</v>
      </c>
      <c r="BZ85" s="330">
        <v>311.05</v>
      </c>
      <c r="CA85" s="330">
        <v>0.0</v>
      </c>
      <c r="CB85" s="330">
        <v>0.0</v>
      </c>
      <c r="CC85" s="331">
        <v>0.0</v>
      </c>
      <c r="CD85" s="331">
        <v>0.0</v>
      </c>
      <c r="CE85" s="331">
        <v>0.0</v>
      </c>
      <c r="CF85" s="331">
        <v>0.0</v>
      </c>
      <c r="CG85" s="331">
        <v>0.0</v>
      </c>
      <c r="CH85" s="331">
        <v>0.0</v>
      </c>
      <c r="CI85" s="332"/>
    </row>
    <row r="86" ht="15.75" customHeight="1">
      <c r="A86" s="320" t="s">
        <v>2601</v>
      </c>
      <c r="B86" s="238" t="s">
        <v>656</v>
      </c>
      <c r="C86" s="223" t="s">
        <v>2853</v>
      </c>
      <c r="D86" s="322" t="s">
        <v>18</v>
      </c>
      <c r="E86" s="322" t="s">
        <v>181</v>
      </c>
      <c r="F86" s="322" t="s">
        <v>72</v>
      </c>
      <c r="G86" s="45" t="str">
        <f t="shared" si="1"/>
        <v>Augusto</v>
      </c>
      <c r="H86" s="335" t="s">
        <v>149</v>
      </c>
      <c r="I86" s="52" t="s">
        <v>122</v>
      </c>
      <c r="J86" s="322" t="str">
        <f t="shared" si="2"/>
        <v>Sim</v>
      </c>
      <c r="K86" s="336">
        <v>44280.0</v>
      </c>
      <c r="L86" s="96"/>
      <c r="M86" s="96" t="s">
        <v>61</v>
      </c>
      <c r="N86" s="337">
        <v>0.015</v>
      </c>
      <c r="O86" s="322" t="s">
        <v>53</v>
      </c>
      <c r="P86" s="325">
        <v>0.1</v>
      </c>
      <c r="Q86" s="322" t="str">
        <f>IFERROR(VLOOKUP(F86,'Cadastro de assessores'!A:B,2,FALSE),"Não Cadastrado")</f>
        <v>250</v>
      </c>
      <c r="R86" s="322" t="s">
        <v>103</v>
      </c>
      <c r="S86" s="336">
        <v>44257.0</v>
      </c>
      <c r="T86" s="51" t="s">
        <v>2854</v>
      </c>
      <c r="U86" s="372"/>
      <c r="V86" s="46" t="s">
        <v>104</v>
      </c>
      <c r="W86" s="13" t="s">
        <v>658</v>
      </c>
      <c r="X86" s="166" t="s">
        <v>76</v>
      </c>
      <c r="Y86" s="52" t="str">
        <f t="shared" si="3"/>
        <v>Ativo</v>
      </c>
      <c r="Z86" s="328"/>
      <c r="AA86" s="96" t="str">
        <f t="shared" si="4"/>
        <v>Varejo</v>
      </c>
      <c r="AB86" s="13" t="s">
        <v>116</v>
      </c>
      <c r="AC86" s="96"/>
      <c r="AD86" s="96" t="s">
        <v>2664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0">
        <v>393028.39</v>
      </c>
      <c r="BJ86" s="330">
        <v>381233.05</v>
      </c>
      <c r="BK86" s="330">
        <v>383182.09</v>
      </c>
      <c r="BL86" s="330">
        <v>377398.37</v>
      </c>
      <c r="BM86" s="330">
        <v>379295.42</v>
      </c>
      <c r="BN86" s="330">
        <v>375972.35</v>
      </c>
      <c r="BO86" s="330">
        <v>370394.94</v>
      </c>
      <c r="BP86" s="330">
        <v>371623.42</v>
      </c>
      <c r="BQ86" s="330">
        <v>374827.14</v>
      </c>
      <c r="BR86" s="330">
        <v>375505.34</v>
      </c>
      <c r="BS86" s="330">
        <v>376390.88</v>
      </c>
      <c r="BT86" s="330">
        <v>379887.68</v>
      </c>
      <c r="BU86" s="330">
        <v>398999.22</v>
      </c>
      <c r="BV86" s="330">
        <v>406978.93</v>
      </c>
      <c r="BW86" s="330">
        <v>410930.95</v>
      </c>
      <c r="BX86" s="330">
        <v>416003.51</v>
      </c>
      <c r="BY86" s="330">
        <v>415253.36</v>
      </c>
      <c r="BZ86" s="330">
        <v>19997.31</v>
      </c>
      <c r="CA86" s="330">
        <v>7.67</v>
      </c>
      <c r="CB86" s="330">
        <v>7.67</v>
      </c>
      <c r="CC86" s="331">
        <v>0.0</v>
      </c>
      <c r="CD86" s="331">
        <v>0.0</v>
      </c>
      <c r="CE86" s="331">
        <v>0.0</v>
      </c>
      <c r="CF86" s="331">
        <v>0.0</v>
      </c>
      <c r="CG86" s="331">
        <v>0.0</v>
      </c>
      <c r="CH86" s="331">
        <v>0.0</v>
      </c>
      <c r="CI86" s="332"/>
    </row>
    <row r="87" ht="15.75" customHeight="1">
      <c r="A87" s="320" t="s">
        <v>2601</v>
      </c>
      <c r="B87" s="62" t="s">
        <v>656</v>
      </c>
      <c r="C87" s="333" t="s">
        <v>2855</v>
      </c>
      <c r="D87" s="322" t="s">
        <v>18</v>
      </c>
      <c r="E87" s="322" t="s">
        <v>181</v>
      </c>
      <c r="F87" s="322" t="s">
        <v>72</v>
      </c>
      <c r="G87" s="45" t="str">
        <f t="shared" si="1"/>
        <v>Augusto</v>
      </c>
      <c r="H87" s="167" t="s">
        <v>149</v>
      </c>
      <c r="I87" s="52" t="s">
        <v>122</v>
      </c>
      <c r="J87" s="322" t="str">
        <f t="shared" si="2"/>
        <v>Não</v>
      </c>
      <c r="K87" s="73">
        <v>44607.0</v>
      </c>
      <c r="L87" s="96"/>
      <c r="M87" s="96" t="s">
        <v>48</v>
      </c>
      <c r="N87" s="337">
        <v>0.007</v>
      </c>
      <c r="O87" s="322" t="s">
        <v>2606</v>
      </c>
      <c r="P87" s="325">
        <v>0.0</v>
      </c>
      <c r="Q87" s="322" t="str">
        <f>IFERROR(VLOOKUP(F87,'Cadastro de assessores'!A:B,2,FALSE),"Não Cadastrado")</f>
        <v>250</v>
      </c>
      <c r="R87" s="322" t="s">
        <v>103</v>
      </c>
      <c r="S87" s="73">
        <v>44607.0</v>
      </c>
      <c r="T87" s="171"/>
      <c r="U87" s="171"/>
      <c r="V87" s="46" t="s">
        <v>104</v>
      </c>
      <c r="W87" s="5" t="s">
        <v>658</v>
      </c>
      <c r="X87" s="166" t="s">
        <v>76</v>
      </c>
      <c r="Y87" s="52" t="str">
        <f t="shared" si="3"/>
        <v>Ativo</v>
      </c>
      <c r="Z87" s="328"/>
      <c r="AA87" s="96" t="str">
        <f t="shared" si="4"/>
        <v>Varejo</v>
      </c>
      <c r="AB87" s="13" t="s">
        <v>116</v>
      </c>
      <c r="AC87" s="96"/>
      <c r="AD87" s="96" t="s">
        <v>2664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6"/>
      <c r="AR87" s="366"/>
      <c r="AS87" s="173"/>
      <c r="AT87" s="173"/>
      <c r="AU87" s="173"/>
      <c r="AV87" s="173"/>
      <c r="AW87" s="173"/>
      <c r="AX87" s="340"/>
      <c r="AY87" s="340"/>
      <c r="AZ87" s="340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0">
        <v>10257.32</v>
      </c>
      <c r="BJ87" s="330">
        <v>10331.93</v>
      </c>
      <c r="BK87" s="330">
        <v>10415.53</v>
      </c>
      <c r="BL87" s="330">
        <v>10523.57</v>
      </c>
      <c r="BM87" s="330">
        <v>10617.92</v>
      </c>
      <c r="BN87" s="330">
        <v>375972.35</v>
      </c>
      <c r="BO87" s="330">
        <v>10793.59</v>
      </c>
      <c r="BP87" s="330">
        <v>10882.8</v>
      </c>
      <c r="BQ87" s="330">
        <v>10989.37</v>
      </c>
      <c r="BR87" s="330">
        <v>11095.4</v>
      </c>
      <c r="BS87" s="330">
        <v>11208.33</v>
      </c>
      <c r="BT87" s="330">
        <v>11284.42</v>
      </c>
      <c r="BU87" s="330">
        <v>54.0</v>
      </c>
      <c r="BV87" s="330">
        <v>0.0</v>
      </c>
      <c r="BW87" s="330">
        <v>0.0</v>
      </c>
      <c r="BX87" s="330">
        <v>0.0</v>
      </c>
      <c r="BY87" s="330">
        <v>0.0</v>
      </c>
      <c r="BZ87" s="330">
        <v>0.0</v>
      </c>
      <c r="CA87" s="330">
        <v>0.0</v>
      </c>
      <c r="CB87" s="330">
        <v>0.0</v>
      </c>
      <c r="CC87" s="331">
        <v>0.0</v>
      </c>
      <c r="CD87" s="331">
        <v>0.0</v>
      </c>
      <c r="CE87" s="331">
        <v>0.0</v>
      </c>
      <c r="CF87" s="331">
        <v>0.0</v>
      </c>
      <c r="CG87" s="331">
        <v>0.0</v>
      </c>
      <c r="CH87" s="331">
        <v>0.0</v>
      </c>
      <c r="CI87" s="332"/>
    </row>
    <row r="88" ht="15.75" customHeight="1">
      <c r="A88" s="320" t="s">
        <v>2601</v>
      </c>
      <c r="B88" s="320" t="s">
        <v>2856</v>
      </c>
      <c r="C88" s="321" t="s">
        <v>2857</v>
      </c>
      <c r="D88" s="322" t="s">
        <v>18</v>
      </c>
      <c r="E88" s="322" t="s">
        <v>19</v>
      </c>
      <c r="F88" s="322" t="s">
        <v>2858</v>
      </c>
      <c r="G88" s="45" t="str">
        <f t="shared" si="1"/>
        <v>Augusto</v>
      </c>
      <c r="H88" s="167" t="s">
        <v>149</v>
      </c>
      <c r="I88" s="52" t="s">
        <v>122</v>
      </c>
      <c r="J88" s="322" t="str">
        <f t="shared" si="2"/>
        <v>Não</v>
      </c>
      <c r="K88" s="338">
        <v>43416.0</v>
      </c>
      <c r="L88" s="96"/>
      <c r="M88" s="96" t="s">
        <v>194</v>
      </c>
      <c r="N88" s="324">
        <v>0.03</v>
      </c>
      <c r="O88" s="322" t="s">
        <v>195</v>
      </c>
      <c r="P88" s="325">
        <v>0.2</v>
      </c>
      <c r="Q88" s="322" t="str">
        <f>IFERROR(VLOOKUP(F88,'Cadastro de assessores'!A:B,2,FALSE),"Não Cadastrado")</f>
        <v>18236</v>
      </c>
      <c r="R88" s="373" t="s">
        <v>149</v>
      </c>
      <c r="S88" s="338">
        <v>43416.0</v>
      </c>
      <c r="T88" s="171"/>
      <c r="U88" s="171"/>
      <c r="V88" s="46" t="s">
        <v>374</v>
      </c>
      <c r="W88" s="327" t="s">
        <v>2859</v>
      </c>
      <c r="X88" s="13" t="s">
        <v>38</v>
      </c>
      <c r="Y88" s="52" t="str">
        <f t="shared" si="3"/>
        <v>Inativo</v>
      </c>
      <c r="Z88" s="328"/>
      <c r="AA88" s="96" t="str">
        <f t="shared" si="4"/>
        <v/>
      </c>
      <c r="AB88" s="13" t="s">
        <v>116</v>
      </c>
      <c r="AC88" s="96"/>
      <c r="AD88" s="96" t="s">
        <v>2651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6">
        <v>387296.5</v>
      </c>
      <c r="AR88" s="366">
        <v>359512.5</v>
      </c>
      <c r="AS88" s="173">
        <v>351795.85</v>
      </c>
      <c r="AT88" s="173">
        <v>5567.24</v>
      </c>
      <c r="AU88" s="173"/>
      <c r="AV88" s="173"/>
      <c r="AW88" s="173"/>
      <c r="AX88" s="340"/>
      <c r="AY88" s="340"/>
      <c r="AZ88" s="340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0" t="s">
        <v>2621</v>
      </c>
      <c r="BJ88" s="330">
        <v>0.0</v>
      </c>
      <c r="BK88" s="330" t="s">
        <v>2621</v>
      </c>
      <c r="BL88" s="330">
        <v>0.0</v>
      </c>
      <c r="BM88" s="330">
        <v>0.0</v>
      </c>
      <c r="BN88" s="330">
        <v>0.0</v>
      </c>
      <c r="BO88" s="330">
        <v>0.0</v>
      </c>
      <c r="BP88" s="330">
        <v>0.0</v>
      </c>
      <c r="BQ88" s="330">
        <v>0.0</v>
      </c>
      <c r="BR88" s="330">
        <v>0.0</v>
      </c>
      <c r="BS88" s="330">
        <v>0.0</v>
      </c>
      <c r="BT88" s="330">
        <v>0.0</v>
      </c>
      <c r="BU88" s="330">
        <v>0.0</v>
      </c>
      <c r="BV88" s="330">
        <v>0.0</v>
      </c>
      <c r="BW88" s="330">
        <v>0.0</v>
      </c>
      <c r="BX88" s="330">
        <v>0.0</v>
      </c>
      <c r="BY88" s="330">
        <v>0.0</v>
      </c>
      <c r="BZ88" s="330">
        <v>0.0</v>
      </c>
      <c r="CA88" s="330">
        <v>0.0</v>
      </c>
      <c r="CB88" s="330">
        <v>0.0</v>
      </c>
      <c r="CC88" s="331">
        <v>0.0</v>
      </c>
      <c r="CD88" s="331">
        <v>0.0</v>
      </c>
      <c r="CE88" s="331">
        <v>0.0</v>
      </c>
      <c r="CF88" s="331">
        <v>0.0</v>
      </c>
      <c r="CG88" s="331">
        <v>0.0</v>
      </c>
      <c r="CH88" s="331">
        <v>0.0</v>
      </c>
      <c r="CI88" s="332"/>
    </row>
    <row r="89" ht="15.75" customHeight="1">
      <c r="A89" s="320" t="s">
        <v>2601</v>
      </c>
      <c r="B89" s="238" t="s">
        <v>2860</v>
      </c>
      <c r="C89" s="334" t="s">
        <v>2861</v>
      </c>
      <c r="D89" s="322" t="s">
        <v>18</v>
      </c>
      <c r="E89" s="322" t="s">
        <v>181</v>
      </c>
      <c r="F89" s="96" t="s">
        <v>72</v>
      </c>
      <c r="G89" s="45" t="str">
        <f t="shared" si="1"/>
        <v>Augusto</v>
      </c>
      <c r="H89" s="335" t="s">
        <v>190</v>
      </c>
      <c r="I89" s="47" t="s">
        <v>23</v>
      </c>
      <c r="J89" s="322" t="str">
        <f t="shared" si="2"/>
        <v>Não</v>
      </c>
      <c r="K89" s="336">
        <v>44263.0</v>
      </c>
      <c r="L89" s="336">
        <v>44676.0</v>
      </c>
      <c r="M89" s="96" t="s">
        <v>194</v>
      </c>
      <c r="N89" s="337">
        <v>0.025</v>
      </c>
      <c r="O89" s="322" t="s">
        <v>195</v>
      </c>
      <c r="P89" s="325">
        <v>0.2</v>
      </c>
      <c r="Q89" s="96" t="str">
        <f>IFERROR(VLOOKUP(F89,'Cadastro de assessores'!A:B,2,FALSE),"Não Cadastrado")</f>
        <v>250</v>
      </c>
      <c r="R89" s="96" t="s">
        <v>2618</v>
      </c>
      <c r="S89" s="336">
        <v>44263.0</v>
      </c>
      <c r="T89" s="171"/>
      <c r="U89" s="171"/>
      <c r="V89" s="46" t="s">
        <v>104</v>
      </c>
      <c r="W89" s="13" t="s">
        <v>2862</v>
      </c>
      <c r="X89" s="166" t="s">
        <v>76</v>
      </c>
      <c r="Y89" s="52" t="str">
        <f t="shared" si="3"/>
        <v>Encerrado</v>
      </c>
      <c r="Z89" s="328"/>
      <c r="AA89" s="96" t="str">
        <f t="shared" si="4"/>
        <v>Varejo</v>
      </c>
      <c r="AB89" s="13" t="s">
        <v>116</v>
      </c>
      <c r="AC89" s="96"/>
      <c r="AD89" s="96" t="s">
        <v>2664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2" t="s">
        <v>2621</v>
      </c>
      <c r="BJ89" s="173">
        <v>0.0</v>
      </c>
      <c r="BK89" s="173" t="s">
        <v>2621</v>
      </c>
      <c r="BL89" s="173">
        <v>0.0</v>
      </c>
      <c r="BM89" s="330">
        <v>0.0</v>
      </c>
      <c r="BN89" s="330">
        <v>0.0</v>
      </c>
      <c r="BO89" s="330">
        <v>0.0</v>
      </c>
      <c r="BP89" s="330">
        <v>0.0</v>
      </c>
      <c r="BQ89" s="330">
        <v>0.0</v>
      </c>
      <c r="BR89" s="330">
        <v>0.0</v>
      </c>
      <c r="BS89" s="330">
        <v>0.0</v>
      </c>
      <c r="BT89" s="330">
        <v>0.0</v>
      </c>
      <c r="BU89" s="330">
        <v>0.0</v>
      </c>
      <c r="BV89" s="330">
        <v>0.0</v>
      </c>
      <c r="BW89" s="330">
        <v>0.0</v>
      </c>
      <c r="BX89" s="330">
        <v>0.0</v>
      </c>
      <c r="BY89" s="330">
        <v>0.0</v>
      </c>
      <c r="BZ89" s="330">
        <v>0.0</v>
      </c>
      <c r="CA89" s="330">
        <v>0.0</v>
      </c>
      <c r="CB89" s="330">
        <v>0.0</v>
      </c>
      <c r="CC89" s="331">
        <v>0.0</v>
      </c>
      <c r="CD89" s="331">
        <v>0.0</v>
      </c>
      <c r="CE89" s="331">
        <v>0.0</v>
      </c>
      <c r="CF89" s="331">
        <v>0.0</v>
      </c>
      <c r="CG89" s="331">
        <v>0.0</v>
      </c>
      <c r="CH89" s="331">
        <v>0.0</v>
      </c>
      <c r="CI89" s="332"/>
    </row>
    <row r="90" ht="15.75" customHeight="1">
      <c r="A90" s="320" t="s">
        <v>2601</v>
      </c>
      <c r="B90" s="243" t="s">
        <v>2863</v>
      </c>
      <c r="C90" s="334" t="s">
        <v>2864</v>
      </c>
      <c r="D90" s="322" t="s">
        <v>2604</v>
      </c>
      <c r="E90" s="322" t="s">
        <v>19</v>
      </c>
      <c r="F90" s="96" t="s">
        <v>2604</v>
      </c>
      <c r="G90" s="45" t="str">
        <f t="shared" si="1"/>
        <v>Augusto</v>
      </c>
      <c r="H90" s="335" t="s">
        <v>190</v>
      </c>
      <c r="I90" s="47" t="s">
        <v>23</v>
      </c>
      <c r="J90" s="322" t="str">
        <f t="shared" si="2"/>
        <v>Não</v>
      </c>
      <c r="K90" s="341">
        <v>44124.0</v>
      </c>
      <c r="L90" s="341">
        <v>44482.0</v>
      </c>
      <c r="M90" s="96" t="s">
        <v>61</v>
      </c>
      <c r="N90" s="337">
        <v>0.015</v>
      </c>
      <c r="O90" s="322" t="s">
        <v>53</v>
      </c>
      <c r="P90" s="325">
        <v>0.1</v>
      </c>
      <c r="Q90" s="96" t="str">
        <f>IFERROR(VLOOKUP(F90,'Cadastro de assessores'!A:B,2,FALSE),"Não Cadastrado")</f>
        <v>18986</v>
      </c>
      <c r="R90" s="96" t="s">
        <v>2618</v>
      </c>
      <c r="S90" s="341">
        <v>44124.0</v>
      </c>
      <c r="T90" s="171"/>
      <c r="U90" s="171"/>
      <c r="V90" s="46" t="s">
        <v>374</v>
      </c>
      <c r="W90" s="13" t="s">
        <v>2865</v>
      </c>
      <c r="X90" s="96" t="s">
        <v>19</v>
      </c>
      <c r="Y90" s="52" t="str">
        <f t="shared" si="3"/>
        <v>Encerrado</v>
      </c>
      <c r="Z90" s="328"/>
      <c r="AA90" s="96" t="str">
        <f t="shared" si="4"/>
        <v>Varejo</v>
      </c>
      <c r="AB90" s="13" t="s">
        <v>116</v>
      </c>
      <c r="AC90" s="96"/>
      <c r="AD90" s="96" t="s">
        <v>2866</v>
      </c>
      <c r="AE90" s="340"/>
      <c r="AF90" s="340"/>
      <c r="AG90" s="340"/>
      <c r="AH90" s="173"/>
      <c r="AI90" s="173"/>
      <c r="AJ90" s="340"/>
      <c r="AK90" s="340"/>
      <c r="AL90" s="340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2" t="s">
        <v>2621</v>
      </c>
      <c r="BJ90" s="173">
        <v>0.0</v>
      </c>
      <c r="BK90" s="173" t="s">
        <v>2621</v>
      </c>
      <c r="BL90" s="173">
        <v>0.0</v>
      </c>
      <c r="BM90" s="330">
        <v>0.0</v>
      </c>
      <c r="BN90" s="330">
        <v>0.0</v>
      </c>
      <c r="BO90" s="330">
        <v>0.0</v>
      </c>
      <c r="BP90" s="330">
        <v>0.0</v>
      </c>
      <c r="BQ90" s="330">
        <v>0.0</v>
      </c>
      <c r="BR90" s="330">
        <v>0.0</v>
      </c>
      <c r="BS90" s="330">
        <v>0.0</v>
      </c>
      <c r="BT90" s="330">
        <v>0.0</v>
      </c>
      <c r="BU90" s="330">
        <v>0.0</v>
      </c>
      <c r="BV90" s="330">
        <v>0.0</v>
      </c>
      <c r="BW90" s="330">
        <v>0.0</v>
      </c>
      <c r="BX90" s="330">
        <v>0.0</v>
      </c>
      <c r="BY90" s="330">
        <v>0.0</v>
      </c>
      <c r="BZ90" s="330">
        <v>0.0</v>
      </c>
      <c r="CA90" s="330">
        <v>0.0</v>
      </c>
      <c r="CB90" s="330">
        <v>0.0</v>
      </c>
      <c r="CC90" s="331">
        <v>0.0</v>
      </c>
      <c r="CD90" s="331">
        <v>0.0</v>
      </c>
      <c r="CE90" s="331">
        <v>0.0</v>
      </c>
      <c r="CF90" s="331">
        <v>0.0</v>
      </c>
      <c r="CG90" s="331">
        <v>0.0</v>
      </c>
      <c r="CH90" s="331">
        <v>0.0</v>
      </c>
      <c r="CI90" s="332"/>
    </row>
    <row r="91" ht="15.75" customHeight="1">
      <c r="A91" s="320" t="s">
        <v>2601</v>
      </c>
      <c r="B91" s="243" t="s">
        <v>2867</v>
      </c>
      <c r="C91" s="334" t="s">
        <v>2868</v>
      </c>
      <c r="D91" s="322" t="s">
        <v>2604</v>
      </c>
      <c r="E91" s="322" t="s">
        <v>19</v>
      </c>
      <c r="F91" s="96" t="s">
        <v>2604</v>
      </c>
      <c r="G91" s="45" t="str">
        <f t="shared" si="1"/>
        <v>Augusto</v>
      </c>
      <c r="H91" s="335" t="s">
        <v>190</v>
      </c>
      <c r="I91" s="47" t="s">
        <v>23</v>
      </c>
      <c r="J91" s="322" t="str">
        <f t="shared" si="2"/>
        <v>Não</v>
      </c>
      <c r="K91" s="341">
        <v>44118.0</v>
      </c>
      <c r="L91" s="341">
        <v>44482.0</v>
      </c>
      <c r="M91" s="96" t="s">
        <v>61</v>
      </c>
      <c r="N91" s="337">
        <v>0.015</v>
      </c>
      <c r="O91" s="322" t="s">
        <v>53</v>
      </c>
      <c r="P91" s="325">
        <v>0.1</v>
      </c>
      <c r="Q91" s="96" t="str">
        <f>IFERROR(VLOOKUP(F91,'Cadastro de assessores'!A:B,2,FALSE),"Não Cadastrado")</f>
        <v>18986</v>
      </c>
      <c r="R91" s="96" t="s">
        <v>2618</v>
      </c>
      <c r="S91" s="341">
        <v>44118.0</v>
      </c>
      <c r="T91" s="171"/>
      <c r="U91" s="171"/>
      <c r="V91" s="46" t="s">
        <v>374</v>
      </c>
      <c r="W91" s="13" t="s">
        <v>2869</v>
      </c>
      <c r="X91" s="96" t="s">
        <v>19</v>
      </c>
      <c r="Y91" s="52" t="str">
        <f t="shared" si="3"/>
        <v>Encerrado</v>
      </c>
      <c r="Z91" s="328"/>
      <c r="AA91" s="96" t="str">
        <f t="shared" si="4"/>
        <v>Varejo</v>
      </c>
      <c r="AB91" s="13" t="s">
        <v>116</v>
      </c>
      <c r="AC91" s="96"/>
      <c r="AD91" s="96" t="s">
        <v>2866</v>
      </c>
      <c r="AE91" s="340"/>
      <c r="AF91" s="340"/>
      <c r="AG91" s="340"/>
      <c r="AH91" s="173"/>
      <c r="AI91" s="173"/>
      <c r="AJ91" s="340"/>
      <c r="AK91" s="340"/>
      <c r="AL91" s="340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2" t="s">
        <v>2621</v>
      </c>
      <c r="BJ91" s="173">
        <v>0.0</v>
      </c>
      <c r="BK91" s="173" t="s">
        <v>2621</v>
      </c>
      <c r="BL91" s="173">
        <v>0.0</v>
      </c>
      <c r="BM91" s="330">
        <v>0.0</v>
      </c>
      <c r="BN91" s="330">
        <v>0.0</v>
      </c>
      <c r="BO91" s="330">
        <v>0.0</v>
      </c>
      <c r="BP91" s="330">
        <v>0.0</v>
      </c>
      <c r="BQ91" s="330">
        <v>0.0</v>
      </c>
      <c r="BR91" s="330">
        <v>0.0</v>
      </c>
      <c r="BS91" s="330">
        <v>0.0</v>
      </c>
      <c r="BT91" s="330">
        <v>0.0</v>
      </c>
      <c r="BU91" s="330">
        <v>0.0</v>
      </c>
      <c r="BV91" s="330">
        <v>0.0</v>
      </c>
      <c r="BW91" s="330">
        <v>0.0</v>
      </c>
      <c r="BX91" s="330">
        <v>0.0</v>
      </c>
      <c r="BY91" s="330">
        <v>0.0</v>
      </c>
      <c r="BZ91" s="330">
        <v>0.0</v>
      </c>
      <c r="CA91" s="330">
        <v>0.0</v>
      </c>
      <c r="CB91" s="330">
        <v>0.0</v>
      </c>
      <c r="CC91" s="331">
        <v>0.0</v>
      </c>
      <c r="CD91" s="331">
        <v>0.0</v>
      </c>
      <c r="CE91" s="331">
        <v>0.0</v>
      </c>
      <c r="CF91" s="331">
        <v>0.0</v>
      </c>
      <c r="CG91" s="331">
        <v>0.0</v>
      </c>
      <c r="CH91" s="331">
        <v>0.0</v>
      </c>
      <c r="CI91" s="332"/>
    </row>
    <row r="92" ht="15.75" customHeight="1">
      <c r="A92" s="320" t="s">
        <v>2601</v>
      </c>
      <c r="B92" s="243" t="s">
        <v>2870</v>
      </c>
      <c r="C92" s="334" t="s">
        <v>2871</v>
      </c>
      <c r="D92" s="322" t="s">
        <v>18</v>
      </c>
      <c r="E92" s="322" t="s">
        <v>181</v>
      </c>
      <c r="F92" s="96" t="s">
        <v>72</v>
      </c>
      <c r="G92" s="45" t="str">
        <f t="shared" si="1"/>
        <v>Augusto</v>
      </c>
      <c r="H92" s="335" t="s">
        <v>190</v>
      </c>
      <c r="I92" s="47" t="s">
        <v>23</v>
      </c>
      <c r="J92" s="322" t="str">
        <f t="shared" si="2"/>
        <v>Não</v>
      </c>
      <c r="K92" s="341">
        <v>44328.0</v>
      </c>
      <c r="L92" s="341">
        <v>44701.0</v>
      </c>
      <c r="M92" s="96" t="s">
        <v>61</v>
      </c>
      <c r="N92" s="337">
        <v>0.015</v>
      </c>
      <c r="O92" s="322" t="s">
        <v>53</v>
      </c>
      <c r="P92" s="325">
        <v>0.1</v>
      </c>
      <c r="Q92" s="96" t="str">
        <f>IFERROR(VLOOKUP(F92,'Cadastro de assessores'!A:B,2,FALSE),"Não Cadastrado")</f>
        <v>250</v>
      </c>
      <c r="R92" s="96" t="s">
        <v>2618</v>
      </c>
      <c r="S92" s="341">
        <v>44328.0</v>
      </c>
      <c r="T92" s="51"/>
      <c r="U92" s="51"/>
      <c r="V92" s="46" t="s">
        <v>104</v>
      </c>
      <c r="W92" s="13" t="s">
        <v>2872</v>
      </c>
      <c r="X92" s="166" t="s">
        <v>76</v>
      </c>
      <c r="Y92" s="52" t="str">
        <f t="shared" si="3"/>
        <v>Encerrado</v>
      </c>
      <c r="Z92" s="328"/>
      <c r="AA92" s="96" t="str">
        <f t="shared" si="4"/>
        <v>Varejo</v>
      </c>
      <c r="AB92" s="13" t="s">
        <v>116</v>
      </c>
      <c r="AC92" s="96"/>
      <c r="AD92" s="96" t="s">
        <v>2664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2621</v>
      </c>
      <c r="BJ92" s="173">
        <v>0.0</v>
      </c>
      <c r="BK92" s="173" t="s">
        <v>2621</v>
      </c>
      <c r="BL92" s="173">
        <v>0.0</v>
      </c>
      <c r="BM92" s="330">
        <v>0.0</v>
      </c>
      <c r="BN92" s="330">
        <v>0.0</v>
      </c>
      <c r="BO92" s="330">
        <v>0.0</v>
      </c>
      <c r="BP92" s="330">
        <v>0.0</v>
      </c>
      <c r="BQ92" s="330">
        <v>0.0</v>
      </c>
      <c r="BR92" s="330">
        <v>0.0</v>
      </c>
      <c r="BS92" s="330">
        <v>0.0</v>
      </c>
      <c r="BT92" s="330">
        <v>0.0</v>
      </c>
      <c r="BU92" s="330">
        <v>0.0</v>
      </c>
      <c r="BV92" s="330">
        <v>0.0</v>
      </c>
      <c r="BW92" s="330">
        <v>0.0</v>
      </c>
      <c r="BX92" s="330">
        <v>0.0</v>
      </c>
      <c r="BY92" s="330">
        <v>0.0</v>
      </c>
      <c r="BZ92" s="330">
        <v>0.0</v>
      </c>
      <c r="CA92" s="330">
        <v>0.0</v>
      </c>
      <c r="CB92" s="330">
        <v>0.0</v>
      </c>
      <c r="CC92" s="331">
        <v>0.0</v>
      </c>
      <c r="CD92" s="331">
        <v>0.0</v>
      </c>
      <c r="CE92" s="331">
        <v>0.0</v>
      </c>
      <c r="CF92" s="331">
        <v>0.0</v>
      </c>
      <c r="CG92" s="331">
        <v>0.0</v>
      </c>
      <c r="CH92" s="331">
        <v>0.0</v>
      </c>
      <c r="CI92" s="332"/>
    </row>
    <row r="93" ht="15.75" customHeight="1">
      <c r="A93" s="320" t="s">
        <v>2601</v>
      </c>
      <c r="B93" s="243" t="s">
        <v>2873</v>
      </c>
      <c r="C93" s="334" t="s">
        <v>2874</v>
      </c>
      <c r="D93" s="322" t="s">
        <v>2714</v>
      </c>
      <c r="E93" s="322" t="s">
        <v>19</v>
      </c>
      <c r="F93" s="96" t="s">
        <v>2714</v>
      </c>
      <c r="G93" s="45" t="str">
        <f t="shared" si="1"/>
        <v>Breno</v>
      </c>
      <c r="H93" s="335" t="s">
        <v>190</v>
      </c>
      <c r="I93" s="47" t="s">
        <v>23</v>
      </c>
      <c r="J93" s="322" t="str">
        <f>IF(U93=0,"Não","Sim")</f>
        <v>Sim</v>
      </c>
      <c r="K93" s="341">
        <v>43384.0</v>
      </c>
      <c r="L93" s="358">
        <v>45495.0</v>
      </c>
      <c r="M93" s="96" t="s">
        <v>194</v>
      </c>
      <c r="N93" s="337">
        <v>0.01</v>
      </c>
      <c r="O93" s="322" t="s">
        <v>2606</v>
      </c>
      <c r="P93" s="325">
        <v>0.0</v>
      </c>
      <c r="Q93" s="96" t="str">
        <f>IFERROR(VLOOKUP(F93,'Cadastro de assessores'!A:B,2,FALSE),"Não Cadastrado")</f>
        <v>22400</v>
      </c>
      <c r="R93" s="96" t="s">
        <v>103</v>
      </c>
      <c r="S93" s="341">
        <v>43384.0</v>
      </c>
      <c r="U93" s="339" t="s">
        <v>2875</v>
      </c>
      <c r="V93" s="46" t="s">
        <v>104</v>
      </c>
      <c r="W93" s="13" t="s">
        <v>2876</v>
      </c>
      <c r="X93" s="96" t="s">
        <v>19</v>
      </c>
      <c r="Y93" s="52" t="str">
        <f t="shared" si="3"/>
        <v>Encerrado</v>
      </c>
      <c r="Z93" s="328"/>
      <c r="AA93" s="96" t="str">
        <f t="shared" si="4"/>
        <v>Varejo</v>
      </c>
      <c r="AB93" s="13" t="s">
        <v>116</v>
      </c>
      <c r="AC93" s="96"/>
      <c r="AD93" s="96" t="s">
        <v>2657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0">
        <v>218523.72</v>
      </c>
      <c r="BN93" s="330">
        <v>235226.26</v>
      </c>
      <c r="BO93" s="330">
        <v>230876.66</v>
      </c>
      <c r="BP93" s="330">
        <v>229696.37</v>
      </c>
      <c r="BQ93" s="330">
        <v>236598.76</v>
      </c>
      <c r="BR93" s="330">
        <v>228306.25</v>
      </c>
      <c r="BS93" s="330">
        <v>227543.52</v>
      </c>
      <c r="BT93" s="330">
        <v>222547.35</v>
      </c>
      <c r="BU93" s="330">
        <v>233484.73</v>
      </c>
      <c r="BV93" s="330">
        <v>252838.75</v>
      </c>
      <c r="BW93" s="330">
        <v>266028.87</v>
      </c>
      <c r="BX93" s="330">
        <v>263108.74</v>
      </c>
      <c r="BY93" s="330">
        <v>254010.76</v>
      </c>
      <c r="BZ93" s="330">
        <v>241434.66</v>
      </c>
      <c r="CA93" s="330">
        <v>260343.85</v>
      </c>
      <c r="CB93" s="330">
        <v>271707.39</v>
      </c>
      <c r="CC93" s="331">
        <v>253589.78</v>
      </c>
      <c r="CD93" s="331">
        <v>258916.97</v>
      </c>
      <c r="CE93" s="331">
        <v>176514.87</v>
      </c>
      <c r="CF93" s="331">
        <v>217762.4</v>
      </c>
      <c r="CG93" s="331">
        <v>192049.0</v>
      </c>
      <c r="CH93" s="331">
        <v>210296.32</v>
      </c>
      <c r="CI93" s="332"/>
    </row>
    <row r="94" ht="15.75" customHeight="1">
      <c r="A94" s="320" t="s">
        <v>2601</v>
      </c>
      <c r="B94" s="43" t="s">
        <v>2877</v>
      </c>
      <c r="C94" s="369" t="s">
        <v>2878</v>
      </c>
      <c r="D94" s="322" t="s">
        <v>18</v>
      </c>
      <c r="E94" s="322" t="s">
        <v>181</v>
      </c>
      <c r="F94" s="166" t="s">
        <v>203</v>
      </c>
      <c r="G94" s="45" t="str">
        <f t="shared" si="1"/>
        <v>Augusto</v>
      </c>
      <c r="H94" s="335" t="s">
        <v>190</v>
      </c>
      <c r="I94" s="47" t="s">
        <v>23</v>
      </c>
      <c r="J94" s="322" t="str">
        <f t="shared" ref="J94:J395" si="5">IF(T94=0,"Não","Sim")</f>
        <v>Não</v>
      </c>
      <c r="K94" s="73">
        <v>44393.0</v>
      </c>
      <c r="L94" s="73">
        <v>44701.0</v>
      </c>
      <c r="M94" s="46" t="s">
        <v>394</v>
      </c>
      <c r="N94" s="337">
        <v>0.003</v>
      </c>
      <c r="O94" s="322" t="s">
        <v>2606</v>
      </c>
      <c r="P94" s="325">
        <v>0.0</v>
      </c>
      <c r="Q94" s="166" t="str">
        <f>IFERROR(VLOOKUP(F94,'Cadastro de assessores'!A:B,2,FALSE),"Não Cadastrado")</f>
        <v>28411</v>
      </c>
      <c r="R94" s="96" t="s">
        <v>2618</v>
      </c>
      <c r="S94" s="73">
        <v>44393.0</v>
      </c>
      <c r="T94" s="51"/>
      <c r="U94" s="51"/>
      <c r="V94" s="46" t="s">
        <v>374</v>
      </c>
      <c r="W94" s="5" t="s">
        <v>2879</v>
      </c>
      <c r="X94" s="166" t="s">
        <v>76</v>
      </c>
      <c r="Y94" s="52" t="str">
        <f t="shared" si="3"/>
        <v>Encerrado</v>
      </c>
      <c r="Z94" s="328"/>
      <c r="AA94" s="96" t="str">
        <f t="shared" si="4"/>
        <v/>
      </c>
      <c r="AB94" s="96"/>
      <c r="AC94" s="96"/>
      <c r="AD94" s="96" t="s">
        <v>2664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2621</v>
      </c>
      <c r="BJ94" s="173">
        <v>0.0</v>
      </c>
      <c r="BK94" s="173" t="s">
        <v>2621</v>
      </c>
      <c r="BL94" s="173">
        <v>0.0</v>
      </c>
      <c r="BM94" s="330">
        <v>0.0</v>
      </c>
      <c r="BN94" s="330">
        <v>0.0</v>
      </c>
      <c r="BO94" s="330">
        <v>0.0</v>
      </c>
      <c r="BP94" s="330">
        <v>0.0</v>
      </c>
      <c r="BQ94" s="330">
        <v>0.0</v>
      </c>
      <c r="BR94" s="330">
        <v>0.0</v>
      </c>
      <c r="BS94" s="330">
        <v>0.0</v>
      </c>
      <c r="BT94" s="330">
        <v>0.0</v>
      </c>
      <c r="BU94" s="330">
        <v>0.0</v>
      </c>
      <c r="BV94" s="330">
        <v>0.0</v>
      </c>
      <c r="BW94" s="330">
        <v>0.0</v>
      </c>
      <c r="BX94" s="330">
        <v>0.0</v>
      </c>
      <c r="BY94" s="330">
        <v>0.0</v>
      </c>
      <c r="BZ94" s="330">
        <v>0.0</v>
      </c>
      <c r="CA94" s="330">
        <v>0.0</v>
      </c>
      <c r="CB94" s="330">
        <v>0.0</v>
      </c>
      <c r="CC94" s="331">
        <v>0.0</v>
      </c>
      <c r="CD94" s="331">
        <v>0.0</v>
      </c>
      <c r="CE94" s="331">
        <v>0.0</v>
      </c>
      <c r="CF94" s="331">
        <v>0.0</v>
      </c>
      <c r="CG94" s="331">
        <v>0.0</v>
      </c>
      <c r="CH94" s="331">
        <v>0.0</v>
      </c>
      <c r="CI94" s="332"/>
    </row>
    <row r="95" ht="15.75" customHeight="1">
      <c r="A95" s="320" t="s">
        <v>2601</v>
      </c>
      <c r="B95" s="238" t="s">
        <v>2880</v>
      </c>
      <c r="C95" s="334" t="s">
        <v>2881</v>
      </c>
      <c r="D95" s="322" t="s">
        <v>18</v>
      </c>
      <c r="E95" s="322" t="s">
        <v>19</v>
      </c>
      <c r="F95" s="327" t="s">
        <v>127</v>
      </c>
      <c r="G95" s="45" t="str">
        <f t="shared" si="1"/>
        <v>Breno</v>
      </c>
      <c r="H95" s="335" t="s">
        <v>103</v>
      </c>
      <c r="I95" s="47" t="s">
        <v>23</v>
      </c>
      <c r="J95" s="322" t="str">
        <f t="shared" si="5"/>
        <v>Não</v>
      </c>
      <c r="K95" s="323">
        <v>43713.0</v>
      </c>
      <c r="L95" s="336"/>
      <c r="M95" s="96" t="s">
        <v>74</v>
      </c>
      <c r="N95" s="324">
        <v>0.01</v>
      </c>
      <c r="O95" s="322" t="s">
        <v>2606</v>
      </c>
      <c r="P95" s="325">
        <v>0.0</v>
      </c>
      <c r="Q95" s="322" t="str">
        <f>IFERROR(VLOOKUP(F95,'Cadastro de assessores'!A:B,2,FALSE),"Não Cadastrado")</f>
        <v>Não Cadastrado</v>
      </c>
      <c r="R95" s="322" t="s">
        <v>103</v>
      </c>
      <c r="S95" s="323">
        <v>43713.0</v>
      </c>
      <c r="T95" s="171"/>
      <c r="U95" s="339" t="s">
        <v>2882</v>
      </c>
      <c r="V95" s="46" t="s">
        <v>104</v>
      </c>
      <c r="W95" s="13" t="s">
        <v>2883</v>
      </c>
      <c r="X95" s="96" t="s">
        <v>19</v>
      </c>
      <c r="Y95" s="52" t="str">
        <f t="shared" si="3"/>
        <v>Ativo</v>
      </c>
      <c r="Z95" s="328"/>
      <c r="AA95" s="96" t="str">
        <f t="shared" si="4"/>
        <v>Varejo</v>
      </c>
      <c r="AB95" s="13" t="s">
        <v>116</v>
      </c>
      <c r="AC95" s="96"/>
      <c r="AD95" s="96" t="s">
        <v>2646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9">
        <v>207574.85</v>
      </c>
      <c r="AT95" s="329">
        <v>211397.39</v>
      </c>
      <c r="AU95" s="329">
        <v>211372.39</v>
      </c>
      <c r="AV95" s="329">
        <v>211518.89</v>
      </c>
      <c r="AW95" s="329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0">
        <v>220274.03</v>
      </c>
      <c r="BJ95" s="330">
        <v>219831.59</v>
      </c>
      <c r="BK95" s="330">
        <v>221956.32</v>
      </c>
      <c r="BL95" s="330">
        <v>224426.11</v>
      </c>
      <c r="BM95" s="330">
        <v>226155.84</v>
      </c>
      <c r="BN95" s="330">
        <v>231065.62</v>
      </c>
      <c r="BO95" s="330">
        <v>230564.61</v>
      </c>
      <c r="BP95" s="330">
        <v>232232.54</v>
      </c>
      <c r="BQ95" s="330">
        <v>234983.09</v>
      </c>
      <c r="BR95" s="330">
        <v>237015.07</v>
      </c>
      <c r="BS95" s="330">
        <v>239772.97</v>
      </c>
      <c r="BT95" s="330">
        <v>241598.76</v>
      </c>
      <c r="BU95" s="330">
        <v>244187.01</v>
      </c>
      <c r="BV95" s="330">
        <v>246902.4</v>
      </c>
      <c r="BW95" s="330">
        <v>248519.04</v>
      </c>
      <c r="BX95" s="330">
        <v>225532.24</v>
      </c>
      <c r="BY95" s="330">
        <v>227295.55</v>
      </c>
      <c r="BZ95" s="330">
        <v>229225.69</v>
      </c>
      <c r="CA95" s="330">
        <v>216170.76</v>
      </c>
      <c r="CB95" s="330">
        <v>201282.36</v>
      </c>
      <c r="CC95" s="331">
        <v>203301.82</v>
      </c>
      <c r="CD95" s="331">
        <v>204838.21</v>
      </c>
      <c r="CE95" s="331">
        <v>206635.41</v>
      </c>
      <c r="CF95" s="331">
        <v>208302.5</v>
      </c>
      <c r="CG95" s="331">
        <v>217359.37</v>
      </c>
      <c r="CH95" s="331">
        <v>242370.34</v>
      </c>
      <c r="CI95" s="332"/>
    </row>
    <row r="96" ht="15.75" customHeight="1">
      <c r="A96" s="320" t="s">
        <v>2601</v>
      </c>
      <c r="B96" s="238" t="s">
        <v>2884</v>
      </c>
      <c r="C96" s="223" t="s">
        <v>2885</v>
      </c>
      <c r="D96" s="322" t="s">
        <v>18</v>
      </c>
      <c r="E96" s="322" t="s">
        <v>181</v>
      </c>
      <c r="F96" s="96" t="s">
        <v>72</v>
      </c>
      <c r="G96" s="45" t="str">
        <f t="shared" si="1"/>
        <v>Augusto</v>
      </c>
      <c r="H96" s="167" t="s">
        <v>149</v>
      </c>
      <c r="I96" s="52" t="s">
        <v>122</v>
      </c>
      <c r="J96" s="322" t="str">
        <f t="shared" si="5"/>
        <v>Não</v>
      </c>
      <c r="K96" s="323">
        <v>44838.0</v>
      </c>
      <c r="L96" s="96"/>
      <c r="M96" s="96" t="s">
        <v>48</v>
      </c>
      <c r="N96" s="337">
        <v>0.01</v>
      </c>
      <c r="O96" s="322" t="s">
        <v>2606</v>
      </c>
      <c r="P96" s="325">
        <v>0.0</v>
      </c>
      <c r="Q96" s="96" t="str">
        <f>IFERROR(VLOOKUP(F96,'Cadastro de assessores'!A:B,2,FALSE),"Não Cadastrado")</f>
        <v>250</v>
      </c>
      <c r="R96" s="322" t="s">
        <v>103</v>
      </c>
      <c r="S96" s="323">
        <v>44831.0</v>
      </c>
      <c r="T96" s="75"/>
      <c r="U96" s="171" t="s">
        <v>2886</v>
      </c>
      <c r="V96" s="46" t="s">
        <v>104</v>
      </c>
      <c r="W96" s="13" t="s">
        <v>2887</v>
      </c>
      <c r="X96" s="5" t="s">
        <v>76</v>
      </c>
      <c r="Y96" s="52" t="str">
        <f t="shared" si="3"/>
        <v>Ativo</v>
      </c>
      <c r="Z96" s="328"/>
      <c r="AA96" s="96" t="str">
        <f t="shared" si="4"/>
        <v/>
      </c>
      <c r="AB96" s="13" t="s">
        <v>116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3"/>
      <c r="AS96" s="329"/>
      <c r="AT96" s="329"/>
      <c r="AU96" s="329"/>
      <c r="AV96" s="329"/>
      <c r="AW96" s="329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0"/>
      <c r="BJ96" s="330"/>
      <c r="BK96" s="330"/>
      <c r="BL96" s="330"/>
      <c r="BM96" s="330">
        <v>0.0</v>
      </c>
      <c r="BN96" s="330">
        <v>110493.93</v>
      </c>
      <c r="BO96" s="330">
        <v>111149.03</v>
      </c>
      <c r="BP96" s="330">
        <v>137.41</v>
      </c>
      <c r="BQ96" s="330">
        <v>78.81</v>
      </c>
      <c r="BR96" s="330">
        <v>78.87</v>
      </c>
      <c r="BS96" s="330">
        <v>78.87</v>
      </c>
      <c r="BT96" s="330">
        <v>78.87</v>
      </c>
      <c r="BU96" s="330">
        <v>78.87</v>
      </c>
      <c r="BV96" s="330">
        <v>0.0</v>
      </c>
      <c r="BW96" s="330">
        <v>0.0</v>
      </c>
      <c r="BX96" s="330">
        <v>0.0</v>
      </c>
      <c r="BY96" s="330">
        <v>0.0</v>
      </c>
      <c r="BZ96" s="330">
        <v>0.0</v>
      </c>
      <c r="CA96" s="330">
        <v>0.0</v>
      </c>
      <c r="CB96" s="330">
        <v>0.0</v>
      </c>
      <c r="CC96" s="331">
        <v>0.0</v>
      </c>
      <c r="CD96" s="331">
        <v>0.0</v>
      </c>
      <c r="CE96" s="331">
        <v>0.0</v>
      </c>
      <c r="CF96" s="331">
        <v>0.0</v>
      </c>
      <c r="CG96" s="331">
        <v>0.0</v>
      </c>
      <c r="CH96" s="331">
        <v>0.0</v>
      </c>
      <c r="CI96" s="332"/>
    </row>
    <row r="97" ht="15.75" customHeight="1">
      <c r="A97" s="320" t="s">
        <v>2601</v>
      </c>
      <c r="B97" s="238" t="s">
        <v>750</v>
      </c>
      <c r="C97" s="223" t="s">
        <v>2888</v>
      </c>
      <c r="D97" s="322" t="s">
        <v>18</v>
      </c>
      <c r="E97" s="322" t="s">
        <v>181</v>
      </c>
      <c r="F97" s="322" t="s">
        <v>2689</v>
      </c>
      <c r="G97" s="45" t="str">
        <f t="shared" si="1"/>
        <v>Augusto</v>
      </c>
      <c r="H97" s="167" t="s">
        <v>149</v>
      </c>
      <c r="I97" s="52" t="s">
        <v>122</v>
      </c>
      <c r="J97" s="322" t="str">
        <f t="shared" si="5"/>
        <v>Não</v>
      </c>
      <c r="K97" s="323">
        <v>44299.0</v>
      </c>
      <c r="L97" s="96"/>
      <c r="M97" s="96" t="s">
        <v>61</v>
      </c>
      <c r="N97" s="337">
        <v>0.015</v>
      </c>
      <c r="O97" s="322" t="s">
        <v>53</v>
      </c>
      <c r="P97" s="325">
        <v>0.1</v>
      </c>
      <c r="Q97" s="322" t="str">
        <f>IFERROR(VLOOKUP(F97,'Cadastro de assessores'!A:B,2,FALSE),"Não Cadastrado")</f>
        <v>22066</v>
      </c>
      <c r="R97" s="322" t="s">
        <v>103</v>
      </c>
      <c r="S97" s="323">
        <v>44299.0</v>
      </c>
      <c r="T97" s="75"/>
      <c r="U97" s="171" t="s">
        <v>2889</v>
      </c>
      <c r="V97" s="46" t="s">
        <v>104</v>
      </c>
      <c r="W97" s="13" t="s">
        <v>752</v>
      </c>
      <c r="X97" s="166" t="s">
        <v>76</v>
      </c>
      <c r="Y97" s="52" t="str">
        <f t="shared" si="3"/>
        <v>Ativo</v>
      </c>
      <c r="Z97" s="328"/>
      <c r="AA97" s="96" t="str">
        <f t="shared" si="4"/>
        <v>Varejo</v>
      </c>
      <c r="AB97" s="13" t="s">
        <v>116</v>
      </c>
      <c r="AC97" s="96"/>
      <c r="AD97" s="96" t="s">
        <v>2664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3"/>
      <c r="AS97" s="329">
        <v>20.27</v>
      </c>
      <c r="AT97" s="329">
        <v>354778.98</v>
      </c>
      <c r="AU97" s="329"/>
      <c r="AV97" s="329">
        <v>360513.21</v>
      </c>
      <c r="AW97" s="329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0">
        <v>237763.94</v>
      </c>
      <c r="BJ97" s="330">
        <v>235842.33</v>
      </c>
      <c r="BK97" s="330">
        <v>238342.08</v>
      </c>
      <c r="BL97" s="330">
        <v>241093.14</v>
      </c>
      <c r="BM97" s="330">
        <v>243412.74</v>
      </c>
      <c r="BN97" s="330">
        <v>250716.06</v>
      </c>
      <c r="BO97" s="330">
        <v>233894.89</v>
      </c>
      <c r="BP97" s="330">
        <v>250934.03</v>
      </c>
      <c r="BQ97" s="330">
        <v>254056.72</v>
      </c>
      <c r="BR97" s="330">
        <v>255993.96</v>
      </c>
      <c r="BS97" s="330">
        <v>258603.69</v>
      </c>
      <c r="BT97" s="330">
        <v>258664.0</v>
      </c>
      <c r="BU97" s="330">
        <v>266459.75</v>
      </c>
      <c r="BV97" s="330">
        <v>9634.03</v>
      </c>
      <c r="BW97" s="330">
        <v>51.47</v>
      </c>
      <c r="BX97" s="330">
        <v>146.15</v>
      </c>
      <c r="BY97" s="330">
        <v>0.0</v>
      </c>
      <c r="BZ97" s="330">
        <v>104.71</v>
      </c>
      <c r="CA97" s="330">
        <v>9.97</v>
      </c>
      <c r="CB97" s="330">
        <v>9.97</v>
      </c>
      <c r="CC97" s="331">
        <v>0.0</v>
      </c>
      <c r="CD97" s="331">
        <v>0.0</v>
      </c>
      <c r="CE97" s="331">
        <v>0.0</v>
      </c>
      <c r="CF97" s="331">
        <v>0.0</v>
      </c>
      <c r="CG97" s="331">
        <v>0.0</v>
      </c>
      <c r="CH97" s="331">
        <v>0.0</v>
      </c>
      <c r="CI97" s="332"/>
    </row>
    <row r="98" ht="15.75" customHeight="1">
      <c r="A98" s="320" t="s">
        <v>2601</v>
      </c>
      <c r="B98" s="238" t="s">
        <v>2890</v>
      </c>
      <c r="C98" s="334" t="s">
        <v>2891</v>
      </c>
      <c r="D98" s="322" t="s">
        <v>2604</v>
      </c>
      <c r="E98" s="322" t="s">
        <v>19</v>
      </c>
      <c r="F98" s="322" t="s">
        <v>2605</v>
      </c>
      <c r="G98" s="45" t="str">
        <f t="shared" si="1"/>
        <v>Augusto</v>
      </c>
      <c r="H98" s="167" t="s">
        <v>149</v>
      </c>
      <c r="I98" s="52" t="s">
        <v>122</v>
      </c>
      <c r="J98" s="322" t="str">
        <f t="shared" si="5"/>
        <v>Não</v>
      </c>
      <c r="K98" s="323">
        <v>43895.0</v>
      </c>
      <c r="L98" s="96"/>
      <c r="M98" s="96" t="s">
        <v>74</v>
      </c>
      <c r="N98" s="337">
        <v>0.012</v>
      </c>
      <c r="O98" s="322" t="s">
        <v>2606</v>
      </c>
      <c r="P98" s="325">
        <v>0.0</v>
      </c>
      <c r="Q98" s="322" t="str">
        <f>IFERROR(VLOOKUP(F98,'Cadastro de assessores'!A:B,2,FALSE),"Não Cadastrado")</f>
        <v>17573</v>
      </c>
      <c r="R98" s="322" t="s">
        <v>103</v>
      </c>
      <c r="S98" s="323">
        <v>43894.0</v>
      </c>
      <c r="T98" s="171"/>
      <c r="U98" s="171" t="s">
        <v>2892</v>
      </c>
      <c r="V98" s="46" t="s">
        <v>104</v>
      </c>
      <c r="W98" s="13" t="s">
        <v>2893</v>
      </c>
      <c r="X98" s="96" t="s">
        <v>19</v>
      </c>
      <c r="Y98" s="52" t="str">
        <f t="shared" si="3"/>
        <v>Ativo</v>
      </c>
      <c r="Z98" s="328"/>
      <c r="AA98" s="96" t="str">
        <f t="shared" si="4"/>
        <v>Varejo</v>
      </c>
      <c r="AB98" s="13" t="s">
        <v>116</v>
      </c>
      <c r="AC98" s="96"/>
      <c r="AD98" s="96" t="s">
        <v>2657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9">
        <v>95244.11</v>
      </c>
      <c r="AT98" s="329">
        <v>96676.99</v>
      </c>
      <c r="AU98" s="329">
        <v>96388.52</v>
      </c>
      <c r="AV98" s="329">
        <v>96324.71</v>
      </c>
      <c r="AW98" s="329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0">
        <v>99210.61</v>
      </c>
      <c r="BJ98" s="330">
        <v>77651.62</v>
      </c>
      <c r="BK98" s="330">
        <v>160.3</v>
      </c>
      <c r="BL98" s="330">
        <v>23.2</v>
      </c>
      <c r="BM98" s="330">
        <v>23.2</v>
      </c>
      <c r="BN98" s="330">
        <v>23.2</v>
      </c>
      <c r="BO98" s="330">
        <v>0.0</v>
      </c>
      <c r="BP98" s="330">
        <v>0.0</v>
      </c>
      <c r="BQ98" s="330">
        <v>76.87</v>
      </c>
      <c r="BR98" s="330">
        <v>76.87</v>
      </c>
      <c r="BS98" s="330">
        <v>0.0</v>
      </c>
      <c r="BT98" s="330">
        <v>76.87</v>
      </c>
      <c r="BU98" s="330">
        <v>0.0</v>
      </c>
      <c r="BV98" s="330">
        <v>0.0</v>
      </c>
      <c r="BW98" s="330">
        <v>0.0</v>
      </c>
      <c r="BX98" s="330">
        <v>0.0</v>
      </c>
      <c r="BY98" s="330">
        <v>0.0</v>
      </c>
      <c r="BZ98" s="330">
        <v>0.0</v>
      </c>
      <c r="CA98" s="330">
        <v>0.0</v>
      </c>
      <c r="CB98" s="330">
        <v>0.0</v>
      </c>
      <c r="CC98" s="331">
        <v>0.0</v>
      </c>
      <c r="CD98" s="331">
        <v>0.0</v>
      </c>
      <c r="CE98" s="331">
        <v>0.0</v>
      </c>
      <c r="CF98" s="331">
        <v>0.0</v>
      </c>
      <c r="CG98" s="331">
        <v>0.0</v>
      </c>
      <c r="CH98" s="331">
        <v>0.0</v>
      </c>
      <c r="CI98" s="332"/>
    </row>
    <row r="99" ht="15.75" customHeight="1">
      <c r="A99" s="320" t="s">
        <v>2601</v>
      </c>
      <c r="B99" s="238" t="s">
        <v>2894</v>
      </c>
      <c r="C99" s="334" t="s">
        <v>2895</v>
      </c>
      <c r="D99" s="322" t="s">
        <v>2604</v>
      </c>
      <c r="E99" s="322" t="s">
        <v>19</v>
      </c>
      <c r="F99" s="96" t="s">
        <v>2617</v>
      </c>
      <c r="G99" s="45" t="str">
        <f t="shared" si="1"/>
        <v>Augusto</v>
      </c>
      <c r="H99" s="335" t="s">
        <v>190</v>
      </c>
      <c r="I99" s="47" t="s">
        <v>23</v>
      </c>
      <c r="J99" s="322" t="str">
        <f t="shared" si="5"/>
        <v>Não</v>
      </c>
      <c r="K99" s="336">
        <v>43913.0</v>
      </c>
      <c r="L99" s="336">
        <v>44086.0</v>
      </c>
      <c r="M99" s="96" t="s">
        <v>61</v>
      </c>
      <c r="N99" s="337">
        <v>0.015</v>
      </c>
      <c r="O99" s="322" t="s">
        <v>53</v>
      </c>
      <c r="P99" s="325">
        <v>0.1</v>
      </c>
      <c r="Q99" s="96" t="str">
        <f>IFERROR(VLOOKUP(F99,'Cadastro de assessores'!A:B,2,FALSE),"Não Cadastrado")</f>
        <v>2971</v>
      </c>
      <c r="R99" s="96" t="s">
        <v>2618</v>
      </c>
      <c r="S99" s="336">
        <v>43913.0</v>
      </c>
      <c r="T99" s="171"/>
      <c r="U99" s="171"/>
      <c r="V99" s="46" t="s">
        <v>104</v>
      </c>
      <c r="W99" s="13" t="s">
        <v>2896</v>
      </c>
      <c r="X99" s="96" t="s">
        <v>27</v>
      </c>
      <c r="Y99" s="52" t="str">
        <f t="shared" si="3"/>
        <v>Encerrado</v>
      </c>
      <c r="Z99" s="328"/>
      <c r="AA99" s="96" t="str">
        <f t="shared" si="4"/>
        <v/>
      </c>
      <c r="AB99" s="96"/>
      <c r="AC99" s="96"/>
      <c r="AD99" s="96" t="s">
        <v>2897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0"/>
      <c r="AN99" s="340"/>
      <c r="AO99" s="340"/>
      <c r="AP99" s="340"/>
      <c r="AQ99" s="340"/>
      <c r="AR99" s="173"/>
      <c r="AS99" s="173"/>
      <c r="AT99" s="173"/>
      <c r="AU99" s="173"/>
      <c r="AV99" s="173"/>
      <c r="AW99" s="173"/>
      <c r="AX99" s="340"/>
      <c r="AY99" s="340"/>
      <c r="AZ99" s="340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2621</v>
      </c>
      <c r="BJ99" s="173">
        <v>0.0</v>
      </c>
      <c r="BK99" s="173" t="s">
        <v>2621</v>
      </c>
      <c r="BL99" s="173">
        <v>0.0</v>
      </c>
      <c r="BM99" s="330">
        <v>0.0</v>
      </c>
      <c r="BN99" s="330">
        <v>0.0</v>
      </c>
      <c r="BO99" s="330">
        <v>0.0</v>
      </c>
      <c r="BP99" s="330">
        <v>0.0</v>
      </c>
      <c r="BQ99" s="330">
        <v>0.0</v>
      </c>
      <c r="BR99" s="330">
        <v>0.0</v>
      </c>
      <c r="BS99" s="330">
        <v>0.0</v>
      </c>
      <c r="BT99" s="330">
        <v>0.0</v>
      </c>
      <c r="BU99" s="330">
        <v>0.0</v>
      </c>
      <c r="BV99" s="330">
        <v>0.0</v>
      </c>
      <c r="BW99" s="330">
        <v>0.0</v>
      </c>
      <c r="BX99" s="330">
        <v>0.0</v>
      </c>
      <c r="BY99" s="330">
        <v>0.0</v>
      </c>
      <c r="BZ99" s="330">
        <v>0.0</v>
      </c>
      <c r="CA99" s="330">
        <v>0.0</v>
      </c>
      <c r="CB99" s="330">
        <v>0.0</v>
      </c>
      <c r="CC99" s="331">
        <v>0.0</v>
      </c>
      <c r="CD99" s="331">
        <v>0.0</v>
      </c>
      <c r="CE99" s="331">
        <v>0.0</v>
      </c>
      <c r="CF99" s="331">
        <v>0.0</v>
      </c>
      <c r="CG99" s="331">
        <v>0.0</v>
      </c>
      <c r="CH99" s="331">
        <v>0.0</v>
      </c>
      <c r="CI99" s="332"/>
    </row>
    <row r="100" ht="15.75" customHeight="1">
      <c r="A100" s="320" t="s">
        <v>2601</v>
      </c>
      <c r="B100" s="238" t="s">
        <v>2898</v>
      </c>
      <c r="C100" s="334" t="s">
        <v>2899</v>
      </c>
      <c r="D100" s="322" t="s">
        <v>18</v>
      </c>
      <c r="E100" s="322" t="s">
        <v>19</v>
      </c>
      <c r="F100" s="322" t="s">
        <v>34</v>
      </c>
      <c r="G100" s="45" t="str">
        <f t="shared" si="1"/>
        <v>Augusto</v>
      </c>
      <c r="H100" s="167" t="s">
        <v>149</v>
      </c>
      <c r="I100" s="52" t="s">
        <v>122</v>
      </c>
      <c r="J100" s="322" t="str">
        <f t="shared" si="5"/>
        <v>Não</v>
      </c>
      <c r="K100" s="323">
        <v>43860.0</v>
      </c>
      <c r="L100" s="96"/>
      <c r="M100" s="96" t="s">
        <v>61</v>
      </c>
      <c r="N100" s="337">
        <v>0.015</v>
      </c>
      <c r="O100" s="322" t="s">
        <v>2606</v>
      </c>
      <c r="P100" s="325">
        <v>0.0</v>
      </c>
      <c r="Q100" s="322">
        <f>IFERROR(VLOOKUP(F100,'Cadastro de assessores'!A:B,2,FALSE),"Não Cadastrado")</f>
        <v>12344</v>
      </c>
      <c r="R100" s="322" t="s">
        <v>103</v>
      </c>
      <c r="S100" s="323">
        <v>43860.0</v>
      </c>
      <c r="T100" s="64"/>
      <c r="U100" s="339" t="s">
        <v>2900</v>
      </c>
      <c r="V100" s="46" t="s">
        <v>104</v>
      </c>
      <c r="W100" s="13" t="s">
        <v>2901</v>
      </c>
      <c r="X100" s="96" t="s">
        <v>19</v>
      </c>
      <c r="Y100" s="52" t="str">
        <f t="shared" si="3"/>
        <v>Ativo</v>
      </c>
      <c r="Z100" s="328"/>
      <c r="AA100" s="96" t="str">
        <f t="shared" si="4"/>
        <v>Qualificado</v>
      </c>
      <c r="AB100" s="13" t="s">
        <v>106</v>
      </c>
      <c r="AC100" s="96"/>
      <c r="AD100" s="96" t="s">
        <v>2657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9">
        <v>1372554.72</v>
      </c>
      <c r="AT100" s="329">
        <v>1433891.5</v>
      </c>
      <c r="AU100" s="329">
        <v>1439806.49</v>
      </c>
      <c r="AV100" s="329">
        <v>1443026.05</v>
      </c>
      <c r="AW100" s="329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0">
        <v>1426669.67</v>
      </c>
      <c r="BJ100" s="330">
        <v>1415008.16</v>
      </c>
      <c r="BK100" s="330">
        <v>1442841.61</v>
      </c>
      <c r="BL100" s="330">
        <v>1456433.18</v>
      </c>
      <c r="BM100" s="330">
        <v>1470545.53</v>
      </c>
      <c r="BN100" s="330">
        <v>1523827.01</v>
      </c>
      <c r="BO100" s="330">
        <v>1514477.32</v>
      </c>
      <c r="BP100" s="330">
        <v>1526158.39</v>
      </c>
      <c r="BQ100" s="330">
        <v>1543469.78</v>
      </c>
      <c r="BR100" s="330">
        <v>1548949.08</v>
      </c>
      <c r="BS100" s="330">
        <v>1564009.8</v>
      </c>
      <c r="BT100" s="330">
        <v>1567394.37</v>
      </c>
      <c r="BU100" s="330">
        <v>1606612.37</v>
      </c>
      <c r="BV100" s="330">
        <v>1641578.02</v>
      </c>
      <c r="BW100" s="330">
        <v>1646606.86</v>
      </c>
      <c r="BX100" s="330">
        <v>1614894.96</v>
      </c>
      <c r="BY100" s="330">
        <v>1656470.27</v>
      </c>
      <c r="BZ100" s="330">
        <v>330426.36</v>
      </c>
      <c r="CA100" s="330">
        <v>472.76</v>
      </c>
      <c r="CB100" s="330">
        <v>472.76</v>
      </c>
      <c r="CC100" s="331">
        <v>0.0</v>
      </c>
      <c r="CD100" s="331">
        <v>0.0</v>
      </c>
      <c r="CE100" s="331">
        <v>0.0</v>
      </c>
      <c r="CF100" s="331">
        <v>0.0</v>
      </c>
      <c r="CG100" s="331">
        <v>0.0</v>
      </c>
      <c r="CH100" s="331">
        <v>0.0</v>
      </c>
      <c r="CI100" s="332"/>
    </row>
    <row r="101" ht="15.75" customHeight="1">
      <c r="A101" s="320" t="s">
        <v>2601</v>
      </c>
      <c r="B101" s="158" t="s">
        <v>774</v>
      </c>
      <c r="C101" s="333" t="s">
        <v>2902</v>
      </c>
      <c r="D101" s="322" t="s">
        <v>18</v>
      </c>
      <c r="E101" s="322" t="s">
        <v>181</v>
      </c>
      <c r="F101" s="322" t="s">
        <v>72</v>
      </c>
      <c r="G101" s="45" t="str">
        <f t="shared" si="1"/>
        <v>Augusto</v>
      </c>
      <c r="H101" s="167" t="s">
        <v>149</v>
      </c>
      <c r="I101" s="52" t="s">
        <v>122</v>
      </c>
      <c r="J101" s="322" t="str">
        <f t="shared" si="5"/>
        <v>Não</v>
      </c>
      <c r="K101" s="323">
        <v>44321.0</v>
      </c>
      <c r="L101" s="96"/>
      <c r="M101" s="96" t="s">
        <v>61</v>
      </c>
      <c r="N101" s="118">
        <v>0.015</v>
      </c>
      <c r="O101" s="322" t="s">
        <v>53</v>
      </c>
      <c r="P101" s="325">
        <v>0.1</v>
      </c>
      <c r="Q101" s="322" t="str">
        <f>IFERROR(VLOOKUP(F101,'Cadastro de assessores'!A:B,2,FALSE),"Não Cadastrado")</f>
        <v>250</v>
      </c>
      <c r="R101" s="322" t="s">
        <v>103</v>
      </c>
      <c r="S101" s="323">
        <v>44321.0</v>
      </c>
      <c r="T101" s="51"/>
      <c r="U101" s="51"/>
      <c r="V101" s="46" t="s">
        <v>104</v>
      </c>
      <c r="W101" s="11" t="s">
        <v>776</v>
      </c>
      <c r="X101" s="166" t="s">
        <v>76</v>
      </c>
      <c r="Y101" s="52" t="str">
        <f t="shared" si="3"/>
        <v>Ativo</v>
      </c>
      <c r="Z101" s="328"/>
      <c r="AA101" s="96" t="str">
        <f t="shared" si="4"/>
        <v>Qualificado</v>
      </c>
      <c r="AB101" s="13" t="s">
        <v>106</v>
      </c>
      <c r="AC101" s="96"/>
      <c r="AD101" s="96" t="s">
        <v>2664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0">
        <v>4640169.96</v>
      </c>
      <c r="BJ101" s="330">
        <v>4560950.66</v>
      </c>
      <c r="BK101" s="330">
        <v>4587874.02</v>
      </c>
      <c r="BL101" s="330">
        <v>4600285.85</v>
      </c>
      <c r="BM101" s="330">
        <v>4588221.37</v>
      </c>
      <c r="BN101" s="330">
        <v>4719722.07</v>
      </c>
      <c r="BO101" s="330">
        <v>4554692.67</v>
      </c>
      <c r="BP101" s="330">
        <v>4553935.58</v>
      </c>
      <c r="BQ101" s="330">
        <v>4567455.87</v>
      </c>
      <c r="BR101" s="330">
        <v>4560378.46</v>
      </c>
      <c r="BS101" s="330">
        <v>4569018.78</v>
      </c>
      <c r="BT101" s="330">
        <v>4541379.72</v>
      </c>
      <c r="BU101" s="330">
        <v>218413.97</v>
      </c>
      <c r="BV101" s="330">
        <v>180079.79</v>
      </c>
      <c r="BW101" s="330">
        <v>131156.49</v>
      </c>
      <c r="BX101" s="330">
        <v>1309.99</v>
      </c>
      <c r="BY101" s="330">
        <v>0.0</v>
      </c>
      <c r="BZ101" s="330">
        <v>311.85</v>
      </c>
      <c r="CA101" s="330">
        <v>304.42</v>
      </c>
      <c r="CB101" s="330">
        <v>304.42</v>
      </c>
      <c r="CC101" s="331">
        <v>0.0</v>
      </c>
      <c r="CD101" s="331">
        <v>0.0</v>
      </c>
      <c r="CE101" s="331">
        <v>0.0</v>
      </c>
      <c r="CF101" s="331">
        <v>0.0</v>
      </c>
      <c r="CG101" s="331">
        <v>0.0</v>
      </c>
      <c r="CH101" s="331">
        <v>0.0</v>
      </c>
      <c r="CI101" s="332"/>
    </row>
    <row r="102" ht="15.0" customHeight="1">
      <c r="A102" s="320" t="s">
        <v>2601</v>
      </c>
      <c r="B102" s="43" t="s">
        <v>778</v>
      </c>
      <c r="C102" s="46">
        <v>323749.0</v>
      </c>
      <c r="D102" s="322" t="s">
        <v>18</v>
      </c>
      <c r="E102" s="322" t="s">
        <v>181</v>
      </c>
      <c r="F102" s="96" t="s">
        <v>203</v>
      </c>
      <c r="G102" s="45" t="str">
        <f t="shared" si="1"/>
        <v>Augusto</v>
      </c>
      <c r="H102" s="167" t="s">
        <v>103</v>
      </c>
      <c r="I102" s="47" t="s">
        <v>23</v>
      </c>
      <c r="J102" s="322" t="str">
        <f t="shared" si="5"/>
        <v>Não</v>
      </c>
      <c r="K102" s="323">
        <v>44586.0</v>
      </c>
      <c r="L102" s="96"/>
      <c r="M102" s="96" t="s">
        <v>48</v>
      </c>
      <c r="N102" s="337">
        <v>0.007</v>
      </c>
      <c r="O102" s="322" t="s">
        <v>2606</v>
      </c>
      <c r="P102" s="325">
        <v>0.0</v>
      </c>
      <c r="Q102" s="322" t="str">
        <f>IFERROR(VLOOKUP(F102,'Cadastro de assessores'!A:B,2,FALSE),"Não Cadastrado")</f>
        <v>28411</v>
      </c>
      <c r="R102" s="322" t="s">
        <v>103</v>
      </c>
      <c r="S102" s="73">
        <v>44586.0</v>
      </c>
      <c r="T102" s="374"/>
      <c r="U102" s="374"/>
      <c r="V102" s="46" t="s">
        <v>104</v>
      </c>
      <c r="W102" s="5" t="s">
        <v>781</v>
      </c>
      <c r="X102" s="166" t="s">
        <v>76</v>
      </c>
      <c r="Y102" s="52" t="str">
        <f t="shared" si="3"/>
        <v>Ativo</v>
      </c>
      <c r="Z102" s="328"/>
      <c r="AA102" s="96" t="str">
        <f t="shared" si="4"/>
        <v>Varejo</v>
      </c>
      <c r="AB102" s="13" t="s">
        <v>116</v>
      </c>
      <c r="AC102" s="96"/>
      <c r="AD102" s="96" t="s">
        <v>2664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40"/>
      <c r="AX102" s="340"/>
      <c r="AY102" s="340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0">
        <v>159744.82</v>
      </c>
      <c r="BJ102" s="330">
        <v>160584.04</v>
      </c>
      <c r="BK102" s="330">
        <v>160854.33</v>
      </c>
      <c r="BL102" s="330">
        <v>162604.58</v>
      </c>
      <c r="BM102" s="330">
        <v>163479.05</v>
      </c>
      <c r="BN102" s="330">
        <v>164857.05</v>
      </c>
      <c r="BO102" s="330">
        <v>164805.0</v>
      </c>
      <c r="BP102" s="330">
        <v>166324.31</v>
      </c>
      <c r="BQ102" s="330">
        <v>148414.75</v>
      </c>
      <c r="BR102" s="330">
        <v>169930.19</v>
      </c>
      <c r="BS102" s="330">
        <v>172150.93</v>
      </c>
      <c r="BT102" s="330">
        <v>173566.34</v>
      </c>
      <c r="BU102" s="330">
        <v>175575.6</v>
      </c>
      <c r="BV102" s="330">
        <v>177312.17</v>
      </c>
      <c r="BW102" s="330">
        <v>178605.67</v>
      </c>
      <c r="BX102" s="330">
        <v>174803.39</v>
      </c>
      <c r="BY102" s="330">
        <v>181863.57</v>
      </c>
      <c r="BZ102" s="330">
        <v>183441.39</v>
      </c>
      <c r="CA102" s="330">
        <v>184790.43</v>
      </c>
      <c r="CB102" s="330">
        <v>186593.69</v>
      </c>
      <c r="CC102" s="331">
        <v>188422.53</v>
      </c>
      <c r="CD102" s="331">
        <v>189690.65</v>
      </c>
      <c r="CE102" s="331">
        <v>42652.33</v>
      </c>
      <c r="CF102" s="331">
        <v>187785.65</v>
      </c>
      <c r="CG102" s="331">
        <v>189454.57</v>
      </c>
      <c r="CH102" s="331">
        <v>191071.03</v>
      </c>
      <c r="CI102" s="332"/>
    </row>
    <row r="103" ht="15.75" customHeight="1">
      <c r="A103" s="320" t="s">
        <v>2601</v>
      </c>
      <c r="B103" s="62" t="s">
        <v>786</v>
      </c>
      <c r="C103" s="46">
        <v>6496617.0</v>
      </c>
      <c r="D103" s="322" t="s">
        <v>18</v>
      </c>
      <c r="E103" s="322" t="s">
        <v>181</v>
      </c>
      <c r="F103" s="94" t="s">
        <v>72</v>
      </c>
      <c r="G103" s="45" t="str">
        <f t="shared" si="1"/>
        <v>Augusto</v>
      </c>
      <c r="H103" s="335" t="s">
        <v>190</v>
      </c>
      <c r="I103" s="47" t="s">
        <v>23</v>
      </c>
      <c r="J103" s="322" t="str">
        <f t="shared" si="5"/>
        <v>Não</v>
      </c>
      <c r="K103" s="336">
        <v>44715.0</v>
      </c>
      <c r="L103" s="336">
        <v>45061.0</v>
      </c>
      <c r="M103" s="96" t="s">
        <v>74</v>
      </c>
      <c r="N103" s="337">
        <v>0.012</v>
      </c>
      <c r="O103" s="322" t="s">
        <v>2606</v>
      </c>
      <c r="P103" s="325">
        <v>0.0</v>
      </c>
      <c r="Q103" s="322">
        <v>250.0</v>
      </c>
      <c r="R103" s="322" t="s">
        <v>103</v>
      </c>
      <c r="S103" s="73">
        <v>44711.0</v>
      </c>
      <c r="T103" s="171"/>
      <c r="U103" s="171"/>
      <c r="V103" s="46" t="s">
        <v>104</v>
      </c>
      <c r="W103" s="5" t="s">
        <v>789</v>
      </c>
      <c r="X103" s="46" t="s">
        <v>76</v>
      </c>
      <c r="Y103" s="52" t="str">
        <f t="shared" si="3"/>
        <v>Encerrado</v>
      </c>
      <c r="Z103" s="328"/>
      <c r="AA103" s="96" t="str">
        <f t="shared" si="4"/>
        <v/>
      </c>
      <c r="AB103" s="96"/>
      <c r="AC103" s="96"/>
      <c r="AD103" s="46" t="s">
        <v>2684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40"/>
      <c r="AX103" s="340"/>
      <c r="AY103" s="340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8">
        <v>100000.0</v>
      </c>
      <c r="BJ103" s="330">
        <v>99586.89</v>
      </c>
      <c r="BK103" s="330">
        <v>100518.74</v>
      </c>
      <c r="BL103" s="330">
        <v>101774.65</v>
      </c>
      <c r="BM103" s="330">
        <v>322018.84</v>
      </c>
      <c r="BN103" s="330">
        <v>327982.67</v>
      </c>
      <c r="BO103" s="330">
        <v>327911.77</v>
      </c>
      <c r="BP103" s="330">
        <v>331139.08</v>
      </c>
      <c r="BQ103" s="330">
        <v>334636.9</v>
      </c>
      <c r="BR103" s="330">
        <v>337342.66</v>
      </c>
      <c r="BS103" s="330">
        <v>371659.01</v>
      </c>
      <c r="BT103" s="330">
        <v>374321.38</v>
      </c>
      <c r="BU103" s="330">
        <v>364218.67</v>
      </c>
      <c r="BV103" s="330">
        <v>0.0</v>
      </c>
      <c r="BW103" s="330">
        <v>0.0</v>
      </c>
      <c r="BX103" s="330">
        <v>0.0</v>
      </c>
      <c r="BY103" s="330">
        <v>0.0</v>
      </c>
      <c r="BZ103" s="330">
        <v>0.0</v>
      </c>
      <c r="CA103" s="330">
        <v>0.0</v>
      </c>
      <c r="CB103" s="330">
        <v>0.0</v>
      </c>
      <c r="CC103" s="331">
        <v>0.0</v>
      </c>
      <c r="CD103" s="331">
        <v>0.0</v>
      </c>
      <c r="CE103" s="331">
        <v>0.0</v>
      </c>
      <c r="CF103" s="331">
        <v>0.0</v>
      </c>
      <c r="CG103" s="331">
        <v>0.0</v>
      </c>
      <c r="CH103" s="331">
        <v>0.0</v>
      </c>
      <c r="CI103" s="332"/>
    </row>
    <row r="104" ht="15.75" customHeight="1">
      <c r="A104" s="320" t="s">
        <v>2601</v>
      </c>
      <c r="B104" s="62" t="s">
        <v>786</v>
      </c>
      <c r="C104" s="334" t="s">
        <v>2903</v>
      </c>
      <c r="D104" s="322" t="s">
        <v>18</v>
      </c>
      <c r="E104" s="322" t="s">
        <v>181</v>
      </c>
      <c r="F104" s="96" t="s">
        <v>2904</v>
      </c>
      <c r="G104" s="45" t="str">
        <f t="shared" si="1"/>
        <v>Augusto</v>
      </c>
      <c r="H104" s="335" t="s">
        <v>190</v>
      </c>
      <c r="I104" s="47" t="s">
        <v>23</v>
      </c>
      <c r="J104" s="322" t="str">
        <f t="shared" si="5"/>
        <v>Não</v>
      </c>
      <c r="K104" s="323">
        <v>44999.0</v>
      </c>
      <c r="L104" s="336">
        <v>43966.0</v>
      </c>
      <c r="M104" s="96" t="s">
        <v>788</v>
      </c>
      <c r="N104" s="337">
        <v>0.02</v>
      </c>
      <c r="O104" s="322" t="s">
        <v>195</v>
      </c>
      <c r="P104" s="325">
        <v>0.2</v>
      </c>
      <c r="Q104" s="322">
        <v>250.0</v>
      </c>
      <c r="R104" s="96"/>
      <c r="S104" s="96"/>
      <c r="T104" s="171"/>
      <c r="U104" s="171"/>
      <c r="V104" s="46" t="s">
        <v>104</v>
      </c>
      <c r="W104" s="5" t="s">
        <v>789</v>
      </c>
      <c r="X104" s="13" t="s">
        <v>76</v>
      </c>
      <c r="Y104" s="52" t="str">
        <f t="shared" si="3"/>
        <v>Encerrado</v>
      </c>
      <c r="Z104" s="328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0"/>
      <c r="AY104" s="340"/>
      <c r="AZ104" s="340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0"/>
      <c r="BN104" s="330"/>
      <c r="BO104" s="330"/>
      <c r="BP104" s="330"/>
      <c r="BQ104" s="330"/>
      <c r="BR104" s="330"/>
      <c r="BS104" s="330">
        <v>49584.54</v>
      </c>
      <c r="BT104" s="330">
        <v>50539.09</v>
      </c>
      <c r="BU104" s="330">
        <v>43341.95</v>
      </c>
      <c r="BV104" s="330">
        <v>0.0</v>
      </c>
      <c r="BW104" s="330">
        <v>0.0</v>
      </c>
      <c r="BX104" s="330">
        <v>0.0</v>
      </c>
      <c r="BY104" s="330">
        <v>0.0</v>
      </c>
      <c r="BZ104" s="330">
        <v>0.0</v>
      </c>
      <c r="CA104" s="330">
        <v>0.0</v>
      </c>
      <c r="CB104" s="330">
        <v>0.0</v>
      </c>
      <c r="CC104" s="331">
        <v>0.0</v>
      </c>
      <c r="CD104" s="331">
        <v>0.0</v>
      </c>
      <c r="CE104" s="331">
        <v>0.0</v>
      </c>
      <c r="CF104" s="331">
        <v>0.0</v>
      </c>
      <c r="CG104" s="331">
        <v>0.0</v>
      </c>
      <c r="CH104" s="331">
        <v>0.0</v>
      </c>
      <c r="CI104" s="332"/>
    </row>
    <row r="105" ht="15.75" customHeight="1">
      <c r="A105" s="320" t="s">
        <v>2601</v>
      </c>
      <c r="B105" s="238" t="s">
        <v>2905</v>
      </c>
      <c r="C105" s="334" t="s">
        <v>2906</v>
      </c>
      <c r="D105" s="322" t="s">
        <v>2604</v>
      </c>
      <c r="E105" s="322" t="s">
        <v>19</v>
      </c>
      <c r="F105" s="96" t="s">
        <v>2604</v>
      </c>
      <c r="G105" s="45" t="str">
        <f t="shared" si="1"/>
        <v>Augusto</v>
      </c>
      <c r="H105" s="335" t="s">
        <v>190</v>
      </c>
      <c r="I105" s="47" t="s">
        <v>23</v>
      </c>
      <c r="J105" s="322" t="str">
        <f t="shared" si="5"/>
        <v>Não</v>
      </c>
      <c r="K105" s="96" t="s">
        <v>2654</v>
      </c>
      <c r="L105" s="341">
        <v>44482.0</v>
      </c>
      <c r="M105" s="96" t="s">
        <v>61</v>
      </c>
      <c r="N105" s="337">
        <v>0.015</v>
      </c>
      <c r="O105" s="322" t="s">
        <v>53</v>
      </c>
      <c r="P105" s="325">
        <v>0.1</v>
      </c>
      <c r="Q105" s="96" t="str">
        <f>IFERROR(VLOOKUP(F105,'Cadastro de assessores'!A:B,2,FALSE),"Não Cadastrado")</f>
        <v>18986</v>
      </c>
      <c r="R105" s="96" t="s">
        <v>2618</v>
      </c>
      <c r="S105" s="96"/>
      <c r="T105" s="171"/>
      <c r="U105" s="171"/>
      <c r="V105" s="46" t="s">
        <v>104</v>
      </c>
      <c r="W105" s="13" t="s">
        <v>2907</v>
      </c>
      <c r="X105" s="96" t="s">
        <v>19</v>
      </c>
      <c r="Y105" s="52" t="str">
        <f t="shared" si="3"/>
        <v>Encerrado</v>
      </c>
      <c r="Z105" s="328"/>
      <c r="AA105" s="96" t="str">
        <f t="shared" si="4"/>
        <v/>
      </c>
      <c r="AB105" s="96"/>
      <c r="AC105" s="96"/>
      <c r="AD105" s="96" t="s">
        <v>2730</v>
      </c>
      <c r="AE105" s="340"/>
      <c r="AF105" s="340"/>
      <c r="AG105" s="340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0"/>
      <c r="AY105" s="340"/>
      <c r="AZ105" s="340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2621</v>
      </c>
      <c r="BJ105" s="173">
        <v>0.0</v>
      </c>
      <c r="BK105" s="173" t="s">
        <v>2621</v>
      </c>
      <c r="BL105" s="173">
        <v>0.0</v>
      </c>
      <c r="BM105" s="330">
        <v>0.0</v>
      </c>
      <c r="BN105" s="330">
        <v>0.0</v>
      </c>
      <c r="BO105" s="330">
        <v>0.0</v>
      </c>
      <c r="BP105" s="330">
        <v>0.0</v>
      </c>
      <c r="BQ105" s="330">
        <v>0.0</v>
      </c>
      <c r="BR105" s="330">
        <v>0.0</v>
      </c>
      <c r="BS105" s="330">
        <v>0.0</v>
      </c>
      <c r="BT105" s="330">
        <v>0.0</v>
      </c>
      <c r="BU105" s="330">
        <v>0.0</v>
      </c>
      <c r="BV105" s="330">
        <v>0.0</v>
      </c>
      <c r="BW105" s="330">
        <v>0.0</v>
      </c>
      <c r="BX105" s="330">
        <v>0.0</v>
      </c>
      <c r="BY105" s="330">
        <v>0.0</v>
      </c>
      <c r="BZ105" s="330">
        <v>0.0</v>
      </c>
      <c r="CA105" s="330">
        <v>0.0</v>
      </c>
      <c r="CB105" s="330">
        <v>0.0</v>
      </c>
      <c r="CC105" s="331">
        <v>0.0</v>
      </c>
      <c r="CD105" s="331">
        <v>0.0</v>
      </c>
      <c r="CE105" s="331">
        <v>0.0</v>
      </c>
      <c r="CF105" s="331">
        <v>0.0</v>
      </c>
      <c r="CG105" s="331">
        <v>0.0</v>
      </c>
      <c r="CH105" s="331">
        <v>0.0</v>
      </c>
      <c r="CI105" s="332"/>
    </row>
    <row r="106" ht="15.75" customHeight="1">
      <c r="A106" s="320" t="s">
        <v>2601</v>
      </c>
      <c r="B106" s="320" t="s">
        <v>835</v>
      </c>
      <c r="C106" s="72" t="s">
        <v>2908</v>
      </c>
      <c r="D106" s="322" t="s">
        <v>18</v>
      </c>
      <c r="E106" s="322" t="s">
        <v>181</v>
      </c>
      <c r="F106" s="94" t="s">
        <v>72</v>
      </c>
      <c r="G106" s="45" t="str">
        <f t="shared" si="1"/>
        <v>Augusto</v>
      </c>
      <c r="H106" s="167" t="s">
        <v>149</v>
      </c>
      <c r="I106" s="52" t="s">
        <v>122</v>
      </c>
      <c r="J106" s="322" t="str">
        <f t="shared" si="5"/>
        <v>Não</v>
      </c>
      <c r="K106" s="338">
        <v>44844.0</v>
      </c>
      <c r="L106" s="96"/>
      <c r="M106" s="96" t="s">
        <v>48</v>
      </c>
      <c r="N106" s="324">
        <v>0.01</v>
      </c>
      <c r="O106" s="322" t="s">
        <v>2606</v>
      </c>
      <c r="P106" s="325">
        <v>0.0</v>
      </c>
      <c r="Q106" s="322" t="str">
        <f>IFERROR(VLOOKUP(F106,'Cadastro de assessores'!A:B,2,FALSE),"Não Cadastrado")</f>
        <v>250</v>
      </c>
      <c r="R106" s="322" t="s">
        <v>103</v>
      </c>
      <c r="S106" s="323">
        <v>44826.0</v>
      </c>
      <c r="T106" s="171"/>
      <c r="U106" s="171"/>
      <c r="V106" s="46" t="s">
        <v>104</v>
      </c>
      <c r="W106" s="327" t="s">
        <v>838</v>
      </c>
      <c r="X106" s="13" t="s">
        <v>76</v>
      </c>
      <c r="Y106" s="52" t="str">
        <f t="shared" si="3"/>
        <v>Ativo</v>
      </c>
      <c r="Z106" s="328"/>
      <c r="AA106" s="96" t="str">
        <f t="shared" si="4"/>
        <v/>
      </c>
      <c r="AB106" s="13" t="s">
        <v>116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9"/>
      <c r="AT106" s="329"/>
      <c r="AU106" s="329"/>
      <c r="AV106" s="329"/>
      <c r="AW106" s="329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0"/>
      <c r="BJ106" s="330"/>
      <c r="BK106" s="330"/>
      <c r="BL106" s="330"/>
      <c r="BM106" s="330">
        <v>0.0</v>
      </c>
      <c r="BN106" s="330">
        <v>23558.51</v>
      </c>
      <c r="BO106" s="330">
        <v>23648.02</v>
      </c>
      <c r="BP106" s="330">
        <v>27890.64</v>
      </c>
      <c r="BQ106" s="330">
        <v>28242.25</v>
      </c>
      <c r="BR106" s="330">
        <v>36446.98</v>
      </c>
      <c r="BS106" s="330">
        <v>40875.6</v>
      </c>
      <c r="BT106" s="330">
        <v>41178.79</v>
      </c>
      <c r="BU106" s="330">
        <v>41639.2</v>
      </c>
      <c r="BV106" s="330">
        <v>0.0</v>
      </c>
      <c r="BW106" s="330">
        <v>0.0</v>
      </c>
      <c r="BX106" s="330">
        <v>0.0</v>
      </c>
      <c r="BY106" s="330">
        <v>0.0</v>
      </c>
      <c r="BZ106" s="330">
        <v>0.0</v>
      </c>
      <c r="CA106" s="330">
        <v>0.0</v>
      </c>
      <c r="CB106" s="330">
        <v>0.0</v>
      </c>
      <c r="CC106" s="331">
        <v>0.0</v>
      </c>
      <c r="CD106" s="331">
        <v>0.0</v>
      </c>
      <c r="CE106" s="331">
        <v>0.0</v>
      </c>
      <c r="CF106" s="331">
        <v>0.0</v>
      </c>
      <c r="CG106" s="331">
        <v>0.0</v>
      </c>
      <c r="CH106" s="331">
        <v>0.0</v>
      </c>
      <c r="CI106" s="332"/>
    </row>
    <row r="107" ht="15.75" customHeight="1">
      <c r="A107" s="320" t="s">
        <v>2601</v>
      </c>
      <c r="B107" s="62" t="s">
        <v>839</v>
      </c>
      <c r="C107" s="333" t="s">
        <v>2909</v>
      </c>
      <c r="D107" s="322" t="s">
        <v>18</v>
      </c>
      <c r="E107" s="322" t="s">
        <v>181</v>
      </c>
      <c r="F107" s="94" t="s">
        <v>203</v>
      </c>
      <c r="G107" s="45" t="str">
        <f t="shared" si="1"/>
        <v>Augusto</v>
      </c>
      <c r="H107" s="167" t="s">
        <v>149</v>
      </c>
      <c r="I107" s="52" t="s">
        <v>122</v>
      </c>
      <c r="J107" s="322" t="str">
        <f t="shared" si="5"/>
        <v>Não</v>
      </c>
      <c r="K107" s="323">
        <v>44328.0</v>
      </c>
      <c r="L107" s="46"/>
      <c r="M107" s="96" t="s">
        <v>275</v>
      </c>
      <c r="N107" s="337">
        <v>0.02</v>
      </c>
      <c r="O107" s="322" t="s">
        <v>53</v>
      </c>
      <c r="P107" s="325">
        <v>0.2</v>
      </c>
      <c r="Q107" s="94" t="str">
        <f>IFERROR(VLOOKUP(F107,'Cadastro de assessores'!A:B,2,FALSE),"Não Cadastrado")</f>
        <v>28411</v>
      </c>
      <c r="R107" s="322" t="s">
        <v>103</v>
      </c>
      <c r="S107" s="323">
        <v>44328.0</v>
      </c>
      <c r="T107" s="75"/>
      <c r="U107" s="51" t="s">
        <v>2910</v>
      </c>
      <c r="V107" s="46" t="s">
        <v>104</v>
      </c>
      <c r="W107" s="5" t="s">
        <v>841</v>
      </c>
      <c r="X107" s="166" t="s">
        <v>76</v>
      </c>
      <c r="Y107" s="52" t="str">
        <f t="shared" si="3"/>
        <v>Ativo</v>
      </c>
      <c r="Z107" s="328"/>
      <c r="AA107" s="96" t="str">
        <f t="shared" si="4"/>
        <v>Qualificado</v>
      </c>
      <c r="AB107" s="13" t="s">
        <v>106</v>
      </c>
      <c r="AC107" s="96"/>
      <c r="AD107" s="96" t="s">
        <v>2614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0">
        <v>1061984.96</v>
      </c>
      <c r="BJ107" s="330">
        <v>1024991.07</v>
      </c>
      <c r="BK107" s="330">
        <v>1049233.51</v>
      </c>
      <c r="BL107" s="330">
        <v>1074699.35</v>
      </c>
      <c r="BM107" s="330">
        <v>1081669.3</v>
      </c>
      <c r="BN107" s="330">
        <v>1126458.36</v>
      </c>
      <c r="BO107" s="330">
        <v>1116842.39</v>
      </c>
      <c r="BP107" s="330">
        <v>1121409.05</v>
      </c>
      <c r="BQ107" s="330">
        <v>1136767.01</v>
      </c>
      <c r="BR107" s="330">
        <v>1129380.32</v>
      </c>
      <c r="BS107" s="330">
        <v>1139300.37</v>
      </c>
      <c r="BT107" s="330">
        <v>134100.62</v>
      </c>
      <c r="BU107" s="330">
        <v>98137.73</v>
      </c>
      <c r="BV107" s="330">
        <v>104414.87</v>
      </c>
      <c r="BW107" s="330">
        <v>1473.31</v>
      </c>
      <c r="BX107" s="330">
        <v>1443.5</v>
      </c>
      <c r="BY107" s="330">
        <v>0.0</v>
      </c>
      <c r="BZ107" s="330">
        <v>0.0</v>
      </c>
      <c r="CA107" s="330">
        <v>0.0</v>
      </c>
      <c r="CB107" s="330">
        <v>0.0</v>
      </c>
      <c r="CC107" s="331">
        <v>0.0</v>
      </c>
      <c r="CD107" s="331">
        <v>0.0</v>
      </c>
      <c r="CE107" s="331">
        <v>0.0</v>
      </c>
      <c r="CF107" s="331">
        <v>0.0</v>
      </c>
      <c r="CG107" s="331">
        <v>0.0</v>
      </c>
      <c r="CH107" s="331">
        <v>0.0</v>
      </c>
      <c r="CI107" s="332"/>
    </row>
    <row r="108" ht="15.75" customHeight="1">
      <c r="A108" s="320" t="s">
        <v>2601</v>
      </c>
      <c r="B108" s="62" t="s">
        <v>2911</v>
      </c>
      <c r="C108" s="146">
        <v>351246.0</v>
      </c>
      <c r="D108" s="322" t="s">
        <v>18</v>
      </c>
      <c r="E108" s="322" t="s">
        <v>181</v>
      </c>
      <c r="F108" s="322" t="s">
        <v>72</v>
      </c>
      <c r="G108" s="45" t="str">
        <f t="shared" si="1"/>
        <v>Augusto</v>
      </c>
      <c r="H108" s="335" t="s">
        <v>190</v>
      </c>
      <c r="I108" s="47" t="s">
        <v>23</v>
      </c>
      <c r="J108" s="322" t="str">
        <f t="shared" si="5"/>
        <v>Não</v>
      </c>
      <c r="K108" s="336">
        <v>44594.0</v>
      </c>
      <c r="L108" s="73">
        <v>44937.0</v>
      </c>
      <c r="M108" s="96" t="s">
        <v>61</v>
      </c>
      <c r="N108" s="337">
        <v>0.015</v>
      </c>
      <c r="O108" s="322" t="s">
        <v>53</v>
      </c>
      <c r="P108" s="325">
        <v>0.1</v>
      </c>
      <c r="Q108" s="94" t="str">
        <f>IFERROR(VLOOKUP(F108,'Cadastro de assessores'!A:B,2,FALSE),"Não Cadastrado")</f>
        <v>250</v>
      </c>
      <c r="R108" s="322" t="s">
        <v>103</v>
      </c>
      <c r="S108" s="336">
        <v>44594.0</v>
      </c>
      <c r="T108" s="75"/>
      <c r="U108" s="326"/>
      <c r="V108" s="46" t="s">
        <v>104</v>
      </c>
      <c r="W108" s="5" t="s">
        <v>2912</v>
      </c>
      <c r="X108" s="166" t="s">
        <v>76</v>
      </c>
      <c r="Y108" s="52" t="str">
        <f t="shared" si="3"/>
        <v>Encerrado</v>
      </c>
      <c r="Z108" s="328"/>
      <c r="AA108" s="96" t="str">
        <f t="shared" si="4"/>
        <v>Varejo</v>
      </c>
      <c r="AB108" s="13" t="s">
        <v>116</v>
      </c>
      <c r="AC108" s="96"/>
      <c r="AD108" s="96" t="s">
        <v>2664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9"/>
      <c r="AT108" s="329"/>
      <c r="AU108" s="329"/>
      <c r="AV108" s="329"/>
      <c r="AW108" s="329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0">
        <v>48877.72</v>
      </c>
      <c r="BJ108" s="330">
        <v>48673.64</v>
      </c>
      <c r="BK108" s="330">
        <v>49278.23</v>
      </c>
      <c r="BL108" s="330">
        <v>49791.56</v>
      </c>
      <c r="BM108" s="330">
        <v>50136.61</v>
      </c>
      <c r="BN108" s="330">
        <v>51402.78</v>
      </c>
      <c r="BO108" s="330">
        <v>14897.18</v>
      </c>
      <c r="BP108" s="330">
        <v>108.22</v>
      </c>
      <c r="BQ108" s="330">
        <v>176.14</v>
      </c>
      <c r="BR108" s="330">
        <v>0.0</v>
      </c>
      <c r="BS108" s="330">
        <v>1.65</v>
      </c>
      <c r="BT108" s="330">
        <v>1.65</v>
      </c>
      <c r="BU108" s="330">
        <v>1.65</v>
      </c>
      <c r="BV108" s="330">
        <v>0.0</v>
      </c>
      <c r="BW108" s="330">
        <v>0.0</v>
      </c>
      <c r="BX108" s="330">
        <v>0.0</v>
      </c>
      <c r="BY108" s="330">
        <v>0.0</v>
      </c>
      <c r="BZ108" s="330">
        <v>0.0</v>
      </c>
      <c r="CA108" s="330">
        <v>0.0</v>
      </c>
      <c r="CB108" s="330">
        <v>0.0</v>
      </c>
      <c r="CC108" s="331">
        <v>0.0</v>
      </c>
      <c r="CD108" s="331">
        <v>0.0</v>
      </c>
      <c r="CE108" s="331">
        <v>0.0</v>
      </c>
      <c r="CF108" s="331">
        <v>0.0</v>
      </c>
      <c r="CG108" s="331">
        <v>0.0</v>
      </c>
      <c r="CH108" s="331">
        <v>0.0</v>
      </c>
      <c r="CI108" s="332"/>
    </row>
    <row r="109" ht="15.75" customHeight="1">
      <c r="A109" s="320" t="s">
        <v>2601</v>
      </c>
      <c r="B109" s="320" t="s">
        <v>2913</v>
      </c>
      <c r="C109" s="321" t="s">
        <v>2914</v>
      </c>
      <c r="D109" s="322" t="s">
        <v>18</v>
      </c>
      <c r="E109" s="322" t="s">
        <v>19</v>
      </c>
      <c r="F109" s="327" t="s">
        <v>639</v>
      </c>
      <c r="G109" s="45" t="str">
        <f t="shared" si="1"/>
        <v>Bruno</v>
      </c>
      <c r="H109" s="167" t="s">
        <v>103</v>
      </c>
      <c r="I109" s="47" t="s">
        <v>23</v>
      </c>
      <c r="J109" s="322" t="str">
        <f t="shared" si="5"/>
        <v>Sim</v>
      </c>
      <c r="K109" s="323">
        <v>43888.0</v>
      </c>
      <c r="L109" s="96"/>
      <c r="M109" s="96" t="s">
        <v>74</v>
      </c>
      <c r="N109" s="337">
        <v>0.012</v>
      </c>
      <c r="O109" s="322" t="s">
        <v>2606</v>
      </c>
      <c r="P109" s="325">
        <v>0.0</v>
      </c>
      <c r="Q109" s="322" t="str">
        <f>IFERROR(VLOOKUP(F109,'Cadastro de assessores'!A:B,2,FALSE),"Não Cadastrado")</f>
        <v>Não Cadastrado</v>
      </c>
      <c r="R109" s="322" t="s">
        <v>103</v>
      </c>
      <c r="S109" s="323">
        <v>43882.0</v>
      </c>
      <c r="T109" s="171" t="s">
        <v>2915</v>
      </c>
      <c r="U109" s="339" t="s">
        <v>2916</v>
      </c>
      <c r="V109" s="46" t="s">
        <v>104</v>
      </c>
      <c r="W109" s="327" t="s">
        <v>2917</v>
      </c>
      <c r="X109" s="322" t="s">
        <v>19</v>
      </c>
      <c r="Y109" s="52" t="str">
        <f t="shared" si="3"/>
        <v>Ativo</v>
      </c>
      <c r="Z109" s="328"/>
      <c r="AA109" s="96" t="str">
        <f t="shared" si="4"/>
        <v>Varejo</v>
      </c>
      <c r="AB109" s="13" t="s">
        <v>116</v>
      </c>
      <c r="AC109" s="96"/>
      <c r="AD109" s="322" t="s">
        <v>2669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9">
        <v>426457.31</v>
      </c>
      <c r="AT109" s="329">
        <v>455338.65</v>
      </c>
      <c r="AU109" s="329">
        <v>465971.13</v>
      </c>
      <c r="AV109" s="329">
        <v>466403.01</v>
      </c>
      <c r="AW109" s="329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0">
        <v>754811.04</v>
      </c>
      <c r="BJ109" s="330">
        <v>778566.21</v>
      </c>
      <c r="BK109" s="330">
        <v>784532.41</v>
      </c>
      <c r="BL109" s="330">
        <v>794687.47</v>
      </c>
      <c r="BM109" s="330">
        <v>801054.97</v>
      </c>
      <c r="BN109" s="330">
        <v>819054.75</v>
      </c>
      <c r="BO109" s="330">
        <v>815004.14</v>
      </c>
      <c r="BP109" s="330">
        <v>822514.96</v>
      </c>
      <c r="BQ109" s="330">
        <v>832926.55</v>
      </c>
      <c r="BR109" s="330">
        <v>770434.61</v>
      </c>
      <c r="BS109" s="330">
        <v>852375.88</v>
      </c>
      <c r="BT109" s="330">
        <v>859318.81</v>
      </c>
      <c r="BU109" s="330">
        <v>868808.02</v>
      </c>
      <c r="BV109" s="330">
        <v>877665.15</v>
      </c>
      <c r="BW109" s="330">
        <v>883878.37</v>
      </c>
      <c r="BX109" s="330">
        <v>895996.57</v>
      </c>
      <c r="BY109" s="330">
        <v>899543.32</v>
      </c>
      <c r="BZ109" s="330">
        <v>906046.77</v>
      </c>
      <c r="CA109" s="330">
        <v>914888.44</v>
      </c>
      <c r="CB109" s="330">
        <v>923420.55</v>
      </c>
      <c r="CC109" s="331">
        <v>930389.3</v>
      </c>
      <c r="CD109" s="331">
        <v>936580.8</v>
      </c>
      <c r="CE109" s="331">
        <v>911170.25</v>
      </c>
      <c r="CF109" s="331">
        <v>947648.35</v>
      </c>
      <c r="CG109" s="331">
        <v>940545.61</v>
      </c>
      <c r="CH109" s="331">
        <v>946306.62</v>
      </c>
      <c r="CI109" s="332"/>
    </row>
    <row r="110" ht="15.75" customHeight="1">
      <c r="A110" s="320" t="s">
        <v>2601</v>
      </c>
      <c r="B110" s="320" t="s">
        <v>2918</v>
      </c>
      <c r="C110" s="321" t="s">
        <v>2919</v>
      </c>
      <c r="D110" s="322" t="s">
        <v>18</v>
      </c>
      <c r="E110" s="322" t="s">
        <v>19</v>
      </c>
      <c r="F110" s="322" t="s">
        <v>144</v>
      </c>
      <c r="G110" s="45" t="str">
        <f t="shared" si="1"/>
        <v>Augusto</v>
      </c>
      <c r="H110" s="167" t="s">
        <v>149</v>
      </c>
      <c r="I110" s="52" t="s">
        <v>122</v>
      </c>
      <c r="J110" s="322" t="str">
        <f t="shared" si="5"/>
        <v>Não</v>
      </c>
      <c r="K110" s="338">
        <v>43398.0</v>
      </c>
      <c r="L110" s="96"/>
      <c r="M110" s="96" t="s">
        <v>194</v>
      </c>
      <c r="N110" s="324">
        <v>0.018</v>
      </c>
      <c r="O110" s="322" t="s">
        <v>195</v>
      </c>
      <c r="P110" s="325">
        <v>0.2</v>
      </c>
      <c r="Q110" s="322">
        <f>IFERROR(VLOOKUP(F110,'Cadastro de assessores'!A:B,2,FALSE),"Não Cadastrado")</f>
        <v>12332</v>
      </c>
      <c r="R110" s="322" t="s">
        <v>149</v>
      </c>
      <c r="S110" s="338">
        <v>43397.0</v>
      </c>
      <c r="T110" s="171"/>
      <c r="U110" s="171"/>
      <c r="V110" s="46" t="s">
        <v>104</v>
      </c>
      <c r="W110" s="327" t="s">
        <v>2920</v>
      </c>
      <c r="X110" s="96" t="s">
        <v>19</v>
      </c>
      <c r="Y110" s="52" t="str">
        <f t="shared" si="3"/>
        <v>Inativo</v>
      </c>
      <c r="Z110" s="328"/>
      <c r="AA110" s="96" t="str">
        <f t="shared" si="4"/>
        <v/>
      </c>
      <c r="AB110" s="13" t="s">
        <v>116</v>
      </c>
      <c r="AC110" s="96"/>
      <c r="AD110" s="96" t="s">
        <v>2669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9">
        <v>169008.31</v>
      </c>
      <c r="AT110" s="329">
        <v>181927.66</v>
      </c>
      <c r="AU110" s="329">
        <v>183143.2</v>
      </c>
      <c r="AV110" s="329">
        <v>184337.44</v>
      </c>
      <c r="AW110" s="329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0" t="s">
        <v>2621</v>
      </c>
      <c r="BJ110" s="330">
        <v>0.0</v>
      </c>
      <c r="BK110" s="330" t="s">
        <v>2621</v>
      </c>
      <c r="BL110" s="330">
        <v>0.0</v>
      </c>
      <c r="BM110" s="330">
        <v>0.0</v>
      </c>
      <c r="BN110" s="330">
        <v>0.0</v>
      </c>
      <c r="BO110" s="330">
        <v>0.0</v>
      </c>
      <c r="BP110" s="330">
        <v>0.0</v>
      </c>
      <c r="BQ110" s="330">
        <v>0.0</v>
      </c>
      <c r="BR110" s="330">
        <v>0.0</v>
      </c>
      <c r="BS110" s="330">
        <v>0.0</v>
      </c>
      <c r="BT110" s="330">
        <v>0.0</v>
      </c>
      <c r="BU110" s="330">
        <v>0.0</v>
      </c>
      <c r="BV110" s="330">
        <v>0.0</v>
      </c>
      <c r="BW110" s="330">
        <v>0.0</v>
      </c>
      <c r="BX110" s="330">
        <v>0.0</v>
      </c>
      <c r="BY110" s="330">
        <v>0.0</v>
      </c>
      <c r="BZ110" s="330">
        <v>0.0</v>
      </c>
      <c r="CA110" s="330">
        <v>0.0</v>
      </c>
      <c r="CB110" s="330">
        <v>0.0</v>
      </c>
      <c r="CC110" s="331">
        <v>0.0</v>
      </c>
      <c r="CD110" s="331">
        <v>0.0</v>
      </c>
      <c r="CE110" s="331">
        <v>0.0</v>
      </c>
      <c r="CF110" s="331">
        <v>0.0</v>
      </c>
      <c r="CG110" s="331">
        <v>0.0</v>
      </c>
      <c r="CH110" s="331">
        <v>0.0</v>
      </c>
      <c r="CI110" s="332"/>
    </row>
    <row r="111" ht="15.75" customHeight="1">
      <c r="A111" s="320" t="s">
        <v>2601</v>
      </c>
      <c r="B111" s="62" t="s">
        <v>2921</v>
      </c>
      <c r="C111" s="146">
        <v>2541803.0</v>
      </c>
      <c r="D111" s="322" t="s">
        <v>18</v>
      </c>
      <c r="E111" s="322" t="s">
        <v>181</v>
      </c>
      <c r="F111" s="322" t="s">
        <v>72</v>
      </c>
      <c r="G111" s="45" t="str">
        <f t="shared" si="1"/>
        <v>Augusto</v>
      </c>
      <c r="H111" s="167" t="s">
        <v>103</v>
      </c>
      <c r="I111" s="47" t="s">
        <v>23</v>
      </c>
      <c r="J111" s="322" t="str">
        <f t="shared" si="5"/>
        <v>Sim</v>
      </c>
      <c r="K111" s="124">
        <v>44524.0</v>
      </c>
      <c r="L111" s="46"/>
      <c r="M111" s="96" t="s">
        <v>48</v>
      </c>
      <c r="N111" s="324">
        <v>0.007</v>
      </c>
      <c r="O111" s="322" t="s">
        <v>2606</v>
      </c>
      <c r="P111" s="325">
        <v>0.0</v>
      </c>
      <c r="Q111" s="322" t="str">
        <f>IFERROR(VLOOKUP(F111,'Cadastro de assessores'!A:B,2,FALSE),"Não Cadastrado")</f>
        <v>250</v>
      </c>
      <c r="R111" s="322" t="s">
        <v>103</v>
      </c>
      <c r="S111" s="124">
        <v>44524.0</v>
      </c>
      <c r="T111" s="51" t="s">
        <v>2922</v>
      </c>
      <c r="U111" s="51"/>
      <c r="V111" s="46" t="s">
        <v>104</v>
      </c>
      <c r="W111" s="5" t="s">
        <v>2923</v>
      </c>
      <c r="X111" s="166" t="s">
        <v>76</v>
      </c>
      <c r="Y111" s="52" t="str">
        <f t="shared" si="3"/>
        <v>Ativo</v>
      </c>
      <c r="Z111" s="328"/>
      <c r="AA111" s="96" t="str">
        <f t="shared" si="4"/>
        <v>Varejo</v>
      </c>
      <c r="AB111" s="13" t="s">
        <v>116</v>
      </c>
      <c r="AC111" s="96"/>
      <c r="AD111" s="96" t="s">
        <v>2664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9"/>
      <c r="AS111" s="329"/>
      <c r="AT111" s="329"/>
      <c r="AU111" s="329"/>
      <c r="AV111" s="329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0">
        <v>293277.74</v>
      </c>
      <c r="BJ111" s="330">
        <v>295123.04</v>
      </c>
      <c r="BK111" s="330">
        <v>274339.08</v>
      </c>
      <c r="BL111" s="330">
        <v>262192.99</v>
      </c>
      <c r="BM111" s="330">
        <v>258661.31</v>
      </c>
      <c r="BN111" s="330">
        <v>253744.99</v>
      </c>
      <c r="BO111" s="330">
        <v>253604.87</v>
      </c>
      <c r="BP111" s="330">
        <v>255370.22</v>
      </c>
      <c r="BQ111" s="330">
        <v>247651.98</v>
      </c>
      <c r="BR111" s="330">
        <v>239602.49</v>
      </c>
      <c r="BS111" s="330">
        <v>242585.09</v>
      </c>
      <c r="BT111" s="330">
        <v>244054.02</v>
      </c>
      <c r="BU111" s="330">
        <v>246894.62</v>
      </c>
      <c r="BV111" s="330">
        <v>237137.67</v>
      </c>
      <c r="BW111" s="330">
        <v>223931.8</v>
      </c>
      <c r="BX111" s="330">
        <v>196437.45</v>
      </c>
      <c r="BY111" s="330">
        <v>197421.16</v>
      </c>
      <c r="BZ111" s="330">
        <v>196259.97</v>
      </c>
      <c r="CA111" s="330">
        <v>172276.81</v>
      </c>
      <c r="CB111" s="330">
        <v>199564.95</v>
      </c>
      <c r="CC111" s="331">
        <v>193033.34</v>
      </c>
      <c r="CD111" s="331">
        <v>178904.74</v>
      </c>
      <c r="CE111" s="331">
        <v>60942.67</v>
      </c>
      <c r="CF111" s="331">
        <v>189779.27</v>
      </c>
      <c r="CG111" s="331">
        <v>184105.71</v>
      </c>
      <c r="CH111" s="331">
        <v>185689.03</v>
      </c>
      <c r="CI111" s="332"/>
    </row>
    <row r="112" ht="15.75" customHeight="1">
      <c r="A112" s="320" t="s">
        <v>2601</v>
      </c>
      <c r="B112" s="320" t="s">
        <v>2924</v>
      </c>
      <c r="C112" s="321" t="s">
        <v>2925</v>
      </c>
      <c r="D112" s="322" t="s">
        <v>18</v>
      </c>
      <c r="E112" s="322" t="s">
        <v>19</v>
      </c>
      <c r="F112" s="322" t="s">
        <v>144</v>
      </c>
      <c r="G112" s="45" t="str">
        <f t="shared" si="1"/>
        <v>Breno</v>
      </c>
      <c r="H112" s="167" t="s">
        <v>103</v>
      </c>
      <c r="I112" s="47" t="s">
        <v>23</v>
      </c>
      <c r="J112" s="322" t="str">
        <f t="shared" si="5"/>
        <v>Não</v>
      </c>
      <c r="K112" s="323">
        <v>43564.0</v>
      </c>
      <c r="L112" s="96"/>
      <c r="M112" s="96" t="s">
        <v>48</v>
      </c>
      <c r="N112" s="324">
        <v>0.01</v>
      </c>
      <c r="O112" s="322" t="s">
        <v>2606</v>
      </c>
      <c r="P112" s="325">
        <v>0.0</v>
      </c>
      <c r="Q112" s="322">
        <f>IFERROR(VLOOKUP(F112,'Cadastro de assessores'!A:B,2,FALSE),"Não Cadastrado")</f>
        <v>12332</v>
      </c>
      <c r="R112" s="322" t="s">
        <v>103</v>
      </c>
      <c r="S112" s="323">
        <v>43563.0</v>
      </c>
      <c r="T112" s="171"/>
      <c r="U112" s="171"/>
      <c r="V112" s="46" t="s">
        <v>104</v>
      </c>
      <c r="W112" s="327" t="s">
        <v>2926</v>
      </c>
      <c r="X112" s="96" t="s">
        <v>19</v>
      </c>
      <c r="Y112" s="52" t="str">
        <f t="shared" si="3"/>
        <v>Ativo</v>
      </c>
      <c r="Z112" s="328"/>
      <c r="AA112" s="96" t="str">
        <f t="shared" si="4"/>
        <v>Varejo</v>
      </c>
      <c r="AB112" s="13" t="s">
        <v>116</v>
      </c>
      <c r="AC112" s="96"/>
      <c r="AD112" s="96" t="s">
        <v>2657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9">
        <v>219906.62</v>
      </c>
      <c r="AT112" s="329">
        <v>220055.54</v>
      </c>
      <c r="AU112" s="329">
        <v>219851.36</v>
      </c>
      <c r="AV112" s="329">
        <v>219560.38</v>
      </c>
      <c r="AW112" s="329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0">
        <v>230042.14</v>
      </c>
      <c r="BJ112" s="330">
        <v>231494.95</v>
      </c>
      <c r="BK112" s="330">
        <v>232087.76</v>
      </c>
      <c r="BL112" s="330">
        <v>234428.97</v>
      </c>
      <c r="BM112" s="330">
        <v>235743.67</v>
      </c>
      <c r="BN112" s="330">
        <v>237567.76</v>
      </c>
      <c r="BO112" s="330">
        <v>237777.36</v>
      </c>
      <c r="BP112" s="330">
        <v>240038.76</v>
      </c>
      <c r="BQ112" s="330">
        <v>242890.48</v>
      </c>
      <c r="BR112" s="330">
        <v>245375.08</v>
      </c>
      <c r="BS112" s="330">
        <v>248756.44</v>
      </c>
      <c r="BT112" s="330">
        <v>265366.59</v>
      </c>
      <c r="BU112" s="330">
        <v>268432.88</v>
      </c>
      <c r="BV112" s="330">
        <v>270784.85</v>
      </c>
      <c r="BW112" s="330">
        <v>272125.74</v>
      </c>
      <c r="BX112" s="330">
        <v>276243.45</v>
      </c>
      <c r="BY112" s="330">
        <v>277218.77</v>
      </c>
      <c r="BZ112" s="330">
        <v>279448.0</v>
      </c>
      <c r="CA112" s="330">
        <v>281520.37</v>
      </c>
      <c r="CB112" s="330">
        <v>284318.26</v>
      </c>
      <c r="CC112" s="331">
        <v>271183.49</v>
      </c>
      <c r="CD112" s="331">
        <v>288153.68</v>
      </c>
      <c r="CE112" s="331">
        <v>290362.46</v>
      </c>
      <c r="CF112" s="331">
        <v>292351.17</v>
      </c>
      <c r="CG112" s="331">
        <v>293832.19</v>
      </c>
      <c r="CH112" s="331">
        <v>295904.36</v>
      </c>
      <c r="CI112" s="332"/>
    </row>
    <row r="113" ht="15.75" customHeight="1">
      <c r="A113" s="320" t="s">
        <v>2601</v>
      </c>
      <c r="B113" s="320" t="s">
        <v>2924</v>
      </c>
      <c r="C113" s="321" t="s">
        <v>2927</v>
      </c>
      <c r="D113" s="322" t="s">
        <v>18</v>
      </c>
      <c r="E113" s="322" t="s">
        <v>19</v>
      </c>
      <c r="F113" s="322" t="s">
        <v>144</v>
      </c>
      <c r="G113" s="45" t="str">
        <f t="shared" si="1"/>
        <v>Breno</v>
      </c>
      <c r="H113" s="335" t="s">
        <v>149</v>
      </c>
      <c r="I113" s="52" t="s">
        <v>700</v>
      </c>
      <c r="J113" s="322" t="str">
        <f t="shared" si="5"/>
        <v>Sim</v>
      </c>
      <c r="K113" s="323">
        <v>43564.0</v>
      </c>
      <c r="L113" s="96"/>
      <c r="M113" s="96" t="s">
        <v>194</v>
      </c>
      <c r="N113" s="324">
        <v>0.02</v>
      </c>
      <c r="O113" s="322" t="s">
        <v>195</v>
      </c>
      <c r="P113" s="325">
        <v>0.2</v>
      </c>
      <c r="Q113" s="322">
        <f>IFERROR(VLOOKUP(F113,'Cadastro de assessores'!A:B,2,FALSE),"Não Cadastrado")</f>
        <v>12332</v>
      </c>
      <c r="R113" s="322" t="s">
        <v>103</v>
      </c>
      <c r="S113" s="323">
        <v>43564.0</v>
      </c>
      <c r="T113" s="171" t="s">
        <v>2928</v>
      </c>
      <c r="U113" s="171"/>
      <c r="V113" s="46" t="s">
        <v>104</v>
      </c>
      <c r="W113" s="327" t="s">
        <v>2926</v>
      </c>
      <c r="X113" s="96" t="s">
        <v>19</v>
      </c>
      <c r="Y113" s="52" t="str">
        <f t="shared" si="3"/>
        <v>Ativo</v>
      </c>
      <c r="Z113" s="328"/>
      <c r="AA113" s="96" t="str">
        <f t="shared" si="4"/>
        <v>Varejo</v>
      </c>
      <c r="AB113" s="13" t="s">
        <v>116</v>
      </c>
      <c r="AC113" s="96"/>
      <c r="AD113" s="96" t="s">
        <v>2657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9">
        <v>177836.88</v>
      </c>
      <c r="AT113" s="329">
        <v>191019.05</v>
      </c>
      <c r="AU113" s="329">
        <v>192119.93</v>
      </c>
      <c r="AV113" s="329">
        <v>193291.82</v>
      </c>
      <c r="AW113" s="329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0">
        <v>171413.93</v>
      </c>
      <c r="BJ113" s="330">
        <v>172594.68</v>
      </c>
      <c r="BK113" s="330">
        <v>173728.89</v>
      </c>
      <c r="BL113" s="330">
        <v>174555.39</v>
      </c>
      <c r="BM113" s="330">
        <v>175504.72</v>
      </c>
      <c r="BN113" s="330">
        <v>176536.65</v>
      </c>
      <c r="BO113" s="330">
        <v>177843.84</v>
      </c>
      <c r="BP113" s="330">
        <v>179057.85</v>
      </c>
      <c r="BQ113" s="330">
        <v>181308.28</v>
      </c>
      <c r="BR113" s="330">
        <v>182507.31</v>
      </c>
      <c r="BS113" s="330">
        <v>184169.46</v>
      </c>
      <c r="BT113" s="330">
        <v>185147.09</v>
      </c>
      <c r="BU113" s="330">
        <v>187131.27</v>
      </c>
      <c r="BV113" s="330">
        <v>188397.92</v>
      </c>
      <c r="BW113" s="330">
        <v>189857.04</v>
      </c>
      <c r="BX113" s="330">
        <v>192064.4</v>
      </c>
      <c r="BY113" s="330">
        <v>193564.5</v>
      </c>
      <c r="BZ113" s="330">
        <v>160238.5</v>
      </c>
      <c r="CA113" s="330">
        <v>195255.56</v>
      </c>
      <c r="CB113" s="330">
        <v>196968.24</v>
      </c>
      <c r="CC113" s="331">
        <v>199092.65</v>
      </c>
      <c r="CD113" s="331">
        <v>200466.89</v>
      </c>
      <c r="CE113" s="331">
        <v>202112.71</v>
      </c>
      <c r="CF113" s="331">
        <v>203629.54</v>
      </c>
      <c r="CG113" s="331">
        <v>205046.33</v>
      </c>
      <c r="CH113" s="331">
        <v>206527.53</v>
      </c>
      <c r="CI113" s="332"/>
    </row>
    <row r="114" ht="15.75" customHeight="1">
      <c r="A114" s="320" t="s">
        <v>2601</v>
      </c>
      <c r="B114" s="243" t="s">
        <v>2929</v>
      </c>
      <c r="C114" s="72" t="s">
        <v>2930</v>
      </c>
      <c r="D114" s="322" t="s">
        <v>18</v>
      </c>
      <c r="E114" s="322" t="s">
        <v>19</v>
      </c>
      <c r="F114" s="96" t="s">
        <v>34</v>
      </c>
      <c r="G114" s="45" t="str">
        <f t="shared" si="1"/>
        <v>Augusto</v>
      </c>
      <c r="H114" s="335" t="s">
        <v>103</v>
      </c>
      <c r="I114" s="47" t="s">
        <v>23</v>
      </c>
      <c r="J114" s="322" t="str">
        <f t="shared" si="5"/>
        <v>Não</v>
      </c>
      <c r="K114" s="336">
        <v>44888.0</v>
      </c>
      <c r="L114" s="341"/>
      <c r="M114" s="96" t="s">
        <v>48</v>
      </c>
      <c r="N114" s="337">
        <v>0.0</v>
      </c>
      <c r="O114" s="322" t="s">
        <v>2606</v>
      </c>
      <c r="P114" s="325">
        <v>0.0</v>
      </c>
      <c r="Q114" s="322">
        <f>IFERROR(VLOOKUP(F114,'Cadastro de assessores'!A:B,2,FALSE),"Não Cadastrado")</f>
        <v>12344</v>
      </c>
      <c r="R114" s="322" t="s">
        <v>149</v>
      </c>
      <c r="S114" s="336">
        <v>44888.0</v>
      </c>
      <c r="T114" s="171"/>
      <c r="U114" s="171"/>
      <c r="V114" s="46" t="s">
        <v>104</v>
      </c>
      <c r="W114" s="13" t="s">
        <v>947</v>
      </c>
      <c r="X114" s="13" t="s">
        <v>19</v>
      </c>
      <c r="Y114" s="52" t="str">
        <f t="shared" si="3"/>
        <v>Ativo</v>
      </c>
      <c r="Z114" s="328"/>
      <c r="AA114" s="96" t="str">
        <f t="shared" si="4"/>
        <v/>
      </c>
      <c r="AB114" s="13" t="s">
        <v>116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40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0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0"/>
      <c r="BN114" s="330"/>
      <c r="BO114" s="330">
        <v>0.0</v>
      </c>
      <c r="BP114" s="330">
        <v>70079.43</v>
      </c>
      <c r="BQ114" s="330">
        <v>70406.09</v>
      </c>
      <c r="BR114" s="330">
        <v>117806.9</v>
      </c>
      <c r="BS114" s="330">
        <v>74509.25</v>
      </c>
      <c r="BT114" s="330">
        <v>78976.4</v>
      </c>
      <c r="BU114" s="330">
        <v>80499.4</v>
      </c>
      <c r="BV114" s="330">
        <v>0.0</v>
      </c>
      <c r="BW114" s="330">
        <v>0.0</v>
      </c>
      <c r="BX114" s="330">
        <v>0.0</v>
      </c>
      <c r="BY114" s="330">
        <v>86547.71</v>
      </c>
      <c r="BZ114" s="330">
        <v>88093.07</v>
      </c>
      <c r="CA114" s="330">
        <v>89470.16</v>
      </c>
      <c r="CB114" s="330">
        <v>90798.93</v>
      </c>
      <c r="CC114" s="331">
        <v>92453.0</v>
      </c>
      <c r="CD114" s="331">
        <v>93754.04</v>
      </c>
      <c r="CE114" s="331">
        <v>95276.64</v>
      </c>
      <c r="CF114" s="331">
        <v>96604.22</v>
      </c>
      <c r="CG114" s="331">
        <v>96921.02</v>
      </c>
      <c r="CH114" s="331">
        <v>98492.94</v>
      </c>
      <c r="CI114" s="332"/>
    </row>
    <row r="115" ht="15.75" customHeight="1">
      <c r="A115" s="320" t="s">
        <v>2601</v>
      </c>
      <c r="B115" s="243" t="s">
        <v>2931</v>
      </c>
      <c r="C115" s="334" t="s">
        <v>2932</v>
      </c>
      <c r="D115" s="322" t="s">
        <v>2604</v>
      </c>
      <c r="E115" s="322" t="s">
        <v>19</v>
      </c>
      <c r="F115" s="96" t="s">
        <v>2605</v>
      </c>
      <c r="G115" s="45" t="str">
        <f t="shared" si="1"/>
        <v>Augusto</v>
      </c>
      <c r="H115" s="335" t="s">
        <v>190</v>
      </c>
      <c r="I115" s="47" t="s">
        <v>23</v>
      </c>
      <c r="J115" s="322" t="str">
        <f t="shared" si="5"/>
        <v>Não</v>
      </c>
      <c r="K115" s="336">
        <v>43675.0</v>
      </c>
      <c r="L115" s="341">
        <v>44482.0</v>
      </c>
      <c r="M115" s="96" t="s">
        <v>61</v>
      </c>
      <c r="N115" s="337">
        <v>0.015</v>
      </c>
      <c r="O115" s="322" t="s">
        <v>53</v>
      </c>
      <c r="P115" s="325">
        <v>0.1</v>
      </c>
      <c r="Q115" s="96" t="str">
        <f>IFERROR(VLOOKUP(F115,'Cadastro de assessores'!A:B,2,FALSE),"Não Cadastrado")</f>
        <v>17573</v>
      </c>
      <c r="R115" s="96" t="s">
        <v>2618</v>
      </c>
      <c r="S115" s="336">
        <v>43675.0</v>
      </c>
      <c r="T115" s="171"/>
      <c r="U115" s="171"/>
      <c r="V115" s="46" t="s">
        <v>104</v>
      </c>
      <c r="W115" s="13" t="s">
        <v>2933</v>
      </c>
      <c r="X115" s="96" t="s">
        <v>19</v>
      </c>
      <c r="Y115" s="52" t="str">
        <f t="shared" si="3"/>
        <v>Encerrado</v>
      </c>
      <c r="Z115" s="328"/>
      <c r="AA115" s="96" t="str">
        <f t="shared" si="4"/>
        <v/>
      </c>
      <c r="AB115" s="96"/>
      <c r="AC115" s="96"/>
      <c r="AD115" s="96" t="s">
        <v>2820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0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0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2621</v>
      </c>
      <c r="BJ115" s="173">
        <v>0.0</v>
      </c>
      <c r="BK115" s="173" t="s">
        <v>2621</v>
      </c>
      <c r="BL115" s="173">
        <v>0.0</v>
      </c>
      <c r="BM115" s="330">
        <v>0.0</v>
      </c>
      <c r="BN115" s="330">
        <v>0.0</v>
      </c>
      <c r="BO115" s="330">
        <v>0.0</v>
      </c>
      <c r="BP115" s="330">
        <v>0.0</v>
      </c>
      <c r="BQ115" s="330">
        <v>0.0</v>
      </c>
      <c r="BR115" s="330">
        <v>0.0</v>
      </c>
      <c r="BS115" s="330">
        <v>0.0</v>
      </c>
      <c r="BT115" s="330">
        <v>0.0</v>
      </c>
      <c r="BU115" s="330">
        <v>0.0</v>
      </c>
      <c r="BV115" s="330">
        <v>0.0</v>
      </c>
      <c r="BW115" s="330">
        <v>0.0</v>
      </c>
      <c r="BX115" s="330">
        <v>0.0</v>
      </c>
      <c r="BY115" s="330">
        <v>0.0</v>
      </c>
      <c r="BZ115" s="330">
        <v>0.0</v>
      </c>
      <c r="CA115" s="330">
        <v>0.0</v>
      </c>
      <c r="CB115" s="330">
        <v>0.0</v>
      </c>
      <c r="CC115" s="331">
        <v>0.0</v>
      </c>
      <c r="CD115" s="331">
        <v>0.0</v>
      </c>
      <c r="CE115" s="331">
        <v>0.0</v>
      </c>
      <c r="CF115" s="331">
        <v>0.0</v>
      </c>
      <c r="CG115" s="331">
        <v>0.0</v>
      </c>
      <c r="CH115" s="331">
        <v>0.0</v>
      </c>
      <c r="CI115" s="332"/>
    </row>
    <row r="116" ht="15.75" customHeight="1">
      <c r="A116" s="320" t="s">
        <v>2601</v>
      </c>
      <c r="B116" s="43" t="s">
        <v>2934</v>
      </c>
      <c r="C116" s="369" t="s">
        <v>2935</v>
      </c>
      <c r="D116" s="322" t="s">
        <v>18</v>
      </c>
      <c r="E116" s="322" t="s">
        <v>181</v>
      </c>
      <c r="F116" s="166" t="s">
        <v>72</v>
      </c>
      <c r="G116" s="45" t="str">
        <f t="shared" si="1"/>
        <v>Augusto</v>
      </c>
      <c r="H116" s="335" t="s">
        <v>190</v>
      </c>
      <c r="I116" s="47" t="s">
        <v>23</v>
      </c>
      <c r="J116" s="322" t="str">
        <f t="shared" si="5"/>
        <v>Não</v>
      </c>
      <c r="K116" s="73">
        <v>44365.0</v>
      </c>
      <c r="L116" s="336">
        <v>44781.0</v>
      </c>
      <c r="M116" s="96" t="s">
        <v>61</v>
      </c>
      <c r="N116" s="337">
        <v>0.015</v>
      </c>
      <c r="O116" s="322" t="s">
        <v>53</v>
      </c>
      <c r="P116" s="325">
        <v>0.1</v>
      </c>
      <c r="Q116" s="166" t="str">
        <f>IFERROR(VLOOKUP(F116,'Cadastro de assessores'!A:B,2,FALSE),"Não Cadastrado")</f>
        <v>250</v>
      </c>
      <c r="R116" s="96" t="s">
        <v>2618</v>
      </c>
      <c r="S116" s="73">
        <v>44365.0</v>
      </c>
      <c r="T116" s="51"/>
      <c r="U116" s="51"/>
      <c r="V116" s="46" t="s">
        <v>104</v>
      </c>
      <c r="W116" s="5" t="s">
        <v>2936</v>
      </c>
      <c r="X116" s="166" t="s">
        <v>76</v>
      </c>
      <c r="Y116" s="52" t="str">
        <f t="shared" si="3"/>
        <v>Encerrado</v>
      </c>
      <c r="Z116" s="328"/>
      <c r="AA116" s="96" t="str">
        <f t="shared" si="4"/>
        <v>Varejo</v>
      </c>
      <c r="AB116" s="13" t="s">
        <v>116</v>
      </c>
      <c r="AC116" s="96"/>
      <c r="AD116" s="96" t="s">
        <v>2614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0">
        <v>0.0</v>
      </c>
      <c r="BN116" s="330">
        <v>0.0</v>
      </c>
      <c r="BO116" s="330">
        <v>0.0</v>
      </c>
      <c r="BP116" s="330">
        <v>0.0</v>
      </c>
      <c r="BQ116" s="330">
        <v>0.0</v>
      </c>
      <c r="BR116" s="330">
        <v>0.0</v>
      </c>
      <c r="BS116" s="330">
        <v>0.0</v>
      </c>
      <c r="BT116" s="330">
        <v>0.0</v>
      </c>
      <c r="BU116" s="330">
        <v>0.0</v>
      </c>
      <c r="BV116" s="330">
        <v>0.0</v>
      </c>
      <c r="BW116" s="330">
        <v>0.0</v>
      </c>
      <c r="BX116" s="330">
        <v>0.0</v>
      </c>
      <c r="BY116" s="330">
        <v>0.0</v>
      </c>
      <c r="BZ116" s="330">
        <v>0.0</v>
      </c>
      <c r="CA116" s="330">
        <v>0.0</v>
      </c>
      <c r="CB116" s="330">
        <v>0.0</v>
      </c>
      <c r="CC116" s="331">
        <v>0.0</v>
      </c>
      <c r="CD116" s="331">
        <v>0.0</v>
      </c>
      <c r="CE116" s="331">
        <v>0.0</v>
      </c>
      <c r="CF116" s="331">
        <v>0.0</v>
      </c>
      <c r="CG116" s="331">
        <v>0.0</v>
      </c>
      <c r="CH116" s="331">
        <v>0.0</v>
      </c>
      <c r="CI116" s="332"/>
    </row>
    <row r="117" ht="15.75" customHeight="1">
      <c r="A117" s="320" t="s">
        <v>2601</v>
      </c>
      <c r="B117" s="62" t="s">
        <v>2937</v>
      </c>
      <c r="C117" s="46">
        <v>334341.0</v>
      </c>
      <c r="D117" s="322" t="s">
        <v>18</v>
      </c>
      <c r="E117" s="322" t="s">
        <v>181</v>
      </c>
      <c r="F117" s="96" t="s">
        <v>72</v>
      </c>
      <c r="G117" s="45" t="str">
        <f t="shared" si="1"/>
        <v>Breno</v>
      </c>
      <c r="H117" s="167" t="s">
        <v>103</v>
      </c>
      <c r="I117" s="47" t="s">
        <v>23</v>
      </c>
      <c r="J117" s="322" t="str">
        <f t="shared" si="5"/>
        <v>Não</v>
      </c>
      <c r="K117" s="336">
        <v>44733.0</v>
      </c>
      <c r="L117" s="336"/>
      <c r="M117" s="96" t="s">
        <v>48</v>
      </c>
      <c r="N117" s="337">
        <v>0.007</v>
      </c>
      <c r="O117" s="322" t="s">
        <v>2606</v>
      </c>
      <c r="P117" s="325">
        <v>0.0</v>
      </c>
      <c r="Q117" s="94" t="str">
        <f>IFERROR(VLOOKUP(F117,'Cadastro de assessores'!A:B,2,FALSE),"Não Cadastrado")</f>
        <v>250</v>
      </c>
      <c r="R117" s="96" t="s">
        <v>103</v>
      </c>
      <c r="S117" s="336">
        <v>44727.0</v>
      </c>
      <c r="T117" s="171"/>
      <c r="U117" s="171"/>
      <c r="V117" s="46" t="s">
        <v>104</v>
      </c>
      <c r="W117" s="5" t="s">
        <v>2938</v>
      </c>
      <c r="X117" s="166" t="s">
        <v>76</v>
      </c>
      <c r="Y117" s="52" t="str">
        <f t="shared" si="3"/>
        <v>Ativo</v>
      </c>
      <c r="Z117" s="328"/>
      <c r="AA117" s="96" t="str">
        <f t="shared" si="4"/>
        <v/>
      </c>
      <c r="AB117" s="13" t="s">
        <v>116</v>
      </c>
      <c r="AC117" s="96"/>
      <c r="AD117" s="96" t="s">
        <v>2664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0"/>
      <c r="AY117" s="340"/>
      <c r="AZ117" s="340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0">
        <v>94686.55</v>
      </c>
      <c r="BK117" s="330">
        <v>100116.58</v>
      </c>
      <c r="BL117" s="330">
        <v>109481.81</v>
      </c>
      <c r="BM117" s="330">
        <v>124377.24</v>
      </c>
      <c r="BN117" s="330">
        <v>125404.38</v>
      </c>
      <c r="BO117" s="330">
        <v>125442.7</v>
      </c>
      <c r="BP117" s="330">
        <v>126789.0</v>
      </c>
      <c r="BQ117" s="330">
        <v>128263.11</v>
      </c>
      <c r="BR117" s="330">
        <v>129470.54</v>
      </c>
      <c r="BS117" s="330">
        <v>131228.26</v>
      </c>
      <c r="BT117" s="330">
        <v>132319.74</v>
      </c>
      <c r="BU117" s="330">
        <v>165806.32</v>
      </c>
      <c r="BV117" s="330">
        <v>167191.77</v>
      </c>
      <c r="BW117" s="330">
        <v>168552.18</v>
      </c>
      <c r="BX117" s="330">
        <v>170838.81</v>
      </c>
      <c r="BY117" s="330">
        <v>171292.13</v>
      </c>
      <c r="BZ117" s="330">
        <v>147153.2</v>
      </c>
      <c r="CA117" s="330">
        <v>173021.3</v>
      </c>
      <c r="CB117" s="330">
        <v>174748.45</v>
      </c>
      <c r="CC117" s="331">
        <v>176479.41</v>
      </c>
      <c r="CD117" s="331">
        <v>178814.35</v>
      </c>
      <c r="CE117" s="331">
        <v>177201.05</v>
      </c>
      <c r="CF117" s="331">
        <v>178617.23</v>
      </c>
      <c r="CG117" s="331">
        <v>180266.45</v>
      </c>
      <c r="CH117" s="331">
        <v>181916.55</v>
      </c>
      <c r="CI117" s="332"/>
    </row>
    <row r="118" ht="15.75" customHeight="1">
      <c r="A118" s="320" t="s">
        <v>2601</v>
      </c>
      <c r="B118" s="238" t="s">
        <v>2939</v>
      </c>
      <c r="C118" s="334" t="s">
        <v>2940</v>
      </c>
      <c r="D118" s="322" t="s">
        <v>2604</v>
      </c>
      <c r="E118" s="322" t="s">
        <v>19</v>
      </c>
      <c r="F118" s="96" t="s">
        <v>2617</v>
      </c>
      <c r="G118" s="45" t="str">
        <f t="shared" si="1"/>
        <v>Augusto</v>
      </c>
      <c r="H118" s="335" t="s">
        <v>190</v>
      </c>
      <c r="I118" s="47" t="s">
        <v>23</v>
      </c>
      <c r="J118" s="322" t="str">
        <f t="shared" si="5"/>
        <v>Não</v>
      </c>
      <c r="K118" s="336">
        <v>43699.0</v>
      </c>
      <c r="L118" s="336">
        <v>43910.0</v>
      </c>
      <c r="M118" s="96" t="s">
        <v>61</v>
      </c>
      <c r="N118" s="337">
        <v>0.01</v>
      </c>
      <c r="O118" s="322" t="s">
        <v>53</v>
      </c>
      <c r="P118" s="325">
        <v>0.1</v>
      </c>
      <c r="Q118" s="96" t="str">
        <f>IFERROR(VLOOKUP(F118,'Cadastro de assessores'!A:B,2,FALSE),"Não Cadastrado")</f>
        <v>2971</v>
      </c>
      <c r="R118" s="96" t="s">
        <v>2618</v>
      </c>
      <c r="S118" s="336">
        <v>43699.0</v>
      </c>
      <c r="T118" s="171"/>
      <c r="U118" s="171"/>
      <c r="V118" s="46" t="s">
        <v>104</v>
      </c>
      <c r="W118" s="13" t="s">
        <v>2941</v>
      </c>
      <c r="X118" s="96" t="s">
        <v>19</v>
      </c>
      <c r="Y118" s="52" t="str">
        <f t="shared" si="3"/>
        <v>Encerrado</v>
      </c>
      <c r="Z118" s="328"/>
      <c r="AA118" s="96" t="str">
        <f t="shared" si="4"/>
        <v/>
      </c>
      <c r="AB118" s="96"/>
      <c r="AC118" s="96"/>
      <c r="AD118" s="96" t="s">
        <v>2730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0"/>
      <c r="AY118" s="340"/>
      <c r="AZ118" s="340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2621</v>
      </c>
      <c r="BJ118" s="173">
        <v>0.0</v>
      </c>
      <c r="BK118" s="173" t="s">
        <v>2621</v>
      </c>
      <c r="BL118" s="173">
        <v>0.0</v>
      </c>
      <c r="BM118" s="330">
        <v>0.0</v>
      </c>
      <c r="BN118" s="330">
        <v>0.0</v>
      </c>
      <c r="BO118" s="330">
        <v>0.0</v>
      </c>
      <c r="BP118" s="330">
        <v>0.0</v>
      </c>
      <c r="BQ118" s="330">
        <v>0.0</v>
      </c>
      <c r="BR118" s="330">
        <v>0.0</v>
      </c>
      <c r="BS118" s="330">
        <v>0.0</v>
      </c>
      <c r="BT118" s="330">
        <v>0.0</v>
      </c>
      <c r="BU118" s="330">
        <v>0.0</v>
      </c>
      <c r="BV118" s="330">
        <v>0.0</v>
      </c>
      <c r="BW118" s="330">
        <v>0.0</v>
      </c>
      <c r="BX118" s="330">
        <v>0.0</v>
      </c>
      <c r="BY118" s="330">
        <v>0.0</v>
      </c>
      <c r="BZ118" s="330">
        <v>0.0</v>
      </c>
      <c r="CA118" s="330">
        <v>0.0</v>
      </c>
      <c r="CB118" s="330">
        <v>0.0</v>
      </c>
      <c r="CC118" s="331">
        <v>0.0</v>
      </c>
      <c r="CD118" s="331">
        <v>0.0</v>
      </c>
      <c r="CE118" s="331">
        <v>0.0</v>
      </c>
      <c r="CF118" s="331">
        <v>0.0</v>
      </c>
      <c r="CG118" s="331">
        <v>0.0</v>
      </c>
      <c r="CH118" s="331">
        <v>0.0</v>
      </c>
      <c r="CI118" s="332"/>
    </row>
    <row r="119" ht="15.75" customHeight="1">
      <c r="A119" s="320" t="s">
        <v>2601</v>
      </c>
      <c r="B119" s="347" t="s">
        <v>962</v>
      </c>
      <c r="C119" s="334" t="s">
        <v>2942</v>
      </c>
      <c r="D119" s="322" t="s">
        <v>18</v>
      </c>
      <c r="E119" s="322" t="s">
        <v>181</v>
      </c>
      <c r="F119" s="322" t="s">
        <v>72</v>
      </c>
      <c r="G119" s="45" t="str">
        <f t="shared" si="1"/>
        <v>Augusto</v>
      </c>
      <c r="H119" s="335" t="s">
        <v>149</v>
      </c>
      <c r="I119" s="52" t="s">
        <v>122</v>
      </c>
      <c r="J119" s="322" t="str">
        <f t="shared" si="5"/>
        <v>Não</v>
      </c>
      <c r="K119" s="323">
        <v>44263.0</v>
      </c>
      <c r="L119" s="46"/>
      <c r="M119" s="96" t="s">
        <v>275</v>
      </c>
      <c r="N119" s="337">
        <v>0.02</v>
      </c>
      <c r="O119" s="322" t="s">
        <v>53</v>
      </c>
      <c r="P119" s="325">
        <v>0.2</v>
      </c>
      <c r="Q119" s="322" t="str">
        <f>IFERROR(VLOOKUP(F119,'Cadastro de assessores'!A:B,2,FALSE),"Não Cadastrado")</f>
        <v>250</v>
      </c>
      <c r="R119" s="96" t="s">
        <v>103</v>
      </c>
      <c r="S119" s="323">
        <v>44263.0</v>
      </c>
      <c r="T119" s="130"/>
      <c r="U119" s="339" t="s">
        <v>2943</v>
      </c>
      <c r="V119" s="46" t="s">
        <v>104</v>
      </c>
      <c r="W119" s="327" t="s">
        <v>965</v>
      </c>
      <c r="X119" s="166" t="s">
        <v>76</v>
      </c>
      <c r="Y119" s="52" t="str">
        <f t="shared" si="3"/>
        <v>Ativo</v>
      </c>
      <c r="Z119" s="328"/>
      <c r="AA119" s="96" t="str">
        <f t="shared" si="4"/>
        <v>Qualificado</v>
      </c>
      <c r="AB119" s="13" t="s">
        <v>106</v>
      </c>
      <c r="AC119" s="96"/>
      <c r="AD119" s="96" t="s">
        <v>2664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3"/>
      <c r="AS119" s="329">
        <v>1203907.06</v>
      </c>
      <c r="AT119" s="329">
        <v>1209921.01</v>
      </c>
      <c r="AU119" s="329"/>
      <c r="AV119" s="329">
        <v>1222751.68</v>
      </c>
      <c r="AW119" s="329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8">
        <v>662859.07</v>
      </c>
      <c r="BJ119" s="330">
        <v>646136.33</v>
      </c>
      <c r="BK119" s="330">
        <v>663304.22</v>
      </c>
      <c r="BL119" s="330">
        <v>677873.45</v>
      </c>
      <c r="BM119" s="330">
        <v>681867.98</v>
      </c>
      <c r="BN119" s="330">
        <v>714225.58</v>
      </c>
      <c r="BO119" s="330">
        <v>706263.13</v>
      </c>
      <c r="BP119" s="330">
        <v>709507.97</v>
      </c>
      <c r="BQ119" s="330">
        <v>719277.77</v>
      </c>
      <c r="BR119" s="330">
        <v>713615.27</v>
      </c>
      <c r="BS119" s="330">
        <v>719793.14</v>
      </c>
      <c r="BT119" s="330">
        <v>716827.02</v>
      </c>
      <c r="BU119" s="330">
        <v>734424.77</v>
      </c>
      <c r="BV119" s="330">
        <v>753555.45</v>
      </c>
      <c r="BW119" s="330">
        <v>15764.5</v>
      </c>
      <c r="BX119" s="330">
        <v>15902.49</v>
      </c>
      <c r="BY119" s="330">
        <v>15449.22</v>
      </c>
      <c r="BZ119" s="330">
        <v>15293.5</v>
      </c>
      <c r="CA119" s="330">
        <v>15295.79</v>
      </c>
      <c r="CB119" s="330">
        <v>654.8</v>
      </c>
      <c r="CC119" s="331">
        <v>654.8</v>
      </c>
      <c r="CD119" s="331">
        <v>654.8</v>
      </c>
      <c r="CE119" s="331">
        <v>0.0</v>
      </c>
      <c r="CF119" s="331">
        <v>0.0</v>
      </c>
      <c r="CG119" s="331">
        <v>0.0</v>
      </c>
      <c r="CH119" s="331">
        <v>0.0</v>
      </c>
      <c r="CI119" s="332"/>
    </row>
    <row r="120" ht="15.75" customHeight="1">
      <c r="A120" s="320" t="s">
        <v>2601</v>
      </c>
      <c r="B120" s="238" t="s">
        <v>2944</v>
      </c>
      <c r="C120" s="223" t="s">
        <v>2945</v>
      </c>
      <c r="D120" s="322" t="s">
        <v>18</v>
      </c>
      <c r="E120" s="322" t="s">
        <v>181</v>
      </c>
      <c r="F120" s="322" t="s">
        <v>203</v>
      </c>
      <c r="G120" s="45" t="str">
        <f t="shared" si="1"/>
        <v>Augusto</v>
      </c>
      <c r="H120" s="167" t="s">
        <v>103</v>
      </c>
      <c r="I120" s="47" t="s">
        <v>23</v>
      </c>
      <c r="J120" s="322" t="str">
        <f t="shared" si="5"/>
        <v>Sim</v>
      </c>
      <c r="K120" s="323">
        <v>44291.0</v>
      </c>
      <c r="L120" s="96"/>
      <c r="M120" s="96" t="s">
        <v>61</v>
      </c>
      <c r="N120" s="337">
        <v>0.015</v>
      </c>
      <c r="O120" s="322" t="s">
        <v>53</v>
      </c>
      <c r="P120" s="325">
        <v>0.1</v>
      </c>
      <c r="Q120" s="322" t="str">
        <f>IFERROR(VLOOKUP(F120,'Cadastro de assessores'!A:B,2,FALSE),"Não Cadastrado")</f>
        <v>28411</v>
      </c>
      <c r="R120" s="96" t="s">
        <v>103</v>
      </c>
      <c r="S120" s="323">
        <v>44291.0</v>
      </c>
      <c r="T120" s="339" t="s">
        <v>2946</v>
      </c>
      <c r="U120" s="339" t="s">
        <v>2947</v>
      </c>
      <c r="V120" s="46" t="s">
        <v>104</v>
      </c>
      <c r="W120" s="13" t="s">
        <v>2948</v>
      </c>
      <c r="X120" s="166" t="s">
        <v>76</v>
      </c>
      <c r="Y120" s="52" t="str">
        <f t="shared" si="3"/>
        <v>Ativo</v>
      </c>
      <c r="Z120" s="328"/>
      <c r="AA120" s="96" t="str">
        <f t="shared" si="4"/>
        <v>Varejo</v>
      </c>
      <c r="AB120" s="13" t="s">
        <v>116</v>
      </c>
      <c r="AC120" s="96"/>
      <c r="AD120" s="96" t="s">
        <v>2614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3"/>
      <c r="AS120" s="329"/>
      <c r="AT120" s="329">
        <v>1368818.19</v>
      </c>
      <c r="AU120" s="329"/>
      <c r="AV120" s="329">
        <v>1381407.91</v>
      </c>
      <c r="AW120" s="329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0">
        <v>504719.83</v>
      </c>
      <c r="BJ120" s="330">
        <v>499982.13</v>
      </c>
      <c r="BK120" s="330">
        <v>506750.33</v>
      </c>
      <c r="BL120" s="330">
        <v>513579.88</v>
      </c>
      <c r="BM120" s="330">
        <v>516291.57</v>
      </c>
      <c r="BN120" s="330">
        <v>532943.46</v>
      </c>
      <c r="BO120" s="330">
        <v>532558.62</v>
      </c>
      <c r="BP120" s="330">
        <v>537515.8</v>
      </c>
      <c r="BQ120" s="330">
        <v>543938.43</v>
      </c>
      <c r="BR120" s="330">
        <v>535946.32</v>
      </c>
      <c r="BS120" s="330">
        <v>551800.65</v>
      </c>
      <c r="BT120" s="330">
        <v>552928.61</v>
      </c>
      <c r="BU120" s="330">
        <v>567732.96</v>
      </c>
      <c r="BV120" s="330">
        <v>575900.22</v>
      </c>
      <c r="BW120" s="330">
        <v>579715.91</v>
      </c>
      <c r="BX120" s="330">
        <v>585486.53</v>
      </c>
      <c r="BY120" s="330">
        <v>590183.63</v>
      </c>
      <c r="BZ120" s="330">
        <v>197728.52</v>
      </c>
      <c r="CA120" s="330">
        <v>158506.22</v>
      </c>
      <c r="CB120" s="330">
        <v>159908.64</v>
      </c>
      <c r="CC120" s="331">
        <v>54843.67</v>
      </c>
      <c r="CD120" s="331">
        <v>54133.44</v>
      </c>
      <c r="CE120" s="331">
        <v>54721.67</v>
      </c>
      <c r="CF120" s="331">
        <v>55344.78</v>
      </c>
      <c r="CG120" s="331">
        <v>55840.12</v>
      </c>
      <c r="CH120" s="331">
        <v>56418.98</v>
      </c>
      <c r="CI120" s="332"/>
    </row>
    <row r="121" ht="15.75" customHeight="1">
      <c r="A121" s="320" t="s">
        <v>2601</v>
      </c>
      <c r="B121" s="238" t="s">
        <v>973</v>
      </c>
      <c r="C121" s="223" t="s">
        <v>2949</v>
      </c>
      <c r="D121" s="322" t="s">
        <v>18</v>
      </c>
      <c r="E121" s="322" t="s">
        <v>181</v>
      </c>
      <c r="F121" s="322" t="s">
        <v>72</v>
      </c>
      <c r="G121" s="45" t="str">
        <f t="shared" si="1"/>
        <v>Augusto</v>
      </c>
      <c r="H121" s="167" t="s">
        <v>149</v>
      </c>
      <c r="I121" s="52" t="s">
        <v>122</v>
      </c>
      <c r="J121" s="322" t="str">
        <f t="shared" si="5"/>
        <v>Não</v>
      </c>
      <c r="K121" s="323">
        <v>44263.0</v>
      </c>
      <c r="L121" s="96"/>
      <c r="M121" s="96" t="s">
        <v>275</v>
      </c>
      <c r="N121" s="337">
        <v>0.025</v>
      </c>
      <c r="O121" s="322" t="s">
        <v>53</v>
      </c>
      <c r="P121" s="325">
        <v>0.2</v>
      </c>
      <c r="Q121" s="322" t="str">
        <f>IFERROR(VLOOKUP(F121,'Cadastro de assessores'!A:B,2,FALSE),"Não Cadastrado")</f>
        <v>250</v>
      </c>
      <c r="R121" s="96" t="s">
        <v>103</v>
      </c>
      <c r="S121" s="323">
        <v>44263.0</v>
      </c>
      <c r="T121" s="75"/>
      <c r="U121" s="171"/>
      <c r="V121" s="46" t="s">
        <v>104</v>
      </c>
      <c r="W121" s="13" t="s">
        <v>976</v>
      </c>
      <c r="X121" s="166" t="s">
        <v>76</v>
      </c>
      <c r="Y121" s="52" t="str">
        <f t="shared" si="3"/>
        <v>Ativo</v>
      </c>
      <c r="Z121" s="328"/>
      <c r="AA121" s="96" t="str">
        <f t="shared" si="4"/>
        <v>Varejo</v>
      </c>
      <c r="AB121" s="13" t="s">
        <v>116</v>
      </c>
      <c r="AC121" s="96"/>
      <c r="AD121" s="96" t="s">
        <v>2664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3"/>
      <c r="AS121" s="329">
        <v>709006.03</v>
      </c>
      <c r="AT121" s="329">
        <v>711263.99</v>
      </c>
      <c r="AU121" s="329"/>
      <c r="AV121" s="329">
        <v>723019.38</v>
      </c>
      <c r="AW121" s="329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0">
        <v>644796.93</v>
      </c>
      <c r="BJ121" s="330">
        <v>628493.61</v>
      </c>
      <c r="BK121" s="330">
        <v>647347.0</v>
      </c>
      <c r="BL121" s="330">
        <v>148694.57</v>
      </c>
      <c r="BM121" s="330">
        <v>148584.82</v>
      </c>
      <c r="BN121" s="330">
        <v>151633.15</v>
      </c>
      <c r="BO121" s="330">
        <v>152301.67</v>
      </c>
      <c r="BP121" s="330">
        <v>154050.44</v>
      </c>
      <c r="BQ121" s="330">
        <v>152709.98</v>
      </c>
      <c r="BR121" s="330">
        <v>148211.34</v>
      </c>
      <c r="BS121" s="330">
        <v>106143.31</v>
      </c>
      <c r="BT121" s="330">
        <v>148203.67</v>
      </c>
      <c r="BU121" s="330">
        <v>151360.31</v>
      </c>
      <c r="BV121" s="330">
        <v>155357.18</v>
      </c>
      <c r="BW121" s="330">
        <v>113726.95</v>
      </c>
      <c r="BX121" s="330">
        <v>158293.93</v>
      </c>
      <c r="BY121" s="330">
        <v>6467.33</v>
      </c>
      <c r="BZ121" s="330">
        <v>424.55</v>
      </c>
      <c r="CA121" s="330">
        <v>273.15</v>
      </c>
      <c r="CB121" s="330">
        <v>217.94</v>
      </c>
      <c r="CC121" s="331">
        <v>217.94</v>
      </c>
      <c r="CD121" s="331">
        <v>217.94</v>
      </c>
      <c r="CE121" s="331">
        <v>213.33</v>
      </c>
      <c r="CF121" s="331">
        <v>165.59</v>
      </c>
      <c r="CG121" s="331">
        <v>48.65</v>
      </c>
      <c r="CH121" s="331">
        <v>33.26</v>
      </c>
      <c r="CI121" s="332"/>
    </row>
    <row r="122" ht="15.75" customHeight="1">
      <c r="A122" s="320" t="s">
        <v>2601</v>
      </c>
      <c r="B122" s="238" t="s">
        <v>2950</v>
      </c>
      <c r="C122" s="334" t="s">
        <v>2951</v>
      </c>
      <c r="D122" s="322" t="s">
        <v>2714</v>
      </c>
      <c r="E122" s="322" t="s">
        <v>19</v>
      </c>
      <c r="F122" s="96" t="s">
        <v>2714</v>
      </c>
      <c r="G122" s="45" t="str">
        <f t="shared" si="1"/>
        <v>Augusto</v>
      </c>
      <c r="H122" s="335" t="s">
        <v>190</v>
      </c>
      <c r="I122" s="47" t="s">
        <v>23</v>
      </c>
      <c r="J122" s="322" t="str">
        <f t="shared" si="5"/>
        <v>Não</v>
      </c>
      <c r="K122" s="341">
        <v>43829.0</v>
      </c>
      <c r="L122" s="336">
        <v>44375.0</v>
      </c>
      <c r="M122" s="96" t="s">
        <v>194</v>
      </c>
      <c r="N122" s="337">
        <v>0.025</v>
      </c>
      <c r="O122" s="322" t="s">
        <v>195</v>
      </c>
      <c r="P122" s="325">
        <v>0.2</v>
      </c>
      <c r="Q122" s="96" t="str">
        <f>IFERROR(VLOOKUP(F122,'Cadastro de assessores'!A:B,2,FALSE),"Não Cadastrado")</f>
        <v>22400</v>
      </c>
      <c r="R122" s="96" t="s">
        <v>2618</v>
      </c>
      <c r="S122" s="341">
        <v>43829.0</v>
      </c>
      <c r="T122" s="171"/>
      <c r="U122" s="171"/>
      <c r="V122" s="46" t="s">
        <v>104</v>
      </c>
      <c r="W122" s="13" t="s">
        <v>2952</v>
      </c>
      <c r="X122" s="96" t="s">
        <v>19</v>
      </c>
      <c r="Y122" s="52" t="str">
        <f t="shared" si="3"/>
        <v>Encerrado</v>
      </c>
      <c r="Z122" s="328"/>
      <c r="AA122" s="96" t="str">
        <f t="shared" si="4"/>
        <v/>
      </c>
      <c r="AB122" s="96"/>
      <c r="AC122" s="96"/>
      <c r="AD122" s="96" t="s">
        <v>2678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2621</v>
      </c>
      <c r="BJ122" s="173">
        <v>0.0</v>
      </c>
      <c r="BK122" s="173" t="s">
        <v>2621</v>
      </c>
      <c r="BL122" s="173">
        <v>0.0</v>
      </c>
      <c r="BM122" s="330">
        <v>0.0</v>
      </c>
      <c r="BN122" s="330">
        <v>0.0</v>
      </c>
      <c r="BO122" s="330">
        <v>0.0</v>
      </c>
      <c r="BP122" s="330">
        <v>0.0</v>
      </c>
      <c r="BQ122" s="330">
        <v>0.0</v>
      </c>
      <c r="BR122" s="330">
        <v>0.0</v>
      </c>
      <c r="BS122" s="330">
        <v>0.0</v>
      </c>
      <c r="BT122" s="330">
        <v>0.0</v>
      </c>
      <c r="BU122" s="330">
        <v>0.0</v>
      </c>
      <c r="BV122" s="330">
        <v>0.0</v>
      </c>
      <c r="BW122" s="330">
        <v>0.0</v>
      </c>
      <c r="BX122" s="330">
        <v>0.0</v>
      </c>
      <c r="BY122" s="330">
        <v>0.0</v>
      </c>
      <c r="BZ122" s="330">
        <v>0.0</v>
      </c>
      <c r="CA122" s="330">
        <v>0.0</v>
      </c>
      <c r="CB122" s="330">
        <v>0.0</v>
      </c>
      <c r="CC122" s="331">
        <v>0.0</v>
      </c>
      <c r="CD122" s="331">
        <v>0.0</v>
      </c>
      <c r="CE122" s="331">
        <v>0.0</v>
      </c>
      <c r="CF122" s="331">
        <v>0.0</v>
      </c>
      <c r="CG122" s="331">
        <v>0.0</v>
      </c>
      <c r="CH122" s="331">
        <v>0.0</v>
      </c>
      <c r="CI122" s="332"/>
    </row>
    <row r="123" ht="15.75" customHeight="1">
      <c r="A123" s="320" t="s">
        <v>2601</v>
      </c>
      <c r="B123" s="62" t="s">
        <v>2953</v>
      </c>
      <c r="C123" s="333">
        <v>4398183.0</v>
      </c>
      <c r="D123" s="322" t="s">
        <v>18</v>
      </c>
      <c r="E123" s="322" t="s">
        <v>181</v>
      </c>
      <c r="F123" s="322" t="s">
        <v>203</v>
      </c>
      <c r="G123" s="45" t="str">
        <f t="shared" si="1"/>
        <v>Augusto</v>
      </c>
      <c r="H123" s="167" t="s">
        <v>149</v>
      </c>
      <c r="I123" s="52" t="s">
        <v>122</v>
      </c>
      <c r="J123" s="322" t="str">
        <f t="shared" si="5"/>
        <v>Não</v>
      </c>
      <c r="K123" s="336">
        <v>44602.0</v>
      </c>
      <c r="L123" s="46"/>
      <c r="M123" s="96" t="s">
        <v>61</v>
      </c>
      <c r="N123" s="337">
        <v>0.015</v>
      </c>
      <c r="O123" s="322" t="s">
        <v>53</v>
      </c>
      <c r="P123" s="325">
        <v>0.1</v>
      </c>
      <c r="Q123" s="322" t="str">
        <f>IFERROR(VLOOKUP(F123,'Cadastro de assessores'!A:B,2,FALSE),"Não Cadastrado")</f>
        <v>28411</v>
      </c>
      <c r="R123" s="96" t="s">
        <v>103</v>
      </c>
      <c r="S123" s="336">
        <v>44602.0</v>
      </c>
      <c r="T123" s="75"/>
      <c r="U123" s="171" t="s">
        <v>2954</v>
      </c>
      <c r="V123" s="46" t="s">
        <v>104</v>
      </c>
      <c r="W123" s="5" t="s">
        <v>2955</v>
      </c>
      <c r="X123" s="166" t="s">
        <v>76</v>
      </c>
      <c r="Y123" s="52" t="str">
        <f t="shared" si="3"/>
        <v>Ativo</v>
      </c>
      <c r="Z123" s="328"/>
      <c r="AA123" s="96" t="str">
        <f t="shared" si="4"/>
        <v>Varejo</v>
      </c>
      <c r="AB123" s="13" t="s">
        <v>116</v>
      </c>
      <c r="AC123" s="96"/>
      <c r="AD123" s="96" t="s">
        <v>2664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3"/>
      <c r="AS123" s="329"/>
      <c r="AT123" s="329"/>
      <c r="AU123" s="329"/>
      <c r="AV123" s="329"/>
      <c r="AW123" s="329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0">
        <v>196729.94</v>
      </c>
      <c r="BJ123" s="330">
        <v>10596.62</v>
      </c>
      <c r="BK123" s="330">
        <v>10180.0</v>
      </c>
      <c r="BL123" s="330">
        <v>10393.4</v>
      </c>
      <c r="BM123" s="330">
        <v>10475.68</v>
      </c>
      <c r="BN123" s="330">
        <v>10554.58</v>
      </c>
      <c r="BO123" s="330">
        <v>10634.81</v>
      </c>
      <c r="BP123" s="330">
        <v>10715.75</v>
      </c>
      <c r="BQ123" s="330">
        <v>11112.05</v>
      </c>
      <c r="BR123" s="330">
        <v>11183.37</v>
      </c>
      <c r="BS123" s="330">
        <v>11282.02</v>
      </c>
      <c r="BT123" s="330">
        <v>0.0</v>
      </c>
      <c r="BU123" s="330">
        <v>0.0</v>
      </c>
      <c r="BV123" s="330">
        <v>0.0</v>
      </c>
      <c r="BW123" s="330">
        <v>0.0</v>
      </c>
      <c r="BX123" s="330">
        <v>0.0</v>
      </c>
      <c r="BY123" s="330">
        <v>0.0</v>
      </c>
      <c r="BZ123" s="330">
        <v>0.0</v>
      </c>
      <c r="CA123" s="330">
        <v>0.0</v>
      </c>
      <c r="CB123" s="330">
        <v>0.0</v>
      </c>
      <c r="CC123" s="331">
        <v>0.0</v>
      </c>
      <c r="CD123" s="331">
        <v>0.0</v>
      </c>
      <c r="CE123" s="331">
        <v>0.0</v>
      </c>
      <c r="CF123" s="331">
        <v>0.0</v>
      </c>
      <c r="CG123" s="331">
        <v>0.0</v>
      </c>
      <c r="CH123" s="331">
        <v>0.0</v>
      </c>
      <c r="CI123" s="332"/>
    </row>
    <row r="124" ht="15.75" customHeight="1">
      <c r="A124" s="320" t="s">
        <v>2601</v>
      </c>
      <c r="B124" s="238" t="s">
        <v>2956</v>
      </c>
      <c r="C124" s="334" t="s">
        <v>2957</v>
      </c>
      <c r="D124" s="322" t="s">
        <v>18</v>
      </c>
      <c r="E124" s="322" t="s">
        <v>181</v>
      </c>
      <c r="F124" s="96" t="s">
        <v>203</v>
      </c>
      <c r="G124" s="45" t="str">
        <f t="shared" si="1"/>
        <v>Augusto</v>
      </c>
      <c r="H124" s="335" t="s">
        <v>190</v>
      </c>
      <c r="I124" s="47" t="s">
        <v>23</v>
      </c>
      <c r="J124" s="322" t="str">
        <f t="shared" si="5"/>
        <v>Não</v>
      </c>
      <c r="K124" s="341">
        <v>44298.0</v>
      </c>
      <c r="L124" s="336">
        <v>44599.0</v>
      </c>
      <c r="M124" s="96" t="s">
        <v>61</v>
      </c>
      <c r="N124" s="337">
        <v>0.015</v>
      </c>
      <c r="O124" s="322" t="s">
        <v>53</v>
      </c>
      <c r="P124" s="325">
        <v>0.1</v>
      </c>
      <c r="Q124" s="96" t="str">
        <f>IFERROR(VLOOKUP(F124,'Cadastro de assessores'!A:B,2,FALSE),"Não Cadastrado")</f>
        <v>28411</v>
      </c>
      <c r="R124" s="96" t="s">
        <v>2618</v>
      </c>
      <c r="S124" s="341">
        <v>44298.0</v>
      </c>
      <c r="T124" s="171"/>
      <c r="U124" s="171"/>
      <c r="V124" s="46" t="s">
        <v>104</v>
      </c>
      <c r="W124" s="13" t="s">
        <v>2958</v>
      </c>
      <c r="X124" s="96" t="s">
        <v>76</v>
      </c>
      <c r="Y124" s="52" t="str">
        <f t="shared" si="3"/>
        <v>Encerrado</v>
      </c>
      <c r="Z124" s="328"/>
      <c r="AA124" s="96" t="str">
        <f t="shared" si="4"/>
        <v>Varejo</v>
      </c>
      <c r="AB124" s="13" t="s">
        <v>116</v>
      </c>
      <c r="AC124" s="96"/>
      <c r="AD124" s="96" t="s">
        <v>2664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2621</v>
      </c>
      <c r="BJ124" s="173">
        <v>0.0</v>
      </c>
      <c r="BK124" s="173" t="s">
        <v>2621</v>
      </c>
      <c r="BL124" s="173">
        <v>0.0</v>
      </c>
      <c r="BM124" s="330">
        <v>0.0</v>
      </c>
      <c r="BN124" s="330">
        <v>0.0</v>
      </c>
      <c r="BO124" s="330">
        <v>0.0</v>
      </c>
      <c r="BP124" s="330">
        <v>0.0</v>
      </c>
      <c r="BQ124" s="330">
        <v>0.0</v>
      </c>
      <c r="BR124" s="330">
        <v>0.0</v>
      </c>
      <c r="BS124" s="330">
        <v>0.0</v>
      </c>
      <c r="BT124" s="330">
        <v>0.0</v>
      </c>
      <c r="BU124" s="330">
        <v>0.0</v>
      </c>
      <c r="BV124" s="330">
        <v>0.0</v>
      </c>
      <c r="BW124" s="330">
        <v>0.0</v>
      </c>
      <c r="BX124" s="330">
        <v>0.0</v>
      </c>
      <c r="BY124" s="330">
        <v>0.0</v>
      </c>
      <c r="BZ124" s="330">
        <v>0.0</v>
      </c>
      <c r="CA124" s="330">
        <v>0.0</v>
      </c>
      <c r="CB124" s="330">
        <v>0.0</v>
      </c>
      <c r="CC124" s="331">
        <v>0.0</v>
      </c>
      <c r="CD124" s="331">
        <v>0.0</v>
      </c>
      <c r="CE124" s="331">
        <v>0.0</v>
      </c>
      <c r="CF124" s="331">
        <v>0.0</v>
      </c>
      <c r="CG124" s="331">
        <v>0.0</v>
      </c>
      <c r="CH124" s="331">
        <v>0.0</v>
      </c>
      <c r="CI124" s="332"/>
    </row>
    <row r="125" ht="15.75" customHeight="1">
      <c r="A125" s="320" t="s">
        <v>2601</v>
      </c>
      <c r="B125" s="43" t="s">
        <v>2956</v>
      </c>
      <c r="C125" s="333" t="s">
        <v>2959</v>
      </c>
      <c r="D125" s="322" t="s">
        <v>18</v>
      </c>
      <c r="E125" s="322" t="s">
        <v>181</v>
      </c>
      <c r="F125" s="94" t="s">
        <v>203</v>
      </c>
      <c r="G125" s="45" t="str">
        <f t="shared" si="1"/>
        <v>Augusto</v>
      </c>
      <c r="H125" s="167" t="s">
        <v>149</v>
      </c>
      <c r="I125" s="52" t="s">
        <v>122</v>
      </c>
      <c r="J125" s="322" t="str">
        <f t="shared" si="5"/>
        <v>Não</v>
      </c>
      <c r="K125" s="323">
        <v>44383.0</v>
      </c>
      <c r="L125" s="46"/>
      <c r="M125" s="96" t="s">
        <v>194</v>
      </c>
      <c r="N125" s="337">
        <v>0.025</v>
      </c>
      <c r="O125" s="322" t="s">
        <v>195</v>
      </c>
      <c r="P125" s="325">
        <v>0.2</v>
      </c>
      <c r="Q125" s="94" t="str">
        <f>IFERROR(VLOOKUP(F125,'Cadastro de assessores'!A:B,2,FALSE),"Não Cadastrado")</f>
        <v>28411</v>
      </c>
      <c r="R125" s="322" t="s">
        <v>103</v>
      </c>
      <c r="S125" s="323">
        <v>44382.0</v>
      </c>
      <c r="T125" s="51"/>
      <c r="U125" s="51"/>
      <c r="V125" s="46" t="s">
        <v>104</v>
      </c>
      <c r="W125" s="5" t="s">
        <v>2958</v>
      </c>
      <c r="X125" s="166" t="s">
        <v>76</v>
      </c>
      <c r="Y125" s="52" t="str">
        <f t="shared" si="3"/>
        <v>Inativo</v>
      </c>
      <c r="Z125" s="328"/>
      <c r="AA125" s="96" t="str">
        <f t="shared" si="4"/>
        <v>Varejo</v>
      </c>
      <c r="AB125" s="13" t="s">
        <v>116</v>
      </c>
      <c r="AC125" s="96"/>
      <c r="AD125" s="46" t="s">
        <v>2664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9"/>
      <c r="AS125" s="329"/>
      <c r="AT125" s="329"/>
      <c r="AU125" s="329"/>
      <c r="AV125" s="329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8" t="s">
        <v>2621</v>
      </c>
      <c r="BJ125" s="330">
        <v>0.0</v>
      </c>
      <c r="BK125" s="330">
        <v>-118.87</v>
      </c>
      <c r="BL125" s="330">
        <v>-118.87</v>
      </c>
      <c r="BM125" s="330">
        <v>-118.87</v>
      </c>
      <c r="BN125" s="330">
        <v>0.0</v>
      </c>
      <c r="BO125" s="330">
        <v>-118.87</v>
      </c>
      <c r="BP125" s="330">
        <v>-118.87</v>
      </c>
      <c r="BQ125" s="330">
        <v>-118.87</v>
      </c>
      <c r="BR125" s="330">
        <v>-118.87</v>
      </c>
      <c r="BS125" s="330">
        <v>-118.87</v>
      </c>
      <c r="BT125" s="330">
        <v>0.0</v>
      </c>
      <c r="BU125" s="330">
        <v>0.0</v>
      </c>
      <c r="BV125" s="330">
        <v>0.0</v>
      </c>
      <c r="BW125" s="330">
        <v>0.0</v>
      </c>
      <c r="BX125" s="330">
        <v>0.0</v>
      </c>
      <c r="BY125" s="330">
        <v>0.0</v>
      </c>
      <c r="BZ125" s="330">
        <v>0.0</v>
      </c>
      <c r="CA125" s="330">
        <v>0.0</v>
      </c>
      <c r="CB125" s="330">
        <v>0.0</v>
      </c>
      <c r="CC125" s="331">
        <v>0.0</v>
      </c>
      <c r="CD125" s="331">
        <v>0.0</v>
      </c>
      <c r="CE125" s="331">
        <v>0.0</v>
      </c>
      <c r="CF125" s="331">
        <v>0.0</v>
      </c>
      <c r="CG125" s="331">
        <v>0.0</v>
      </c>
      <c r="CH125" s="331">
        <v>0.0</v>
      </c>
      <c r="CI125" s="332"/>
    </row>
    <row r="126" ht="15.75" customHeight="1">
      <c r="A126" s="320" t="s">
        <v>2601</v>
      </c>
      <c r="B126" s="43" t="s">
        <v>2960</v>
      </c>
      <c r="C126" s="333" t="s">
        <v>2961</v>
      </c>
      <c r="D126" s="322" t="s">
        <v>18</v>
      </c>
      <c r="E126" s="322" t="s">
        <v>181</v>
      </c>
      <c r="F126" s="322" t="s">
        <v>72</v>
      </c>
      <c r="G126" s="45" t="str">
        <f t="shared" si="1"/>
        <v>Augusto</v>
      </c>
      <c r="H126" s="167" t="s">
        <v>149</v>
      </c>
      <c r="I126" s="52" t="s">
        <v>122</v>
      </c>
      <c r="J126" s="322" t="str">
        <f t="shared" si="5"/>
        <v>Não</v>
      </c>
      <c r="K126" s="323">
        <v>44322.0</v>
      </c>
      <c r="L126" s="96"/>
      <c r="M126" s="96" t="s">
        <v>61</v>
      </c>
      <c r="N126" s="337">
        <v>0.015</v>
      </c>
      <c r="O126" s="322" t="s">
        <v>53</v>
      </c>
      <c r="P126" s="325">
        <v>0.1</v>
      </c>
      <c r="Q126" s="322" t="str">
        <f>IFERROR(VLOOKUP(F126,'Cadastro de assessores'!A:B,2,FALSE),"Não Cadastrado")</f>
        <v>250</v>
      </c>
      <c r="R126" s="322" t="s">
        <v>149</v>
      </c>
      <c r="S126" s="323">
        <v>44322.0</v>
      </c>
      <c r="T126" s="51"/>
      <c r="U126" s="51"/>
      <c r="V126" s="46" t="s">
        <v>104</v>
      </c>
      <c r="W126" s="5" t="s">
        <v>2962</v>
      </c>
      <c r="X126" s="166" t="s">
        <v>76</v>
      </c>
      <c r="Y126" s="52" t="str">
        <f t="shared" si="3"/>
        <v>Inativo</v>
      </c>
      <c r="Z126" s="328"/>
      <c r="AA126" s="96" t="str">
        <f t="shared" si="4"/>
        <v/>
      </c>
      <c r="AB126" s="13" t="s">
        <v>116</v>
      </c>
      <c r="AC126" s="96"/>
      <c r="AD126" s="96" t="s">
        <v>2755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9"/>
      <c r="AT126" s="329"/>
      <c r="AU126" s="329"/>
      <c r="AV126" s="329"/>
      <c r="AW126" s="329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0" t="s">
        <v>2621</v>
      </c>
      <c r="BJ126" s="330">
        <v>0.0</v>
      </c>
      <c r="BK126" s="330" t="s">
        <v>2621</v>
      </c>
      <c r="BL126" s="330">
        <v>0.0</v>
      </c>
      <c r="BM126" s="330">
        <v>0.0</v>
      </c>
      <c r="BN126" s="330">
        <v>0.0</v>
      </c>
      <c r="BO126" s="330">
        <v>0.0</v>
      </c>
      <c r="BP126" s="330">
        <v>0.0</v>
      </c>
      <c r="BQ126" s="330">
        <v>0.0</v>
      </c>
      <c r="BR126" s="330">
        <v>0.0</v>
      </c>
      <c r="BS126" s="330">
        <v>0.0</v>
      </c>
      <c r="BT126" s="330">
        <v>0.0</v>
      </c>
      <c r="BU126" s="330">
        <v>0.0</v>
      </c>
      <c r="BV126" s="330">
        <v>0.0</v>
      </c>
      <c r="BW126" s="330">
        <v>0.0</v>
      </c>
      <c r="BX126" s="330">
        <v>0.0</v>
      </c>
      <c r="BY126" s="330">
        <v>0.0</v>
      </c>
      <c r="BZ126" s="330">
        <v>0.0</v>
      </c>
      <c r="CA126" s="330">
        <v>0.0</v>
      </c>
      <c r="CB126" s="330">
        <v>0.0</v>
      </c>
      <c r="CC126" s="331">
        <v>0.0</v>
      </c>
      <c r="CD126" s="331">
        <v>0.0</v>
      </c>
      <c r="CE126" s="331">
        <v>0.0</v>
      </c>
      <c r="CF126" s="331">
        <v>0.0</v>
      </c>
      <c r="CG126" s="331">
        <v>0.0</v>
      </c>
      <c r="CH126" s="331">
        <v>0.0</v>
      </c>
      <c r="CI126" s="332"/>
    </row>
    <row r="127" ht="15.75" customHeight="1">
      <c r="A127" s="320" t="s">
        <v>2601</v>
      </c>
      <c r="B127" s="43" t="s">
        <v>1006</v>
      </c>
      <c r="C127" s="44" t="s">
        <v>2963</v>
      </c>
      <c r="D127" s="322" t="s">
        <v>18</v>
      </c>
      <c r="E127" s="322" t="s">
        <v>181</v>
      </c>
      <c r="F127" s="322" t="s">
        <v>72</v>
      </c>
      <c r="G127" s="45" t="str">
        <f t="shared" si="1"/>
        <v>Augusto</v>
      </c>
      <c r="H127" s="167" t="s">
        <v>149</v>
      </c>
      <c r="I127" s="52" t="s">
        <v>122</v>
      </c>
      <c r="J127" s="322" t="str">
        <f t="shared" si="5"/>
        <v>Não</v>
      </c>
      <c r="K127" s="323">
        <v>44844.0</v>
      </c>
      <c r="L127" s="96"/>
      <c r="M127" s="96" t="s">
        <v>48</v>
      </c>
      <c r="N127" s="337">
        <v>0.01</v>
      </c>
      <c r="O127" s="322" t="s">
        <v>2606</v>
      </c>
      <c r="P127" s="325">
        <v>0.0</v>
      </c>
      <c r="Q127" s="322" t="str">
        <f>IFERROR(VLOOKUP(F127,'Cadastro de assessores'!A:B,2,FALSE),"Não Cadastrado")</f>
        <v>250</v>
      </c>
      <c r="R127" s="96" t="s">
        <v>103</v>
      </c>
      <c r="S127" s="323">
        <v>44826.0</v>
      </c>
      <c r="T127" s="64"/>
      <c r="U127" s="375" t="s">
        <v>2964</v>
      </c>
      <c r="V127" s="46" t="s">
        <v>104</v>
      </c>
      <c r="W127" s="5" t="s">
        <v>1008</v>
      </c>
      <c r="X127" s="5" t="s">
        <v>76</v>
      </c>
      <c r="Y127" s="52" t="str">
        <f t="shared" si="3"/>
        <v>Ativo</v>
      </c>
      <c r="Z127" s="328"/>
      <c r="AA127" s="96" t="str">
        <f t="shared" si="4"/>
        <v/>
      </c>
      <c r="AB127" s="13" t="s">
        <v>116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9"/>
      <c r="AT127" s="329"/>
      <c r="AU127" s="329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0"/>
      <c r="BJ127" s="330"/>
      <c r="BK127" s="330"/>
      <c r="BL127" s="330"/>
      <c r="BM127" s="330">
        <v>0.0</v>
      </c>
      <c r="BN127" s="330">
        <v>23557.19</v>
      </c>
      <c r="BO127" s="330">
        <v>27156.99</v>
      </c>
      <c r="BP127" s="330">
        <v>31436.96</v>
      </c>
      <c r="BQ127" s="330">
        <v>31830.09</v>
      </c>
      <c r="BR127" s="330">
        <v>40064.52</v>
      </c>
      <c r="BS127" s="330">
        <v>44534.18</v>
      </c>
      <c r="BT127" s="330">
        <v>44864.88</v>
      </c>
      <c r="BU127" s="330">
        <v>45366.69</v>
      </c>
      <c r="BV127" s="330">
        <v>0.0</v>
      </c>
      <c r="BW127" s="330">
        <v>0.0</v>
      </c>
      <c r="BX127" s="330">
        <v>0.0</v>
      </c>
      <c r="BY127" s="330">
        <v>0.0</v>
      </c>
      <c r="BZ127" s="330">
        <v>0.0</v>
      </c>
      <c r="CA127" s="330">
        <v>0.0</v>
      </c>
      <c r="CB127" s="330">
        <v>0.0</v>
      </c>
      <c r="CC127" s="331">
        <v>0.0</v>
      </c>
      <c r="CD127" s="331">
        <v>0.0</v>
      </c>
      <c r="CE127" s="331">
        <v>0.0</v>
      </c>
      <c r="CF127" s="331">
        <v>0.0</v>
      </c>
      <c r="CG127" s="331">
        <v>0.0</v>
      </c>
      <c r="CH127" s="331">
        <v>0.0</v>
      </c>
      <c r="CI127" s="332"/>
    </row>
    <row r="128" ht="15.75" customHeight="1">
      <c r="A128" s="320" t="s">
        <v>2601</v>
      </c>
      <c r="B128" s="43" t="s">
        <v>1009</v>
      </c>
      <c r="C128" s="44" t="s">
        <v>2965</v>
      </c>
      <c r="D128" s="322" t="s">
        <v>18</v>
      </c>
      <c r="E128" s="322" t="s">
        <v>181</v>
      </c>
      <c r="F128" s="94" t="s">
        <v>72</v>
      </c>
      <c r="G128" s="45" t="str">
        <f t="shared" si="1"/>
        <v>Augusto</v>
      </c>
      <c r="H128" s="167" t="s">
        <v>149</v>
      </c>
      <c r="I128" s="52" t="s">
        <v>122</v>
      </c>
      <c r="J128" s="322" t="str">
        <f t="shared" si="5"/>
        <v>Não</v>
      </c>
      <c r="K128" s="323">
        <v>44340.0</v>
      </c>
      <c r="L128" s="96"/>
      <c r="M128" s="96" t="s">
        <v>74</v>
      </c>
      <c r="N128" s="337">
        <v>0.012</v>
      </c>
      <c r="O128" s="322" t="s">
        <v>2606</v>
      </c>
      <c r="P128" s="325">
        <v>0.0</v>
      </c>
      <c r="Q128" s="94" t="str">
        <f>IFERROR(VLOOKUP(F128,'Cadastro de assessores'!A:B,2,FALSE),"Não Cadastrado")</f>
        <v>250</v>
      </c>
      <c r="R128" s="96" t="s">
        <v>103</v>
      </c>
      <c r="S128" s="323">
        <v>44340.0</v>
      </c>
      <c r="T128" s="51"/>
      <c r="U128" s="51"/>
      <c r="V128" s="46" t="s">
        <v>104</v>
      </c>
      <c r="W128" s="5" t="s">
        <v>1012</v>
      </c>
      <c r="X128" s="166" t="s">
        <v>76</v>
      </c>
      <c r="Y128" s="52" t="str">
        <f t="shared" si="3"/>
        <v>Ativo</v>
      </c>
      <c r="Z128" s="328"/>
      <c r="AA128" s="96" t="str">
        <f t="shared" si="4"/>
        <v>Varejo</v>
      </c>
      <c r="AB128" s="13" t="s">
        <v>116</v>
      </c>
      <c r="AC128" s="96"/>
      <c r="AD128" s="96" t="s">
        <v>2664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9"/>
      <c r="AT128" s="329"/>
      <c r="AU128" s="329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0">
        <v>324599.27</v>
      </c>
      <c r="BJ128" s="330">
        <v>321303.14</v>
      </c>
      <c r="BK128" s="330">
        <v>323441.73</v>
      </c>
      <c r="BL128" s="330">
        <v>329386.04</v>
      </c>
      <c r="BM128" s="330">
        <v>333407.47</v>
      </c>
      <c r="BN128" s="330">
        <v>337837.09</v>
      </c>
      <c r="BO128" s="330">
        <v>334931.52</v>
      </c>
      <c r="BP128" s="330">
        <v>296176.6</v>
      </c>
      <c r="BQ128" s="330">
        <v>337452.98</v>
      </c>
      <c r="BR128" s="330">
        <v>338372.21</v>
      </c>
      <c r="BS128" s="330">
        <v>342161.93</v>
      </c>
      <c r="BT128" s="330">
        <v>344889.41</v>
      </c>
      <c r="BU128" s="330">
        <v>353398.47</v>
      </c>
      <c r="BV128" s="330">
        <v>359263.54</v>
      </c>
      <c r="BW128" s="330">
        <v>362818.99</v>
      </c>
      <c r="BX128" s="330">
        <v>366128.64</v>
      </c>
      <c r="BY128" s="330">
        <v>96528.19</v>
      </c>
      <c r="BZ128" s="330">
        <v>47.48</v>
      </c>
      <c r="CA128" s="330">
        <v>16.61</v>
      </c>
      <c r="CB128" s="330">
        <v>16.61</v>
      </c>
      <c r="CC128" s="331">
        <v>0.0</v>
      </c>
      <c r="CD128" s="331">
        <v>0.0</v>
      </c>
      <c r="CE128" s="331">
        <v>0.0</v>
      </c>
      <c r="CF128" s="331">
        <v>0.0</v>
      </c>
      <c r="CG128" s="331">
        <v>0.0</v>
      </c>
      <c r="CH128" s="331">
        <v>0.0</v>
      </c>
      <c r="CI128" s="332"/>
    </row>
    <row r="129" ht="15.75" customHeight="1">
      <c r="A129" s="320" t="s">
        <v>2601</v>
      </c>
      <c r="B129" s="347" t="s">
        <v>2966</v>
      </c>
      <c r="C129" s="223" t="s">
        <v>2967</v>
      </c>
      <c r="D129" s="322" t="s">
        <v>18</v>
      </c>
      <c r="E129" s="322" t="s">
        <v>181</v>
      </c>
      <c r="F129" s="322" t="s">
        <v>203</v>
      </c>
      <c r="G129" s="45" t="str">
        <f t="shared" si="1"/>
        <v>Augusto</v>
      </c>
      <c r="H129" s="167" t="s">
        <v>149</v>
      </c>
      <c r="I129" s="52" t="s">
        <v>122</v>
      </c>
      <c r="J129" s="322" t="str">
        <f t="shared" si="5"/>
        <v>Não</v>
      </c>
      <c r="K129" s="323">
        <v>44280.0</v>
      </c>
      <c r="L129" s="46"/>
      <c r="M129" s="96" t="s">
        <v>275</v>
      </c>
      <c r="N129" s="337">
        <v>0.02</v>
      </c>
      <c r="O129" s="322" t="s">
        <v>53</v>
      </c>
      <c r="P129" s="325">
        <v>0.2</v>
      </c>
      <c r="Q129" s="322" t="str">
        <f>IFERROR(VLOOKUP(F129,'Cadastro de assessores'!A:B,2,FALSE),"Não Cadastrado")</f>
        <v>28411</v>
      </c>
      <c r="R129" s="96" t="s">
        <v>103</v>
      </c>
      <c r="S129" s="323">
        <v>44272.0</v>
      </c>
      <c r="T129" s="51"/>
      <c r="U129" s="171"/>
      <c r="V129" s="46" t="s">
        <v>104</v>
      </c>
      <c r="W129" s="327" t="s">
        <v>1022</v>
      </c>
      <c r="X129" s="13" t="s">
        <v>38</v>
      </c>
      <c r="Y129" s="52" t="str">
        <f t="shared" si="3"/>
        <v>Ativo</v>
      </c>
      <c r="Z129" s="328"/>
      <c r="AA129" s="96" t="str">
        <f t="shared" si="4"/>
        <v>Varejo</v>
      </c>
      <c r="AB129" s="13" t="s">
        <v>116</v>
      </c>
      <c r="AC129" s="96"/>
      <c r="AD129" s="96" t="s">
        <v>2651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3"/>
      <c r="AS129" s="329"/>
      <c r="AT129" s="329">
        <v>417059.31</v>
      </c>
      <c r="AU129" s="329"/>
      <c r="AV129" s="329">
        <v>421900.04</v>
      </c>
      <c r="AW129" s="329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0">
        <v>406377.6</v>
      </c>
      <c r="BJ129" s="330">
        <v>395471.59</v>
      </c>
      <c r="BK129" s="330">
        <v>406591.35</v>
      </c>
      <c r="BL129" s="330">
        <v>410167.02</v>
      </c>
      <c r="BM129" s="330">
        <v>413285.53</v>
      </c>
      <c r="BN129" s="330">
        <v>432991.17</v>
      </c>
      <c r="BO129" s="330">
        <v>427690.69</v>
      </c>
      <c r="BP129" s="330">
        <v>429629.8</v>
      </c>
      <c r="BQ129" s="330">
        <v>382820.89</v>
      </c>
      <c r="BR129" s="330">
        <v>378618.24</v>
      </c>
      <c r="BS129" s="330">
        <v>381715.16</v>
      </c>
      <c r="BT129" s="330">
        <v>380503.0</v>
      </c>
      <c r="BU129" s="330">
        <v>388973.03</v>
      </c>
      <c r="BV129" s="330">
        <v>347172.89</v>
      </c>
      <c r="BW129" s="330">
        <v>303632.95</v>
      </c>
      <c r="BX129" s="330">
        <v>128973.16</v>
      </c>
      <c r="BY129" s="330">
        <v>728.85</v>
      </c>
      <c r="BZ129" s="330">
        <v>0.0</v>
      </c>
      <c r="CA129" s="330">
        <v>0.0</v>
      </c>
      <c r="CB129" s="330">
        <v>0.0</v>
      </c>
      <c r="CC129" s="331">
        <v>0.0</v>
      </c>
      <c r="CD129" s="331">
        <v>343.75</v>
      </c>
      <c r="CE129" s="331">
        <v>0.0</v>
      </c>
      <c r="CF129" s="331">
        <v>0.0</v>
      </c>
      <c r="CG129" s="331">
        <v>0.0</v>
      </c>
      <c r="CH129" s="331">
        <v>0.0</v>
      </c>
      <c r="CI129" s="332"/>
    </row>
    <row r="130" ht="15.75" customHeight="1">
      <c r="A130" s="320" t="s">
        <v>2601</v>
      </c>
      <c r="B130" s="347" t="s">
        <v>1023</v>
      </c>
      <c r="C130" s="333" t="s">
        <v>2968</v>
      </c>
      <c r="D130" s="322" t="s">
        <v>18</v>
      </c>
      <c r="E130" s="322" t="s">
        <v>181</v>
      </c>
      <c r="F130" s="322" t="s">
        <v>72</v>
      </c>
      <c r="G130" s="45" t="str">
        <f t="shared" si="1"/>
        <v>Augusto</v>
      </c>
      <c r="H130" s="335" t="s">
        <v>190</v>
      </c>
      <c r="I130" s="47" t="s">
        <v>23</v>
      </c>
      <c r="J130" s="322" t="str">
        <f t="shared" si="5"/>
        <v>Não</v>
      </c>
      <c r="K130" s="96" t="s">
        <v>2655</v>
      </c>
      <c r="L130" s="124">
        <v>44858.0</v>
      </c>
      <c r="M130" s="46" t="s">
        <v>2969</v>
      </c>
      <c r="N130" s="337">
        <v>0.01</v>
      </c>
      <c r="O130" s="322" t="s">
        <v>2606</v>
      </c>
      <c r="P130" s="325">
        <v>0.0</v>
      </c>
      <c r="Q130" s="322" t="str">
        <f>IFERROR(VLOOKUP(F130,'Cadastro de assessores'!A:B,2,FALSE),"Não Cadastrado")</f>
        <v>250</v>
      </c>
      <c r="R130" s="322" t="s">
        <v>149</v>
      </c>
      <c r="S130" s="96" t="s">
        <v>2655</v>
      </c>
      <c r="T130" s="171"/>
      <c r="U130" s="171"/>
      <c r="V130" s="46" t="s">
        <v>104</v>
      </c>
      <c r="W130" s="327" t="s">
        <v>2958</v>
      </c>
      <c r="X130" s="166" t="s">
        <v>76</v>
      </c>
      <c r="Y130" s="52" t="str">
        <f t="shared" si="3"/>
        <v>Encerrado</v>
      </c>
      <c r="Z130" s="328"/>
      <c r="AA130" s="96" t="str">
        <f t="shared" si="4"/>
        <v/>
      </c>
      <c r="AB130" s="96"/>
      <c r="AC130" s="96"/>
      <c r="AD130" s="96" t="s">
        <v>2664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3"/>
      <c r="AS130" s="329"/>
      <c r="AT130" s="329"/>
      <c r="AU130" s="329"/>
      <c r="AV130" s="329"/>
      <c r="AW130" s="329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0" t="s">
        <v>2621</v>
      </c>
      <c r="BJ130" s="330">
        <v>0.0</v>
      </c>
      <c r="BK130" s="330" t="s">
        <v>2621</v>
      </c>
      <c r="BL130" s="330">
        <v>0.0</v>
      </c>
      <c r="BM130" s="330">
        <v>0.0</v>
      </c>
      <c r="BN130" s="330">
        <v>0.0</v>
      </c>
      <c r="BO130" s="330">
        <v>0.0</v>
      </c>
      <c r="BP130" s="330">
        <v>0.0</v>
      </c>
      <c r="BQ130" s="330">
        <v>0.0</v>
      </c>
      <c r="BR130" s="330">
        <v>0.0</v>
      </c>
      <c r="BS130" s="330">
        <v>0.0</v>
      </c>
      <c r="BT130" s="330">
        <v>0.0</v>
      </c>
      <c r="BU130" s="330">
        <v>0.0</v>
      </c>
      <c r="BV130" s="330">
        <v>0.0</v>
      </c>
      <c r="BW130" s="330">
        <v>0.0</v>
      </c>
      <c r="BX130" s="330">
        <v>0.0</v>
      </c>
      <c r="BY130" s="330">
        <v>0.0</v>
      </c>
      <c r="BZ130" s="330">
        <v>0.0</v>
      </c>
      <c r="CA130" s="330">
        <v>0.0</v>
      </c>
      <c r="CB130" s="330">
        <v>0.0</v>
      </c>
      <c r="CC130" s="331">
        <v>0.0</v>
      </c>
      <c r="CD130" s="331">
        <v>0.0</v>
      </c>
      <c r="CE130" s="331">
        <v>0.0</v>
      </c>
      <c r="CF130" s="331">
        <v>0.0</v>
      </c>
      <c r="CG130" s="331">
        <v>0.0</v>
      </c>
      <c r="CH130" s="331">
        <v>0.0</v>
      </c>
      <c r="CI130" s="332"/>
    </row>
    <row r="131" ht="15.75" customHeight="1">
      <c r="A131" s="320" t="s">
        <v>2601</v>
      </c>
      <c r="B131" s="347" t="s">
        <v>2970</v>
      </c>
      <c r="C131" s="334" t="s">
        <v>2971</v>
      </c>
      <c r="D131" s="322" t="s">
        <v>18</v>
      </c>
      <c r="E131" s="322" t="s">
        <v>181</v>
      </c>
      <c r="F131" s="322" t="s">
        <v>72</v>
      </c>
      <c r="G131" s="45" t="str">
        <f t="shared" si="1"/>
        <v>Augusto</v>
      </c>
      <c r="H131" s="335" t="s">
        <v>149</v>
      </c>
      <c r="I131" s="52" t="s">
        <v>122</v>
      </c>
      <c r="J131" s="322" t="str">
        <f t="shared" si="5"/>
        <v>Não</v>
      </c>
      <c r="K131" s="323">
        <v>44266.0</v>
      </c>
      <c r="L131" s="46"/>
      <c r="M131" s="96" t="s">
        <v>275</v>
      </c>
      <c r="N131" s="337">
        <v>0.02</v>
      </c>
      <c r="O131" s="322" t="s">
        <v>53</v>
      </c>
      <c r="P131" s="325">
        <v>0.2</v>
      </c>
      <c r="Q131" s="322" t="str">
        <f>IFERROR(VLOOKUP(F131,'Cadastro de assessores'!A:B,2,FALSE),"Não Cadastrado")</f>
        <v>250</v>
      </c>
      <c r="R131" s="96" t="s">
        <v>103</v>
      </c>
      <c r="S131" s="323">
        <v>44252.0</v>
      </c>
      <c r="T131" s="64"/>
      <c r="U131" s="339" t="s">
        <v>2972</v>
      </c>
      <c r="V131" s="46" t="s">
        <v>104</v>
      </c>
      <c r="W131" s="327" t="s">
        <v>2958</v>
      </c>
      <c r="X131" s="166" t="s">
        <v>76</v>
      </c>
      <c r="Y131" s="52" t="str">
        <f t="shared" si="3"/>
        <v>Ativo</v>
      </c>
      <c r="Z131" s="328"/>
      <c r="AA131" s="96" t="str">
        <f t="shared" si="4"/>
        <v>Varejo</v>
      </c>
      <c r="AB131" s="13" t="s">
        <v>116</v>
      </c>
      <c r="AC131" s="96"/>
      <c r="AD131" s="96" t="s">
        <v>2664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3"/>
      <c r="AS131" s="329">
        <v>389024.03</v>
      </c>
      <c r="AT131" s="329">
        <v>423936.31</v>
      </c>
      <c r="AU131" s="329"/>
      <c r="AV131" s="329">
        <v>405943.95</v>
      </c>
      <c r="AW131" s="329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0">
        <v>401078.02</v>
      </c>
      <c r="BJ131" s="330">
        <v>390859.5</v>
      </c>
      <c r="BK131" s="330">
        <v>402119.19</v>
      </c>
      <c r="BL131" s="330">
        <v>410684.31</v>
      </c>
      <c r="BM131" s="330">
        <v>363226.46</v>
      </c>
      <c r="BN131" s="330">
        <v>382311.74</v>
      </c>
      <c r="BO131" s="330">
        <v>378042.02</v>
      </c>
      <c r="BP131" s="330">
        <v>379631.53</v>
      </c>
      <c r="BQ131" s="330">
        <v>384648.54</v>
      </c>
      <c r="BR131" s="330">
        <v>381060.71</v>
      </c>
      <c r="BS131" s="330">
        <v>384041.25</v>
      </c>
      <c r="BT131" s="330">
        <v>382427.63</v>
      </c>
      <c r="BU131" s="330">
        <v>390953.13</v>
      </c>
      <c r="BV131" s="330">
        <v>401627.63</v>
      </c>
      <c r="BW131" s="330">
        <v>290641.54</v>
      </c>
      <c r="BX131" s="330">
        <v>10971.07</v>
      </c>
      <c r="BY131" s="330">
        <v>10710.3</v>
      </c>
      <c r="BZ131" s="330">
        <v>10628.06</v>
      </c>
      <c r="CA131" s="330">
        <v>10075.52</v>
      </c>
      <c r="CB131" s="330">
        <v>332.87</v>
      </c>
      <c r="CC131" s="331">
        <v>332.87</v>
      </c>
      <c r="CD131" s="331">
        <v>332.87</v>
      </c>
      <c r="CE131" s="331">
        <v>320.44</v>
      </c>
      <c r="CF131" s="331">
        <v>0.0</v>
      </c>
      <c r="CG131" s="331">
        <v>0.0</v>
      </c>
      <c r="CH131" s="331">
        <v>0.0</v>
      </c>
      <c r="CI131" s="332"/>
    </row>
    <row r="132" ht="15.75" customHeight="1">
      <c r="A132" s="320" t="s">
        <v>2601</v>
      </c>
      <c r="B132" s="238" t="s">
        <v>2973</v>
      </c>
      <c r="C132" s="334" t="s">
        <v>2974</v>
      </c>
      <c r="D132" s="322" t="s">
        <v>18</v>
      </c>
      <c r="E132" s="322" t="s">
        <v>181</v>
      </c>
      <c r="F132" s="96" t="s">
        <v>72</v>
      </c>
      <c r="G132" s="45" t="str">
        <f t="shared" si="1"/>
        <v>Augusto</v>
      </c>
      <c r="H132" s="335" t="s">
        <v>190</v>
      </c>
      <c r="I132" s="47" t="s">
        <v>23</v>
      </c>
      <c r="J132" s="322" t="str">
        <f t="shared" si="5"/>
        <v>Não</v>
      </c>
      <c r="K132" s="336">
        <v>44280.0</v>
      </c>
      <c r="L132" s="73">
        <v>44580.0</v>
      </c>
      <c r="M132" s="96" t="s">
        <v>275</v>
      </c>
      <c r="N132" s="337">
        <v>0.02</v>
      </c>
      <c r="O132" s="322" t="s">
        <v>53</v>
      </c>
      <c r="P132" s="325">
        <v>0.2</v>
      </c>
      <c r="Q132" s="96" t="str">
        <f>IFERROR(VLOOKUP(F132,'Cadastro de assessores'!A:B,2,FALSE),"Não Cadastrado")</f>
        <v>250</v>
      </c>
      <c r="R132" s="96" t="s">
        <v>2618</v>
      </c>
      <c r="S132" s="336">
        <v>44280.0</v>
      </c>
      <c r="T132" s="171"/>
      <c r="U132" s="171"/>
      <c r="V132" s="46" t="s">
        <v>104</v>
      </c>
      <c r="W132" s="13" t="s">
        <v>2975</v>
      </c>
      <c r="X132" s="96" t="s">
        <v>38</v>
      </c>
      <c r="Y132" s="52" t="str">
        <f t="shared" si="3"/>
        <v>Encerrado</v>
      </c>
      <c r="Z132" s="328"/>
      <c r="AA132" s="96" t="str">
        <f t="shared" si="4"/>
        <v/>
      </c>
      <c r="AB132" s="96"/>
      <c r="AC132" s="96"/>
      <c r="AD132" s="96" t="s">
        <v>2976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2621</v>
      </c>
      <c r="BJ132" s="173">
        <v>0.0</v>
      </c>
      <c r="BK132" s="173" t="s">
        <v>2621</v>
      </c>
      <c r="BL132" s="173">
        <v>0.0</v>
      </c>
      <c r="BM132" s="330">
        <v>0.0</v>
      </c>
      <c r="BN132" s="330">
        <v>0.0</v>
      </c>
      <c r="BO132" s="330">
        <v>0.0</v>
      </c>
      <c r="BP132" s="330">
        <v>0.0</v>
      </c>
      <c r="BQ132" s="330">
        <v>0.0</v>
      </c>
      <c r="BR132" s="330">
        <v>0.0</v>
      </c>
      <c r="BS132" s="330">
        <v>0.0</v>
      </c>
      <c r="BT132" s="330">
        <v>0.0</v>
      </c>
      <c r="BU132" s="330">
        <v>0.0</v>
      </c>
      <c r="BV132" s="330">
        <v>0.0</v>
      </c>
      <c r="BW132" s="330">
        <v>0.0</v>
      </c>
      <c r="BX132" s="330">
        <v>0.0</v>
      </c>
      <c r="BY132" s="330">
        <v>0.0</v>
      </c>
      <c r="BZ132" s="330">
        <v>0.0</v>
      </c>
      <c r="CA132" s="330">
        <v>0.0</v>
      </c>
      <c r="CB132" s="330">
        <v>0.0</v>
      </c>
      <c r="CC132" s="331">
        <v>0.0</v>
      </c>
      <c r="CD132" s="331">
        <v>0.0</v>
      </c>
      <c r="CE132" s="331">
        <v>0.0</v>
      </c>
      <c r="CF132" s="331">
        <v>0.0</v>
      </c>
      <c r="CG132" s="331">
        <v>0.0</v>
      </c>
      <c r="CH132" s="331">
        <v>0.0</v>
      </c>
      <c r="CI132" s="332"/>
    </row>
    <row r="133" ht="15.75" customHeight="1">
      <c r="A133" s="320" t="s">
        <v>2601</v>
      </c>
      <c r="B133" s="239" t="s">
        <v>2977</v>
      </c>
      <c r="C133" s="72" t="s">
        <v>2978</v>
      </c>
      <c r="D133" s="322" t="s">
        <v>18</v>
      </c>
      <c r="E133" s="322" t="s">
        <v>19</v>
      </c>
      <c r="F133" s="322" t="s">
        <v>2660</v>
      </c>
      <c r="G133" s="45" t="str">
        <f t="shared" si="1"/>
        <v>Breno</v>
      </c>
      <c r="H133" s="167" t="s">
        <v>103</v>
      </c>
      <c r="I133" s="47" t="s">
        <v>23</v>
      </c>
      <c r="J133" s="322" t="str">
        <f t="shared" si="5"/>
        <v>Não</v>
      </c>
      <c r="K133" s="336">
        <v>45013.0</v>
      </c>
      <c r="L133" s="46"/>
      <c r="M133" s="96" t="s">
        <v>48</v>
      </c>
      <c r="N133" s="337">
        <v>0.01</v>
      </c>
      <c r="O133" s="322" t="s">
        <v>2606</v>
      </c>
      <c r="P133" s="325">
        <v>0.0</v>
      </c>
      <c r="Q133" s="96" t="str">
        <f>IFERROR(VLOOKUP(F133,'Cadastro de assessores'!A:B,2,FALSE),"Não Cadastrado")</f>
        <v>18836</v>
      </c>
      <c r="R133" s="96"/>
      <c r="S133" s="336"/>
      <c r="T133" s="171"/>
      <c r="U133" s="171"/>
      <c r="V133" s="46" t="s">
        <v>104</v>
      </c>
      <c r="W133" s="376" t="s">
        <v>2979</v>
      </c>
      <c r="X133" s="5" t="s">
        <v>799</v>
      </c>
      <c r="Y133" s="52" t="str">
        <f t="shared" si="3"/>
        <v>Ativo</v>
      </c>
      <c r="Z133" s="328"/>
      <c r="AA133" s="96" t="str">
        <f t="shared" si="4"/>
        <v/>
      </c>
      <c r="AB133" s="13" t="s">
        <v>116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>
        <v>0.0</v>
      </c>
      <c r="BS133" s="330">
        <v>100372.01</v>
      </c>
      <c r="BT133" s="330">
        <v>93907.52</v>
      </c>
      <c r="BU133" s="330">
        <v>102101.83</v>
      </c>
      <c r="BV133" s="330">
        <v>103852.8</v>
      </c>
      <c r="BW133" s="330">
        <v>104680.73</v>
      </c>
      <c r="BX133" s="330">
        <v>105730.52</v>
      </c>
      <c r="BY133" s="330">
        <v>106130.37</v>
      </c>
      <c r="BZ133" s="330">
        <v>107362.17</v>
      </c>
      <c r="CA133" s="330">
        <v>102639.57</v>
      </c>
      <c r="CB133" s="330">
        <v>108574.68</v>
      </c>
      <c r="CC133" s="331">
        <v>108485.08</v>
      </c>
      <c r="CD133" s="331">
        <v>110547.12</v>
      </c>
      <c r="CE133" s="331">
        <v>109640.98</v>
      </c>
      <c r="CF133" s="331">
        <v>130163.26</v>
      </c>
      <c r="CG133" s="331">
        <v>131344.84</v>
      </c>
      <c r="CH133" s="331">
        <v>132512.99</v>
      </c>
      <c r="CI133" s="332"/>
    </row>
    <row r="134" ht="15.75" customHeight="1">
      <c r="A134" s="320" t="s">
        <v>2601</v>
      </c>
      <c r="B134" s="238" t="s">
        <v>2980</v>
      </c>
      <c r="C134" s="223" t="s">
        <v>2981</v>
      </c>
      <c r="D134" s="322" t="s">
        <v>18</v>
      </c>
      <c r="E134" s="322" t="s">
        <v>181</v>
      </c>
      <c r="F134" s="322" t="s">
        <v>203</v>
      </c>
      <c r="G134" s="45" t="str">
        <f t="shared" si="1"/>
        <v>Augusto</v>
      </c>
      <c r="H134" s="335" t="s">
        <v>190</v>
      </c>
      <c r="I134" s="47" t="s">
        <v>23</v>
      </c>
      <c r="J134" s="322" t="str">
        <f t="shared" si="5"/>
        <v>Não</v>
      </c>
      <c r="K134" s="336">
        <v>44272.0</v>
      </c>
      <c r="L134" s="83">
        <v>44970.0</v>
      </c>
      <c r="M134" s="96" t="s">
        <v>48</v>
      </c>
      <c r="N134" s="337">
        <v>0.007</v>
      </c>
      <c r="O134" s="322" t="s">
        <v>2606</v>
      </c>
      <c r="P134" s="325">
        <v>0.0</v>
      </c>
      <c r="Q134" s="322" t="str">
        <f>IFERROR(VLOOKUP(F134,'Cadastro de assessores'!A:B,2,FALSE),"Não Cadastrado")</f>
        <v>28411</v>
      </c>
      <c r="R134" s="96" t="s">
        <v>103</v>
      </c>
      <c r="S134" s="336">
        <v>44239.0</v>
      </c>
      <c r="T134" s="75"/>
      <c r="U134" s="171" t="s">
        <v>2982</v>
      </c>
      <c r="V134" s="46" t="s">
        <v>374</v>
      </c>
      <c r="W134" s="13" t="s">
        <v>2983</v>
      </c>
      <c r="X134" s="166" t="s">
        <v>76</v>
      </c>
      <c r="Y134" s="52" t="str">
        <f t="shared" si="3"/>
        <v>Encerrado</v>
      </c>
      <c r="Z134" s="328"/>
      <c r="AA134" s="96" t="str">
        <f t="shared" si="4"/>
        <v>Varejo</v>
      </c>
      <c r="AB134" s="13" t="s">
        <v>116</v>
      </c>
      <c r="AC134" s="96"/>
      <c r="AD134" s="96" t="s">
        <v>2824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0">
        <v>525337.86</v>
      </c>
      <c r="BJ134" s="330">
        <v>529833.84</v>
      </c>
      <c r="BK134" s="330">
        <v>533632.07</v>
      </c>
      <c r="BL134" s="330">
        <v>535679.51</v>
      </c>
      <c r="BM134" s="330">
        <v>411811.85</v>
      </c>
      <c r="BN134" s="330">
        <v>411884.45</v>
      </c>
      <c r="BO134" s="330">
        <v>415516.61</v>
      </c>
      <c r="BP134" s="330">
        <v>125901.79</v>
      </c>
      <c r="BQ134" s="330">
        <v>37.33</v>
      </c>
      <c r="BR134" s="330">
        <v>37.4</v>
      </c>
      <c r="BS134" s="330">
        <v>37.42</v>
      </c>
      <c r="BT134" s="330">
        <v>0.0</v>
      </c>
      <c r="BU134" s="330">
        <v>0.0</v>
      </c>
      <c r="BV134" s="330">
        <v>0.0</v>
      </c>
      <c r="BW134" s="330">
        <v>0.0</v>
      </c>
      <c r="BX134" s="330">
        <v>0.0</v>
      </c>
      <c r="BY134" s="330">
        <v>0.0</v>
      </c>
      <c r="BZ134" s="330">
        <v>0.0</v>
      </c>
      <c r="CA134" s="330">
        <v>0.0</v>
      </c>
      <c r="CB134" s="330">
        <v>0.0</v>
      </c>
      <c r="CC134" s="331">
        <v>0.0</v>
      </c>
      <c r="CD134" s="331">
        <v>0.0</v>
      </c>
      <c r="CE134" s="331">
        <v>0.0</v>
      </c>
      <c r="CF134" s="331">
        <v>0.0</v>
      </c>
      <c r="CG134" s="331">
        <v>0.0</v>
      </c>
      <c r="CH134" s="331">
        <v>0.0</v>
      </c>
      <c r="CI134" s="332"/>
    </row>
    <row r="135" ht="15.75" customHeight="1">
      <c r="A135" s="320" t="s">
        <v>2601</v>
      </c>
      <c r="B135" s="62" t="s">
        <v>2984</v>
      </c>
      <c r="C135" s="146" t="s">
        <v>2985</v>
      </c>
      <c r="D135" s="322" t="s">
        <v>18</v>
      </c>
      <c r="E135" s="322" t="s">
        <v>19</v>
      </c>
      <c r="F135" s="322" t="s">
        <v>2986</v>
      </c>
      <c r="G135" s="45" t="str">
        <f t="shared" si="1"/>
        <v>Augusto</v>
      </c>
      <c r="H135" s="167" t="s">
        <v>149</v>
      </c>
      <c r="I135" s="52" t="s">
        <v>122</v>
      </c>
      <c r="J135" s="322" t="str">
        <f t="shared" si="5"/>
        <v>Não</v>
      </c>
      <c r="K135" s="336">
        <v>45021.0</v>
      </c>
      <c r="L135" s="96"/>
      <c r="M135" s="96" t="s">
        <v>61</v>
      </c>
      <c r="N135" s="324">
        <v>0.015</v>
      </c>
      <c r="O135" s="322" t="s">
        <v>53</v>
      </c>
      <c r="P135" s="325">
        <v>0.1</v>
      </c>
      <c r="Q135" s="322" t="str">
        <f>IFERROR(VLOOKUP(F135,'Cadastro de assessores'!A:B,2,FALSE),"Não Cadastrado")</f>
        <v>13444</v>
      </c>
      <c r="R135" s="322"/>
      <c r="S135" s="96"/>
      <c r="T135" s="51"/>
      <c r="U135" s="51"/>
      <c r="V135" s="46" t="s">
        <v>104</v>
      </c>
      <c r="W135" s="5" t="s">
        <v>2987</v>
      </c>
      <c r="X135" s="5" t="s">
        <v>154</v>
      </c>
      <c r="Y135" s="52" t="str">
        <f t="shared" si="3"/>
        <v>Ativo</v>
      </c>
      <c r="Z135" s="328"/>
      <c r="AA135" s="96" t="str">
        <f t="shared" si="4"/>
        <v/>
      </c>
      <c r="AB135" s="13" t="s">
        <v>116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0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>
        <v>0.0</v>
      </c>
      <c r="BT135" s="330">
        <v>110557.23</v>
      </c>
      <c r="BU135" s="330">
        <v>65457.96</v>
      </c>
      <c r="BV135" s="330">
        <v>0.0</v>
      </c>
      <c r="BW135" s="330">
        <v>0.0</v>
      </c>
      <c r="BX135" s="330">
        <v>0.0</v>
      </c>
      <c r="BY135" s="330">
        <v>0.0</v>
      </c>
      <c r="BZ135" s="330">
        <v>0.0</v>
      </c>
      <c r="CA135" s="330">
        <v>0.0</v>
      </c>
      <c r="CB135" s="330">
        <v>0.0</v>
      </c>
      <c r="CC135" s="331">
        <v>0.0</v>
      </c>
      <c r="CD135" s="331">
        <v>0.0</v>
      </c>
      <c r="CE135" s="331">
        <v>0.0</v>
      </c>
      <c r="CF135" s="331">
        <v>0.0</v>
      </c>
      <c r="CG135" s="331">
        <v>0.0</v>
      </c>
      <c r="CH135" s="331">
        <v>0.0</v>
      </c>
      <c r="CI135" s="332"/>
    </row>
    <row r="136" ht="15.75" customHeight="1">
      <c r="A136" s="320" t="s">
        <v>2601</v>
      </c>
      <c r="B136" s="238" t="s">
        <v>1041</v>
      </c>
      <c r="C136" s="223" t="s">
        <v>2988</v>
      </c>
      <c r="D136" s="322" t="s">
        <v>18</v>
      </c>
      <c r="E136" s="322" t="s">
        <v>181</v>
      </c>
      <c r="F136" s="322" t="s">
        <v>538</v>
      </c>
      <c r="G136" s="45" t="str">
        <f t="shared" si="1"/>
        <v>Bruno</v>
      </c>
      <c r="H136" s="335" t="s">
        <v>103</v>
      </c>
      <c r="I136" s="47" t="s">
        <v>23</v>
      </c>
      <c r="J136" s="322" t="str">
        <f t="shared" si="5"/>
        <v>Sim</v>
      </c>
      <c r="K136" s="336">
        <v>44677.0</v>
      </c>
      <c r="L136" s="46"/>
      <c r="M136" s="96" t="s">
        <v>48</v>
      </c>
      <c r="N136" s="337">
        <v>0.007</v>
      </c>
      <c r="O136" s="322" t="s">
        <v>2606</v>
      </c>
      <c r="P136" s="325">
        <v>0.0</v>
      </c>
      <c r="Q136" s="322">
        <f>IFERROR(VLOOKUP(F136,'Cadastro de assessores'!A:B,2,FALSE),"Não Cadastrado")</f>
        <v>12362</v>
      </c>
      <c r="R136" s="96" t="s">
        <v>103</v>
      </c>
      <c r="S136" s="336">
        <v>44622.0</v>
      </c>
      <c r="T136" s="339" t="s">
        <v>2989</v>
      </c>
      <c r="U136" s="171"/>
      <c r="V136" s="46" t="s">
        <v>104</v>
      </c>
      <c r="W136" s="13" t="s">
        <v>1044</v>
      </c>
      <c r="X136" s="166" t="s">
        <v>38</v>
      </c>
      <c r="Y136" s="52" t="str">
        <f t="shared" si="3"/>
        <v>Ativo</v>
      </c>
      <c r="Z136" s="328"/>
      <c r="AA136" s="96" t="str">
        <f t="shared" si="4"/>
        <v>Qualificado</v>
      </c>
      <c r="AB136" s="13" t="s">
        <v>106</v>
      </c>
      <c r="AC136" s="96"/>
      <c r="AD136" s="96" t="s">
        <v>2815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0">
        <v>2505864.86</v>
      </c>
      <c r="BJ136" s="330">
        <v>2665567.94</v>
      </c>
      <c r="BK136" s="330">
        <v>2685565.21</v>
      </c>
      <c r="BL136" s="330">
        <v>2714861.6</v>
      </c>
      <c r="BM136" s="330">
        <v>2737016.4</v>
      </c>
      <c r="BN136" s="377">
        <v>2757980.49</v>
      </c>
      <c r="BO136" s="330">
        <v>2628595.96</v>
      </c>
      <c r="BP136" s="330">
        <v>2797663.5</v>
      </c>
      <c r="BQ136" s="330">
        <v>2827767.57</v>
      </c>
      <c r="BR136" s="330">
        <v>2901567.36</v>
      </c>
      <c r="BS136" s="330">
        <v>2936979.95</v>
      </c>
      <c r="BT136" s="330">
        <v>2960063.26</v>
      </c>
      <c r="BU136" s="330">
        <v>2555461.63</v>
      </c>
      <c r="BV136" s="330">
        <v>3010359.18</v>
      </c>
      <c r="BW136" s="330">
        <v>2784669.98</v>
      </c>
      <c r="BX136" s="330">
        <v>3032053.63</v>
      </c>
      <c r="BY136" s="330">
        <v>3036143.25</v>
      </c>
      <c r="BZ136" s="330">
        <v>3044054.82</v>
      </c>
      <c r="CA136" s="330">
        <v>3049880.85</v>
      </c>
      <c r="CB136" s="330">
        <v>3036357.1</v>
      </c>
      <c r="CC136" s="331">
        <v>2962126.04</v>
      </c>
      <c r="CD136" s="331">
        <v>1864184.69</v>
      </c>
      <c r="CE136" s="331">
        <v>1860341.69</v>
      </c>
      <c r="CF136" s="331">
        <v>1853217.71</v>
      </c>
      <c r="CG136" s="331">
        <v>1792275.73</v>
      </c>
      <c r="CH136" s="331">
        <v>1764725.95</v>
      </c>
      <c r="CI136" s="332"/>
    </row>
    <row r="137" ht="15.75" customHeight="1">
      <c r="A137" s="320" t="s">
        <v>2601</v>
      </c>
      <c r="B137" s="62" t="s">
        <v>1041</v>
      </c>
      <c r="C137" s="369" t="s">
        <v>2990</v>
      </c>
      <c r="D137" s="322" t="s">
        <v>18</v>
      </c>
      <c r="E137" s="322" t="s">
        <v>181</v>
      </c>
      <c r="F137" s="96" t="s">
        <v>538</v>
      </c>
      <c r="G137" s="45" t="str">
        <f t="shared" si="1"/>
        <v>Augusto</v>
      </c>
      <c r="H137" s="335" t="s">
        <v>190</v>
      </c>
      <c r="I137" s="47" t="s">
        <v>23</v>
      </c>
      <c r="J137" s="322" t="str">
        <f t="shared" si="5"/>
        <v>Não</v>
      </c>
      <c r="K137" s="336">
        <v>44603.0</v>
      </c>
      <c r="L137" s="73">
        <v>44638.0</v>
      </c>
      <c r="M137" s="96" t="s">
        <v>48</v>
      </c>
      <c r="N137" s="337">
        <v>0.007</v>
      </c>
      <c r="O137" s="322" t="s">
        <v>2606</v>
      </c>
      <c r="P137" s="325">
        <v>0.0</v>
      </c>
      <c r="Q137" s="96">
        <f>IFERROR(VLOOKUP(F137,'Cadastro de assessores'!A:B,2,FALSE),"Não Cadastrado")</f>
        <v>12362</v>
      </c>
      <c r="R137" s="96" t="s">
        <v>2618</v>
      </c>
      <c r="S137" s="336">
        <v>44603.0</v>
      </c>
      <c r="T137" s="171"/>
      <c r="U137" s="171"/>
      <c r="V137" s="46" t="s">
        <v>104</v>
      </c>
      <c r="W137" s="5" t="s">
        <v>1044</v>
      </c>
      <c r="X137" s="166" t="s">
        <v>38</v>
      </c>
      <c r="Y137" s="52" t="str">
        <f t="shared" si="3"/>
        <v>Encerrado</v>
      </c>
      <c r="Z137" s="328"/>
      <c r="AA137" s="96" t="str">
        <f t="shared" si="4"/>
        <v/>
      </c>
      <c r="AB137" s="96"/>
      <c r="AC137" s="96"/>
      <c r="AD137" s="96" t="s">
        <v>2815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2621</v>
      </c>
      <c r="BJ137" s="173">
        <v>0.0</v>
      </c>
      <c r="BK137" s="173">
        <v>0.0</v>
      </c>
      <c r="BL137" s="173">
        <v>0.0</v>
      </c>
      <c r="BM137" s="330">
        <v>0.0</v>
      </c>
      <c r="BN137" s="330">
        <v>0.0</v>
      </c>
      <c r="BO137" s="330">
        <v>0.0</v>
      </c>
      <c r="BP137" s="330">
        <v>0.0</v>
      </c>
      <c r="BQ137" s="330">
        <v>0.0</v>
      </c>
      <c r="BR137" s="330">
        <v>0.0</v>
      </c>
      <c r="BS137" s="330">
        <v>27732.76</v>
      </c>
      <c r="BT137" s="330">
        <v>27905.96</v>
      </c>
      <c r="BU137" s="330">
        <v>0.0</v>
      </c>
      <c r="BV137" s="330">
        <v>0.0</v>
      </c>
      <c r="BW137" s="330">
        <v>0.0</v>
      </c>
      <c r="BX137" s="330">
        <v>0.0</v>
      </c>
      <c r="BY137" s="330">
        <v>0.0</v>
      </c>
      <c r="BZ137" s="330">
        <v>0.0</v>
      </c>
      <c r="CA137" s="330">
        <v>0.0</v>
      </c>
      <c r="CB137" s="330">
        <v>0.0</v>
      </c>
      <c r="CC137" s="331">
        <v>0.0</v>
      </c>
      <c r="CD137" s="331">
        <v>0.0</v>
      </c>
      <c r="CE137" s="331">
        <v>0.0</v>
      </c>
      <c r="CF137" s="331">
        <v>0.0</v>
      </c>
      <c r="CG137" s="331">
        <v>0.0</v>
      </c>
      <c r="CH137" s="331">
        <v>0.0</v>
      </c>
      <c r="CI137" s="332"/>
    </row>
    <row r="138" ht="15.75" customHeight="1">
      <c r="A138" s="320" t="s">
        <v>2601</v>
      </c>
      <c r="B138" s="62" t="s">
        <v>1041</v>
      </c>
      <c r="C138" s="369" t="s">
        <v>2991</v>
      </c>
      <c r="D138" s="322" t="s">
        <v>18</v>
      </c>
      <c r="E138" s="322" t="s">
        <v>181</v>
      </c>
      <c r="F138" s="96" t="s">
        <v>538</v>
      </c>
      <c r="G138" s="45" t="str">
        <f t="shared" si="1"/>
        <v>Augusto</v>
      </c>
      <c r="H138" s="335" t="s">
        <v>190</v>
      </c>
      <c r="I138" s="47" t="s">
        <v>23</v>
      </c>
      <c r="J138" s="322" t="str">
        <f t="shared" si="5"/>
        <v>Não</v>
      </c>
      <c r="K138" s="336">
        <v>44603.0</v>
      </c>
      <c r="L138" s="73">
        <v>44638.0</v>
      </c>
      <c r="M138" s="46" t="s">
        <v>2969</v>
      </c>
      <c r="N138" s="337">
        <v>0.01</v>
      </c>
      <c r="O138" s="322" t="s">
        <v>2606</v>
      </c>
      <c r="P138" s="325">
        <v>0.0</v>
      </c>
      <c r="Q138" s="96">
        <f>IFERROR(VLOOKUP(F138,'Cadastro de assessores'!A:B,2,FALSE),"Não Cadastrado")</f>
        <v>12362</v>
      </c>
      <c r="R138" s="96" t="s">
        <v>2618</v>
      </c>
      <c r="S138" s="336">
        <v>44603.0</v>
      </c>
      <c r="T138" s="171"/>
      <c r="U138" s="171"/>
      <c r="V138" s="46" t="s">
        <v>104</v>
      </c>
      <c r="W138" s="5" t="s">
        <v>1044</v>
      </c>
      <c r="X138" s="166" t="s">
        <v>38</v>
      </c>
      <c r="Y138" s="52" t="str">
        <f t="shared" si="3"/>
        <v>Encerrado</v>
      </c>
      <c r="Z138" s="328"/>
      <c r="AA138" s="96" t="str">
        <f t="shared" si="4"/>
        <v/>
      </c>
      <c r="AB138" s="96"/>
      <c r="AC138" s="96"/>
      <c r="AD138" s="96" t="s">
        <v>2815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2621</v>
      </c>
      <c r="BJ138" s="173">
        <v>0.0</v>
      </c>
      <c r="BK138" s="173">
        <v>0.0</v>
      </c>
      <c r="BL138" s="173">
        <v>0.0</v>
      </c>
      <c r="BM138" s="330">
        <v>0.0</v>
      </c>
      <c r="BN138" s="330">
        <v>0.0</v>
      </c>
      <c r="BO138" s="330">
        <v>0.0</v>
      </c>
      <c r="BP138" s="330">
        <v>0.0</v>
      </c>
      <c r="BQ138" s="330">
        <v>0.0</v>
      </c>
      <c r="BR138" s="330">
        <v>0.0</v>
      </c>
      <c r="BS138" s="330">
        <v>0.0</v>
      </c>
      <c r="BT138" s="330">
        <v>0.0</v>
      </c>
      <c r="BU138" s="330">
        <v>0.0</v>
      </c>
      <c r="BV138" s="330">
        <v>0.0</v>
      </c>
      <c r="BW138" s="330">
        <v>0.0</v>
      </c>
      <c r="BX138" s="330">
        <v>0.0</v>
      </c>
      <c r="BY138" s="330">
        <v>0.0</v>
      </c>
      <c r="BZ138" s="330">
        <v>0.0</v>
      </c>
      <c r="CA138" s="330">
        <v>0.0</v>
      </c>
      <c r="CB138" s="330">
        <v>0.0</v>
      </c>
      <c r="CC138" s="331">
        <v>0.0</v>
      </c>
      <c r="CD138" s="331">
        <v>0.0</v>
      </c>
      <c r="CE138" s="331">
        <v>0.0</v>
      </c>
      <c r="CF138" s="331">
        <v>0.0</v>
      </c>
      <c r="CG138" s="331">
        <v>0.0</v>
      </c>
      <c r="CH138" s="331">
        <v>0.0</v>
      </c>
      <c r="CI138" s="332"/>
    </row>
    <row r="139" ht="15.75" customHeight="1">
      <c r="A139" s="320" t="s">
        <v>2601</v>
      </c>
      <c r="B139" s="347" t="s">
        <v>2992</v>
      </c>
      <c r="C139" s="334" t="s">
        <v>2993</v>
      </c>
      <c r="D139" s="322" t="s">
        <v>18</v>
      </c>
      <c r="E139" s="322" t="s">
        <v>181</v>
      </c>
      <c r="F139" s="322" t="s">
        <v>72</v>
      </c>
      <c r="G139" s="45" t="str">
        <f t="shared" si="1"/>
        <v>Augusto</v>
      </c>
      <c r="H139" s="335" t="s">
        <v>190</v>
      </c>
      <c r="I139" s="47" t="s">
        <v>23</v>
      </c>
      <c r="J139" s="322" t="str">
        <f t="shared" si="5"/>
        <v>Não</v>
      </c>
      <c r="K139" s="323">
        <v>44263.0</v>
      </c>
      <c r="L139" s="124">
        <v>44911.0</v>
      </c>
      <c r="M139" s="96" t="s">
        <v>275</v>
      </c>
      <c r="N139" s="337">
        <v>0.02</v>
      </c>
      <c r="O139" s="322" t="s">
        <v>53</v>
      </c>
      <c r="P139" s="325">
        <v>0.2</v>
      </c>
      <c r="Q139" s="322" t="str">
        <f>IFERROR(VLOOKUP(F139,'Cadastro de assessores'!A:B,2,FALSE),"Não Cadastrado")</f>
        <v>250</v>
      </c>
      <c r="R139" s="96" t="s">
        <v>103</v>
      </c>
      <c r="S139" s="323">
        <v>44260.0</v>
      </c>
      <c r="T139" s="171"/>
      <c r="U139" s="171"/>
      <c r="V139" s="46" t="s">
        <v>104</v>
      </c>
      <c r="W139" s="327" t="s">
        <v>2994</v>
      </c>
      <c r="X139" s="166" t="s">
        <v>76</v>
      </c>
      <c r="Y139" s="52" t="str">
        <f t="shared" si="3"/>
        <v>Encerrado</v>
      </c>
      <c r="Z139" s="328"/>
      <c r="AA139" s="96" t="str">
        <f t="shared" si="4"/>
        <v>Varejo</v>
      </c>
      <c r="AB139" s="13" t="s">
        <v>116</v>
      </c>
      <c r="AC139" s="96"/>
      <c r="AD139" s="96" t="s">
        <v>2664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3"/>
      <c r="AS139" s="329">
        <v>77076.69</v>
      </c>
      <c r="AT139" s="329">
        <v>91997.5</v>
      </c>
      <c r="AU139" s="329"/>
      <c r="AV139" s="329">
        <v>99212.96</v>
      </c>
      <c r="AW139" s="329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0">
        <v>6495.5</v>
      </c>
      <c r="BJ139" s="330">
        <v>6534.52</v>
      </c>
      <c r="BK139" s="330">
        <v>6601.83</v>
      </c>
      <c r="BL139" s="330">
        <v>6566.5</v>
      </c>
      <c r="BM139" s="330">
        <v>6549.26</v>
      </c>
      <c r="BN139" s="330">
        <v>6543.8</v>
      </c>
      <c r="BO139" s="330">
        <v>-10.28</v>
      </c>
      <c r="BP139" s="330">
        <v>-16.98</v>
      </c>
      <c r="BQ139" s="330">
        <v>-16.98</v>
      </c>
      <c r="BR139" s="330">
        <v>-16.98</v>
      </c>
      <c r="BS139" s="330">
        <v>-16.98</v>
      </c>
      <c r="BT139" s="330">
        <v>0.0</v>
      </c>
      <c r="BU139" s="330">
        <v>0.0</v>
      </c>
      <c r="BV139" s="330">
        <v>0.0</v>
      </c>
      <c r="BW139" s="330">
        <v>0.0</v>
      </c>
      <c r="BX139" s="330">
        <v>0.0</v>
      </c>
      <c r="BY139" s="330">
        <v>0.0</v>
      </c>
      <c r="BZ139" s="330">
        <v>0.0</v>
      </c>
      <c r="CA139" s="330">
        <v>0.0</v>
      </c>
      <c r="CB139" s="330">
        <v>0.0</v>
      </c>
      <c r="CC139" s="331">
        <v>0.0</v>
      </c>
      <c r="CD139" s="331">
        <v>0.0</v>
      </c>
      <c r="CE139" s="331">
        <v>0.0</v>
      </c>
      <c r="CF139" s="331">
        <v>0.0</v>
      </c>
      <c r="CG139" s="331">
        <v>0.0</v>
      </c>
      <c r="CH139" s="331">
        <v>0.0</v>
      </c>
      <c r="CI139" s="332"/>
    </row>
    <row r="140" ht="15.75" customHeight="1">
      <c r="A140" s="320" t="s">
        <v>2601</v>
      </c>
      <c r="B140" s="238" t="s">
        <v>2995</v>
      </c>
      <c r="C140" s="334" t="s">
        <v>2996</v>
      </c>
      <c r="D140" s="322" t="s">
        <v>2604</v>
      </c>
      <c r="E140" s="322" t="s">
        <v>19</v>
      </c>
      <c r="F140" s="96" t="s">
        <v>2605</v>
      </c>
      <c r="G140" s="45" t="str">
        <f t="shared" si="1"/>
        <v>Augusto</v>
      </c>
      <c r="H140" s="335" t="s">
        <v>190</v>
      </c>
      <c r="I140" s="47" t="s">
        <v>23</v>
      </c>
      <c r="J140" s="322" t="str">
        <f t="shared" si="5"/>
        <v>Não</v>
      </c>
      <c r="K140" s="336">
        <v>43888.0</v>
      </c>
      <c r="L140" s="336">
        <v>44264.0</v>
      </c>
      <c r="M140" s="96" t="s">
        <v>61</v>
      </c>
      <c r="N140" s="337">
        <v>0.012</v>
      </c>
      <c r="O140" s="322" t="s">
        <v>53</v>
      </c>
      <c r="P140" s="325">
        <v>0.1</v>
      </c>
      <c r="Q140" s="96" t="str">
        <f>IFERROR(VLOOKUP(F140,'Cadastro de assessores'!A:B,2,FALSE),"Não Cadastrado")</f>
        <v>17573</v>
      </c>
      <c r="R140" s="96" t="s">
        <v>2618</v>
      </c>
      <c r="S140" s="336">
        <v>43888.0</v>
      </c>
      <c r="T140" s="171"/>
      <c r="U140" s="171"/>
      <c r="V140" s="46" t="s">
        <v>104</v>
      </c>
      <c r="W140" s="13" t="s">
        <v>2869</v>
      </c>
      <c r="X140" s="96" t="s">
        <v>19</v>
      </c>
      <c r="Y140" s="52" t="str">
        <f t="shared" si="3"/>
        <v>Encerrado</v>
      </c>
      <c r="Z140" s="328"/>
      <c r="AA140" s="96" t="str">
        <f t="shared" si="4"/>
        <v/>
      </c>
      <c r="AB140" s="96"/>
      <c r="AC140" s="96"/>
      <c r="AD140" s="96" t="s">
        <v>2997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0"/>
      <c r="AZ140" s="340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2621</v>
      </c>
      <c r="BJ140" s="173">
        <v>0.0</v>
      </c>
      <c r="BK140" s="173" t="s">
        <v>2621</v>
      </c>
      <c r="BL140" s="173">
        <v>0.0</v>
      </c>
      <c r="BM140" s="330">
        <v>0.0</v>
      </c>
      <c r="BN140" s="330">
        <v>0.0</v>
      </c>
      <c r="BO140" s="330">
        <v>0.0</v>
      </c>
      <c r="BP140" s="330">
        <v>0.0</v>
      </c>
      <c r="BQ140" s="330">
        <v>0.0</v>
      </c>
      <c r="BR140" s="330">
        <v>0.0</v>
      </c>
      <c r="BS140" s="330">
        <v>0.0</v>
      </c>
      <c r="BT140" s="330">
        <v>0.0</v>
      </c>
      <c r="BU140" s="330">
        <v>0.0</v>
      </c>
      <c r="BV140" s="330">
        <v>0.0</v>
      </c>
      <c r="BW140" s="330">
        <v>0.0</v>
      </c>
      <c r="BX140" s="330">
        <v>0.0</v>
      </c>
      <c r="BY140" s="330">
        <v>0.0</v>
      </c>
      <c r="BZ140" s="330">
        <v>0.0</v>
      </c>
      <c r="CA140" s="330">
        <v>0.0</v>
      </c>
      <c r="CB140" s="330">
        <v>0.0</v>
      </c>
      <c r="CC140" s="331">
        <v>0.0</v>
      </c>
      <c r="CD140" s="331">
        <v>0.0</v>
      </c>
      <c r="CE140" s="331">
        <v>0.0</v>
      </c>
      <c r="CF140" s="331">
        <v>0.0</v>
      </c>
      <c r="CG140" s="331">
        <v>0.0</v>
      </c>
      <c r="CH140" s="331">
        <v>0.0</v>
      </c>
      <c r="CI140" s="332"/>
    </row>
    <row r="141" ht="15.75" customHeight="1">
      <c r="A141" s="320" t="s">
        <v>2601</v>
      </c>
      <c r="B141" s="238" t="s">
        <v>2998</v>
      </c>
      <c r="C141" s="334" t="s">
        <v>2999</v>
      </c>
      <c r="D141" s="322" t="s">
        <v>18</v>
      </c>
      <c r="E141" s="322" t="s">
        <v>181</v>
      </c>
      <c r="F141" s="96" t="s">
        <v>72</v>
      </c>
      <c r="G141" s="45" t="str">
        <f t="shared" si="1"/>
        <v>Augusto</v>
      </c>
      <c r="H141" s="335" t="s">
        <v>190</v>
      </c>
      <c r="I141" s="47" t="s">
        <v>23</v>
      </c>
      <c r="J141" s="322" t="str">
        <f t="shared" si="5"/>
        <v>Não</v>
      </c>
      <c r="K141" s="336">
        <v>44272.0</v>
      </c>
      <c r="L141" s="336">
        <v>44595.0</v>
      </c>
      <c r="M141" s="96" t="s">
        <v>3000</v>
      </c>
      <c r="N141" s="337">
        <v>0.02</v>
      </c>
      <c r="O141" s="322" t="s">
        <v>53</v>
      </c>
      <c r="P141" s="325">
        <v>0.2</v>
      </c>
      <c r="Q141" s="96" t="str">
        <f>IFERROR(VLOOKUP(F141,'Cadastro de assessores'!A:B,2,FALSE),"Não Cadastrado")</f>
        <v>250</v>
      </c>
      <c r="R141" s="96" t="s">
        <v>2618</v>
      </c>
      <c r="S141" s="336">
        <v>44272.0</v>
      </c>
      <c r="T141" s="326"/>
      <c r="U141" s="171"/>
      <c r="V141" s="46" t="s">
        <v>104</v>
      </c>
      <c r="W141" s="13" t="s">
        <v>3001</v>
      </c>
      <c r="X141" s="96" t="s">
        <v>76</v>
      </c>
      <c r="Y141" s="52" t="str">
        <f t="shared" si="3"/>
        <v>Encerrado</v>
      </c>
      <c r="Z141" s="328"/>
      <c r="AA141" s="96" t="str">
        <f t="shared" si="4"/>
        <v/>
      </c>
      <c r="AB141" s="96"/>
      <c r="AC141" s="96"/>
      <c r="AD141" s="96" t="s">
        <v>2664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0">
        <v>3440319.83</v>
      </c>
      <c r="AZ141" s="340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2621</v>
      </c>
      <c r="BJ141" s="173">
        <v>0.0</v>
      </c>
      <c r="BK141" s="173" t="s">
        <v>2621</v>
      </c>
      <c r="BL141" s="173">
        <v>0.0</v>
      </c>
      <c r="BM141" s="330">
        <v>0.0</v>
      </c>
      <c r="BN141" s="330">
        <v>0.0</v>
      </c>
      <c r="BO141" s="330">
        <v>0.0</v>
      </c>
      <c r="BP141" s="330">
        <v>0.0</v>
      </c>
      <c r="BQ141" s="330">
        <v>0.0</v>
      </c>
      <c r="BR141" s="330">
        <v>0.0</v>
      </c>
      <c r="BS141" s="330">
        <v>0.0</v>
      </c>
      <c r="BT141" s="330">
        <v>0.0</v>
      </c>
      <c r="BU141" s="330">
        <v>0.0</v>
      </c>
      <c r="BV141" s="330">
        <v>0.0</v>
      </c>
      <c r="BW141" s="330">
        <v>0.0</v>
      </c>
      <c r="BX141" s="330">
        <v>0.0</v>
      </c>
      <c r="BY141" s="330">
        <v>0.0</v>
      </c>
      <c r="BZ141" s="330">
        <v>0.0</v>
      </c>
      <c r="CA141" s="330">
        <v>0.0</v>
      </c>
      <c r="CB141" s="330">
        <v>0.0</v>
      </c>
      <c r="CC141" s="331">
        <v>0.0</v>
      </c>
      <c r="CD141" s="331">
        <v>0.0</v>
      </c>
      <c r="CE141" s="331">
        <v>0.0</v>
      </c>
      <c r="CF141" s="331">
        <v>0.0</v>
      </c>
      <c r="CG141" s="331">
        <v>0.0</v>
      </c>
      <c r="CH141" s="331">
        <v>0.0</v>
      </c>
      <c r="CI141" s="332"/>
    </row>
    <row r="142" ht="15.75" customHeight="1">
      <c r="A142" s="320" t="s">
        <v>2601</v>
      </c>
      <c r="B142" s="243" t="s">
        <v>3002</v>
      </c>
      <c r="C142" s="334" t="s">
        <v>3003</v>
      </c>
      <c r="D142" s="322" t="s">
        <v>2604</v>
      </c>
      <c r="E142" s="322" t="s">
        <v>19</v>
      </c>
      <c r="F142" s="96" t="s">
        <v>2617</v>
      </c>
      <c r="G142" s="45" t="str">
        <f t="shared" si="1"/>
        <v>Augusto</v>
      </c>
      <c r="H142" s="335" t="s">
        <v>190</v>
      </c>
      <c r="I142" s="47" t="s">
        <v>23</v>
      </c>
      <c r="J142" s="322" t="str">
        <f t="shared" si="5"/>
        <v>Não</v>
      </c>
      <c r="K142" s="336">
        <v>43531.0</v>
      </c>
      <c r="L142" s="358">
        <v>43899.0</v>
      </c>
      <c r="M142" s="96" t="s">
        <v>194</v>
      </c>
      <c r="N142" s="337">
        <v>0.02</v>
      </c>
      <c r="O142" s="322" t="s">
        <v>195</v>
      </c>
      <c r="P142" s="325">
        <v>0.2</v>
      </c>
      <c r="Q142" s="96" t="str">
        <f>IFERROR(VLOOKUP(F142,'Cadastro de assessores'!A:B,2,FALSE),"Não Cadastrado")</f>
        <v>2971</v>
      </c>
      <c r="R142" s="96" t="s">
        <v>2618</v>
      </c>
      <c r="S142" s="336">
        <v>43531.0</v>
      </c>
      <c r="T142" s="171"/>
      <c r="U142" s="171"/>
      <c r="V142" s="46" t="s">
        <v>104</v>
      </c>
      <c r="W142" s="13" t="s">
        <v>3004</v>
      </c>
      <c r="X142" s="96" t="s">
        <v>19</v>
      </c>
      <c r="Y142" s="52" t="str">
        <f t="shared" si="3"/>
        <v>Encerrado</v>
      </c>
      <c r="Z142" s="328"/>
      <c r="AA142" s="96" t="str">
        <f t="shared" si="4"/>
        <v/>
      </c>
      <c r="AB142" s="96"/>
      <c r="AC142" s="96"/>
      <c r="AD142" s="96" t="s">
        <v>2678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0"/>
      <c r="AY142" s="340"/>
      <c r="AZ142" s="340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2621</v>
      </c>
      <c r="BJ142" s="173">
        <v>0.0</v>
      </c>
      <c r="BK142" s="173" t="s">
        <v>2621</v>
      </c>
      <c r="BL142" s="173">
        <v>0.0</v>
      </c>
      <c r="BM142" s="330">
        <v>0.0</v>
      </c>
      <c r="BN142" s="330">
        <v>0.0</v>
      </c>
      <c r="BO142" s="330">
        <v>0.0</v>
      </c>
      <c r="BP142" s="330">
        <v>0.0</v>
      </c>
      <c r="BQ142" s="330">
        <v>0.0</v>
      </c>
      <c r="BR142" s="330">
        <v>0.0</v>
      </c>
      <c r="BS142" s="330">
        <v>0.0</v>
      </c>
      <c r="BT142" s="330">
        <v>0.0</v>
      </c>
      <c r="BU142" s="330">
        <v>0.0</v>
      </c>
      <c r="BV142" s="330">
        <v>0.0</v>
      </c>
      <c r="BW142" s="330">
        <v>0.0</v>
      </c>
      <c r="BX142" s="330">
        <v>0.0</v>
      </c>
      <c r="BY142" s="330">
        <v>0.0</v>
      </c>
      <c r="BZ142" s="330">
        <v>0.0</v>
      </c>
      <c r="CA142" s="330">
        <v>0.0</v>
      </c>
      <c r="CB142" s="330">
        <v>0.0</v>
      </c>
      <c r="CC142" s="331">
        <v>0.0</v>
      </c>
      <c r="CD142" s="331">
        <v>0.0</v>
      </c>
      <c r="CE142" s="331">
        <v>0.0</v>
      </c>
      <c r="CF142" s="331">
        <v>0.0</v>
      </c>
      <c r="CG142" s="331">
        <v>0.0</v>
      </c>
      <c r="CH142" s="331">
        <v>0.0</v>
      </c>
      <c r="CI142" s="332"/>
    </row>
    <row r="143" ht="15.75" customHeight="1">
      <c r="A143" s="320" t="s">
        <v>2601</v>
      </c>
      <c r="B143" s="238" t="s">
        <v>3002</v>
      </c>
      <c r="C143" s="321" t="s">
        <v>3005</v>
      </c>
      <c r="D143" s="322" t="s">
        <v>2604</v>
      </c>
      <c r="E143" s="322" t="s">
        <v>19</v>
      </c>
      <c r="F143" s="322" t="s">
        <v>2617</v>
      </c>
      <c r="G143" s="45" t="str">
        <f t="shared" si="1"/>
        <v>Augusto</v>
      </c>
      <c r="H143" s="335" t="s">
        <v>149</v>
      </c>
      <c r="I143" s="52" t="s">
        <v>122</v>
      </c>
      <c r="J143" s="322" t="str">
        <f t="shared" si="5"/>
        <v>Sim</v>
      </c>
      <c r="K143" s="323">
        <v>43531.0</v>
      </c>
      <c r="L143" s="96"/>
      <c r="M143" s="13" t="s">
        <v>730</v>
      </c>
      <c r="N143" s="337">
        <v>0.015</v>
      </c>
      <c r="O143" s="322" t="s">
        <v>2606</v>
      </c>
      <c r="P143" s="325">
        <v>0.0</v>
      </c>
      <c r="Q143" s="322" t="str">
        <f>IFERROR(VLOOKUP(F143,'Cadastro de assessores'!A:B,2,FALSE),"Não Cadastrado")</f>
        <v>2971</v>
      </c>
      <c r="R143" s="96" t="s">
        <v>103</v>
      </c>
      <c r="S143" s="323">
        <v>43531.0</v>
      </c>
      <c r="T143" s="339" t="s">
        <v>3006</v>
      </c>
      <c r="U143" s="348" t="s">
        <v>3007</v>
      </c>
      <c r="V143" s="46" t="s">
        <v>104</v>
      </c>
      <c r="W143" s="13" t="s">
        <v>3004</v>
      </c>
      <c r="X143" s="96" t="s">
        <v>19</v>
      </c>
      <c r="Y143" s="52" t="str">
        <f t="shared" si="3"/>
        <v>Ativo</v>
      </c>
      <c r="Z143" s="328"/>
      <c r="AA143" s="96" t="str">
        <f t="shared" si="4"/>
        <v>Qualificado</v>
      </c>
      <c r="AB143" s="13" t="s">
        <v>106</v>
      </c>
      <c r="AC143" s="96"/>
      <c r="AD143" s="96" t="s">
        <v>2678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9">
        <v>1693495.92</v>
      </c>
      <c r="AT143" s="329">
        <v>1756320.39</v>
      </c>
      <c r="AU143" s="329">
        <v>1765322.08</v>
      </c>
      <c r="AV143" s="329">
        <v>1770516.63</v>
      </c>
      <c r="AW143" s="329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0">
        <v>2119610.76</v>
      </c>
      <c r="BJ143" s="330">
        <v>2100579.62</v>
      </c>
      <c r="BK143" s="330">
        <v>2140936.18</v>
      </c>
      <c r="BL143" s="330">
        <v>2165491.11</v>
      </c>
      <c r="BM143" s="330">
        <v>2185248.36</v>
      </c>
      <c r="BN143" s="330">
        <v>2255524.45</v>
      </c>
      <c r="BO143" s="330">
        <v>2222819.63</v>
      </c>
      <c r="BP143" s="330">
        <v>2240967.58</v>
      </c>
      <c r="BQ143" s="330">
        <v>2267305.74</v>
      </c>
      <c r="BR143" s="330">
        <v>2277736.23</v>
      </c>
      <c r="BS143" s="330">
        <v>2296343.24</v>
      </c>
      <c r="BT143" s="330">
        <v>2308682.37</v>
      </c>
      <c r="BU143" s="330">
        <v>2336976.52</v>
      </c>
      <c r="BV143" s="330">
        <v>2345624.42</v>
      </c>
      <c r="BW143" s="330">
        <v>2199865.16</v>
      </c>
      <c r="BX143" s="330">
        <v>1453.13</v>
      </c>
      <c r="BY143" s="330">
        <v>0.0</v>
      </c>
      <c r="BZ143" s="330">
        <v>327.54</v>
      </c>
      <c r="CA143" s="330">
        <v>144.67</v>
      </c>
      <c r="CB143" s="330">
        <v>144.67</v>
      </c>
      <c r="CC143" s="331">
        <v>144.67</v>
      </c>
      <c r="CD143" s="331">
        <v>144.67</v>
      </c>
      <c r="CE143" s="331">
        <v>144.67</v>
      </c>
      <c r="CF143" s="331">
        <v>144.67</v>
      </c>
      <c r="CG143" s="331">
        <v>0.0</v>
      </c>
      <c r="CH143" s="331">
        <v>0.0</v>
      </c>
      <c r="CI143" s="332"/>
    </row>
    <row r="144" ht="15.75" customHeight="1">
      <c r="A144" s="320" t="s">
        <v>2601</v>
      </c>
      <c r="B144" s="243" t="s">
        <v>3002</v>
      </c>
      <c r="C144" s="334" t="s">
        <v>3008</v>
      </c>
      <c r="D144" s="322" t="s">
        <v>2604</v>
      </c>
      <c r="E144" s="322" t="s">
        <v>19</v>
      </c>
      <c r="F144" s="96" t="s">
        <v>2617</v>
      </c>
      <c r="G144" s="45" t="str">
        <f t="shared" si="1"/>
        <v>Augusto</v>
      </c>
      <c r="H144" s="335" t="s">
        <v>190</v>
      </c>
      <c r="I144" s="47" t="s">
        <v>23</v>
      </c>
      <c r="J144" s="322" t="str">
        <f t="shared" si="5"/>
        <v>Não</v>
      </c>
      <c r="K144" s="336">
        <v>43550.0</v>
      </c>
      <c r="L144" s="358">
        <v>43899.0</v>
      </c>
      <c r="M144" s="96" t="s">
        <v>194</v>
      </c>
      <c r="N144" s="337">
        <v>0.025</v>
      </c>
      <c r="O144" s="322" t="s">
        <v>195</v>
      </c>
      <c r="P144" s="325">
        <v>0.2</v>
      </c>
      <c r="Q144" s="96" t="str">
        <f>IFERROR(VLOOKUP(F144,'Cadastro de assessores'!A:B,2,FALSE),"Não Cadastrado")</f>
        <v>2971</v>
      </c>
      <c r="R144" s="96" t="s">
        <v>2618</v>
      </c>
      <c r="S144" s="336">
        <v>43550.0</v>
      </c>
      <c r="T144" s="171"/>
      <c r="U144" s="171"/>
      <c r="V144" s="46" t="s">
        <v>104</v>
      </c>
      <c r="W144" s="13" t="s">
        <v>3004</v>
      </c>
      <c r="X144" s="96" t="s">
        <v>19</v>
      </c>
      <c r="Y144" s="52" t="str">
        <f t="shared" si="3"/>
        <v>Encerrado</v>
      </c>
      <c r="Z144" s="328"/>
      <c r="AA144" s="96" t="str">
        <f t="shared" si="4"/>
        <v/>
      </c>
      <c r="AB144" s="96"/>
      <c r="AC144" s="96"/>
      <c r="AD144" s="96" t="s">
        <v>2678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0"/>
      <c r="AY144" s="340"/>
      <c r="AZ144" s="340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2621</v>
      </c>
      <c r="BJ144" s="173">
        <v>0.0</v>
      </c>
      <c r="BK144" s="173" t="s">
        <v>2621</v>
      </c>
      <c r="BL144" s="173">
        <v>0.0</v>
      </c>
      <c r="BM144" s="330">
        <v>0.0</v>
      </c>
      <c r="BN144" s="330">
        <v>0.0</v>
      </c>
      <c r="BO144" s="330">
        <v>0.0</v>
      </c>
      <c r="BP144" s="330">
        <v>0.0</v>
      </c>
      <c r="BQ144" s="330">
        <v>0.0</v>
      </c>
      <c r="BR144" s="330">
        <v>0.0</v>
      </c>
      <c r="BS144" s="330">
        <v>0.0</v>
      </c>
      <c r="BT144" s="330">
        <v>0.0</v>
      </c>
      <c r="BU144" s="330">
        <v>0.0</v>
      </c>
      <c r="BV144" s="330">
        <v>0.0</v>
      </c>
      <c r="BW144" s="330">
        <v>0.0</v>
      </c>
      <c r="BX144" s="330">
        <v>0.0</v>
      </c>
      <c r="BY144" s="330">
        <v>0.0</v>
      </c>
      <c r="BZ144" s="330">
        <v>0.0</v>
      </c>
      <c r="CA144" s="330">
        <v>0.0</v>
      </c>
      <c r="CB144" s="330">
        <v>0.0</v>
      </c>
      <c r="CC144" s="331">
        <v>0.0</v>
      </c>
      <c r="CD144" s="331">
        <v>0.0</v>
      </c>
      <c r="CE144" s="331">
        <v>0.0</v>
      </c>
      <c r="CF144" s="331">
        <v>0.0</v>
      </c>
      <c r="CG144" s="331">
        <v>0.0</v>
      </c>
      <c r="CH144" s="331">
        <v>0.0</v>
      </c>
      <c r="CI144" s="332"/>
    </row>
    <row r="145" ht="15.75" customHeight="1">
      <c r="A145" s="320" t="s">
        <v>2601</v>
      </c>
      <c r="B145" s="243" t="s">
        <v>3009</v>
      </c>
      <c r="C145" s="334" t="s">
        <v>3010</v>
      </c>
      <c r="D145" s="322" t="s">
        <v>2714</v>
      </c>
      <c r="E145" s="322" t="s">
        <v>19</v>
      </c>
      <c r="F145" s="96" t="s">
        <v>2714</v>
      </c>
      <c r="G145" s="45" t="str">
        <f t="shared" si="1"/>
        <v>Augusto</v>
      </c>
      <c r="H145" s="335" t="s">
        <v>190</v>
      </c>
      <c r="I145" s="47" t="s">
        <v>23</v>
      </c>
      <c r="J145" s="322" t="str">
        <f t="shared" si="5"/>
        <v>Não</v>
      </c>
      <c r="K145" s="336">
        <v>43875.0</v>
      </c>
      <c r="L145" s="336">
        <v>44634.0</v>
      </c>
      <c r="M145" s="96" t="s">
        <v>194</v>
      </c>
      <c r="N145" s="337">
        <v>0.025</v>
      </c>
      <c r="O145" s="322" t="s">
        <v>195</v>
      </c>
      <c r="P145" s="325">
        <v>0.2</v>
      </c>
      <c r="Q145" s="96" t="str">
        <f>IFERROR(VLOOKUP(F145,'Cadastro de assessores'!A:B,2,FALSE),"Não Cadastrado")</f>
        <v>22400</v>
      </c>
      <c r="R145" s="96" t="s">
        <v>2618</v>
      </c>
      <c r="S145" s="336">
        <v>43875.0</v>
      </c>
      <c r="T145" s="171"/>
      <c r="U145" s="171"/>
      <c r="V145" s="46" t="s">
        <v>104</v>
      </c>
      <c r="W145" s="13" t="s">
        <v>3011</v>
      </c>
      <c r="X145" s="96" t="s">
        <v>19</v>
      </c>
      <c r="Y145" s="52" t="str">
        <f t="shared" si="3"/>
        <v>Encerrado</v>
      </c>
      <c r="Z145" s="328"/>
      <c r="AA145" s="96" t="str">
        <f t="shared" si="4"/>
        <v>Varejo</v>
      </c>
      <c r="AB145" s="13" t="s">
        <v>116</v>
      </c>
      <c r="AC145" s="96"/>
      <c r="AD145" s="96" t="s">
        <v>2657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2621</v>
      </c>
      <c r="BJ145" s="173">
        <v>0.0</v>
      </c>
      <c r="BK145" s="173" t="s">
        <v>2621</v>
      </c>
      <c r="BL145" s="173">
        <v>0.0</v>
      </c>
      <c r="BM145" s="330">
        <v>0.0</v>
      </c>
      <c r="BN145" s="330">
        <v>0.0</v>
      </c>
      <c r="BO145" s="330">
        <v>0.0</v>
      </c>
      <c r="BP145" s="330">
        <v>0.0</v>
      </c>
      <c r="BQ145" s="330">
        <v>0.0</v>
      </c>
      <c r="BR145" s="330">
        <v>0.0</v>
      </c>
      <c r="BS145" s="330">
        <v>0.0</v>
      </c>
      <c r="BT145" s="330">
        <v>0.0</v>
      </c>
      <c r="BU145" s="330">
        <v>0.0</v>
      </c>
      <c r="BV145" s="330">
        <v>0.0</v>
      </c>
      <c r="BW145" s="330">
        <v>0.0</v>
      </c>
      <c r="BX145" s="330">
        <v>0.0</v>
      </c>
      <c r="BY145" s="330">
        <v>0.0</v>
      </c>
      <c r="BZ145" s="330">
        <v>0.0</v>
      </c>
      <c r="CA145" s="330">
        <v>0.0</v>
      </c>
      <c r="CB145" s="330">
        <v>0.0</v>
      </c>
      <c r="CC145" s="331">
        <v>0.0</v>
      </c>
      <c r="CD145" s="331">
        <v>0.0</v>
      </c>
      <c r="CE145" s="331">
        <v>0.0</v>
      </c>
      <c r="CF145" s="331">
        <v>0.0</v>
      </c>
      <c r="CG145" s="331">
        <v>0.0</v>
      </c>
      <c r="CH145" s="331">
        <v>0.0</v>
      </c>
      <c r="CI145" s="332"/>
    </row>
    <row r="146" ht="15.75" customHeight="1">
      <c r="A146" s="320" t="s">
        <v>2601</v>
      </c>
      <c r="B146" s="62" t="s">
        <v>1070</v>
      </c>
      <c r="C146" s="333" t="s">
        <v>3012</v>
      </c>
      <c r="D146" s="322" t="s">
        <v>18</v>
      </c>
      <c r="E146" s="322" t="s">
        <v>181</v>
      </c>
      <c r="F146" s="94" t="s">
        <v>203</v>
      </c>
      <c r="G146" s="45" t="str">
        <f t="shared" si="1"/>
        <v>Augusto</v>
      </c>
      <c r="H146" s="167" t="s">
        <v>149</v>
      </c>
      <c r="I146" s="52" t="s">
        <v>122</v>
      </c>
      <c r="J146" s="322" t="str">
        <f t="shared" si="5"/>
        <v>Não</v>
      </c>
      <c r="K146" s="73">
        <v>44421.0</v>
      </c>
      <c r="L146" s="96"/>
      <c r="M146" s="96" t="s">
        <v>61</v>
      </c>
      <c r="N146" s="337">
        <v>0.015</v>
      </c>
      <c r="O146" s="322" t="s">
        <v>53</v>
      </c>
      <c r="P146" s="325">
        <v>0.1</v>
      </c>
      <c r="Q146" s="94" t="str">
        <f>IFERROR(VLOOKUP(F146,'Cadastro de assessores'!A:B,2,FALSE),"Não Cadastrado")</f>
        <v>28411</v>
      </c>
      <c r="R146" s="96" t="s">
        <v>103</v>
      </c>
      <c r="S146" s="73">
        <v>44418.0</v>
      </c>
      <c r="T146" s="64"/>
      <c r="U146" s="61" t="s">
        <v>3013</v>
      </c>
      <c r="V146" s="46" t="s">
        <v>104</v>
      </c>
      <c r="W146" s="5" t="s">
        <v>1072</v>
      </c>
      <c r="X146" s="166" t="s">
        <v>76</v>
      </c>
      <c r="Y146" s="52" t="str">
        <f t="shared" si="3"/>
        <v>Ativo</v>
      </c>
      <c r="Z146" s="328"/>
      <c r="AA146" s="96" t="str">
        <f t="shared" si="4"/>
        <v>Varejo</v>
      </c>
      <c r="AB146" s="13" t="s">
        <v>116</v>
      </c>
      <c r="AC146" s="96"/>
      <c r="AD146" s="96" t="s">
        <v>2664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9"/>
      <c r="AS146" s="329"/>
      <c r="AT146" s="329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0">
        <v>137667.76</v>
      </c>
      <c r="BJ146" s="330">
        <v>136844.41</v>
      </c>
      <c r="BK146" s="330">
        <v>139457.05</v>
      </c>
      <c r="BL146" s="330">
        <v>142267.36</v>
      </c>
      <c r="BM146" s="330">
        <v>145506.72</v>
      </c>
      <c r="BN146" s="330">
        <v>154356.74</v>
      </c>
      <c r="BO146" s="330">
        <v>163447.23</v>
      </c>
      <c r="BP146" s="330">
        <v>174911.63</v>
      </c>
      <c r="BQ146" s="330">
        <v>181842.6</v>
      </c>
      <c r="BR146" s="330">
        <v>193231.32</v>
      </c>
      <c r="BS146" s="330">
        <v>201489.94</v>
      </c>
      <c r="BT146" s="330">
        <v>29188.58</v>
      </c>
      <c r="BU146" s="330">
        <v>0.0</v>
      </c>
      <c r="BV146" s="330">
        <v>0.0</v>
      </c>
      <c r="BW146" s="330">
        <v>0.0</v>
      </c>
      <c r="BX146" s="330">
        <v>0.0</v>
      </c>
      <c r="BY146" s="330">
        <v>0.0</v>
      </c>
      <c r="BZ146" s="330">
        <v>0.0</v>
      </c>
      <c r="CA146" s="330">
        <v>0.0</v>
      </c>
      <c r="CB146" s="330">
        <v>0.0</v>
      </c>
      <c r="CC146" s="331">
        <v>0.0</v>
      </c>
      <c r="CD146" s="331">
        <v>0.0</v>
      </c>
      <c r="CE146" s="331">
        <v>0.0</v>
      </c>
      <c r="CF146" s="331">
        <v>0.0</v>
      </c>
      <c r="CG146" s="331">
        <v>0.0</v>
      </c>
      <c r="CH146" s="331">
        <v>0.0</v>
      </c>
      <c r="CI146" s="332"/>
    </row>
    <row r="147" ht="15.75" customHeight="1">
      <c r="A147" s="320" t="s">
        <v>2601</v>
      </c>
      <c r="B147" s="62" t="s">
        <v>3014</v>
      </c>
      <c r="C147" s="166">
        <v>4575859.0</v>
      </c>
      <c r="D147" s="322" t="s">
        <v>18</v>
      </c>
      <c r="E147" s="322" t="s">
        <v>181</v>
      </c>
      <c r="F147" s="166" t="s">
        <v>203</v>
      </c>
      <c r="G147" s="45" t="str">
        <f t="shared" si="1"/>
        <v>Augusto</v>
      </c>
      <c r="H147" s="335" t="s">
        <v>190</v>
      </c>
      <c r="I147" s="47" t="s">
        <v>23</v>
      </c>
      <c r="J147" s="322" t="str">
        <f t="shared" si="5"/>
        <v>Não</v>
      </c>
      <c r="K147" s="336">
        <v>44503.0</v>
      </c>
      <c r="L147" s="73">
        <v>44602.0</v>
      </c>
      <c r="M147" s="96" t="s">
        <v>61</v>
      </c>
      <c r="N147" s="337">
        <v>0.015</v>
      </c>
      <c r="O147" s="322" t="s">
        <v>53</v>
      </c>
      <c r="P147" s="325">
        <v>0.1</v>
      </c>
      <c r="Q147" s="166" t="str">
        <f>IFERROR(VLOOKUP(F147,'Cadastro de assessores'!A:B,2,FALSE),"Não Cadastrado")</f>
        <v>28411</v>
      </c>
      <c r="R147" s="96" t="s">
        <v>2618</v>
      </c>
      <c r="S147" s="336">
        <v>44503.0</v>
      </c>
      <c r="T147" s="171"/>
      <c r="U147" s="171"/>
      <c r="V147" s="46" t="s">
        <v>104</v>
      </c>
      <c r="W147" s="5" t="s">
        <v>3015</v>
      </c>
      <c r="X147" s="166" t="s">
        <v>76</v>
      </c>
      <c r="Y147" s="52" t="str">
        <f t="shared" si="3"/>
        <v>Encerrado</v>
      </c>
      <c r="Z147" s="328"/>
      <c r="AA147" s="96" t="str">
        <f t="shared" si="4"/>
        <v/>
      </c>
      <c r="AB147" s="96"/>
      <c r="AC147" s="96"/>
      <c r="AD147" s="46" t="s">
        <v>3016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2621</v>
      </c>
      <c r="BJ147" s="173">
        <v>0.0</v>
      </c>
      <c r="BK147" s="173">
        <v>0.0</v>
      </c>
      <c r="BL147" s="173">
        <v>0.0</v>
      </c>
      <c r="BM147" s="330">
        <v>0.0</v>
      </c>
      <c r="BN147" s="330">
        <v>0.0</v>
      </c>
      <c r="BO147" s="330">
        <v>0.0</v>
      </c>
      <c r="BP147" s="330">
        <v>0.0</v>
      </c>
      <c r="BQ147" s="330">
        <v>0.0</v>
      </c>
      <c r="BR147" s="330">
        <v>0.0</v>
      </c>
      <c r="BS147" s="330">
        <v>0.0</v>
      </c>
      <c r="BT147" s="330">
        <v>0.0</v>
      </c>
      <c r="BU147" s="330">
        <v>0.0</v>
      </c>
      <c r="BV147" s="330">
        <v>0.0</v>
      </c>
      <c r="BW147" s="330">
        <v>0.0</v>
      </c>
      <c r="BX147" s="330">
        <v>0.0</v>
      </c>
      <c r="BY147" s="330">
        <v>0.0</v>
      </c>
      <c r="BZ147" s="330">
        <v>0.0</v>
      </c>
      <c r="CA147" s="330">
        <v>0.0</v>
      </c>
      <c r="CB147" s="330">
        <v>0.0</v>
      </c>
      <c r="CC147" s="331">
        <v>0.0</v>
      </c>
      <c r="CD147" s="331">
        <v>0.0</v>
      </c>
      <c r="CE147" s="331">
        <v>0.0</v>
      </c>
      <c r="CF147" s="331">
        <v>0.0</v>
      </c>
      <c r="CG147" s="331">
        <v>0.0</v>
      </c>
      <c r="CH147" s="331">
        <v>0.0</v>
      </c>
      <c r="CI147" s="332"/>
    </row>
    <row r="148" ht="15.75" customHeight="1">
      <c r="A148" s="320" t="s">
        <v>2601</v>
      </c>
      <c r="B148" s="62" t="s">
        <v>3014</v>
      </c>
      <c r="C148" s="166">
        <v>4576103.0</v>
      </c>
      <c r="D148" s="322" t="s">
        <v>18</v>
      </c>
      <c r="E148" s="322" t="s">
        <v>181</v>
      </c>
      <c r="F148" s="166" t="s">
        <v>203</v>
      </c>
      <c r="G148" s="45" t="str">
        <f t="shared" si="1"/>
        <v>Augusto</v>
      </c>
      <c r="H148" s="335" t="s">
        <v>190</v>
      </c>
      <c r="I148" s="47" t="s">
        <v>23</v>
      </c>
      <c r="J148" s="322" t="str">
        <f t="shared" si="5"/>
        <v>Não</v>
      </c>
      <c r="K148" s="336">
        <v>44503.0</v>
      </c>
      <c r="L148" s="73">
        <v>44602.0</v>
      </c>
      <c r="M148" s="96" t="s">
        <v>61</v>
      </c>
      <c r="N148" s="337">
        <v>0.015</v>
      </c>
      <c r="O148" s="322" t="s">
        <v>53</v>
      </c>
      <c r="P148" s="325">
        <v>0.1</v>
      </c>
      <c r="Q148" s="166" t="str">
        <f>IFERROR(VLOOKUP(F148,'Cadastro de assessores'!A:B,2,FALSE),"Não Cadastrado")</f>
        <v>28411</v>
      </c>
      <c r="R148" s="96" t="s">
        <v>2618</v>
      </c>
      <c r="S148" s="336">
        <v>44503.0</v>
      </c>
      <c r="T148" s="171"/>
      <c r="U148" s="171"/>
      <c r="V148" s="46" t="s">
        <v>104</v>
      </c>
      <c r="W148" s="5" t="s">
        <v>3015</v>
      </c>
      <c r="X148" s="166" t="s">
        <v>76</v>
      </c>
      <c r="Y148" s="52" t="str">
        <f t="shared" si="3"/>
        <v>Encerrado</v>
      </c>
      <c r="Z148" s="328"/>
      <c r="AA148" s="96" t="str">
        <f t="shared" si="4"/>
        <v/>
      </c>
      <c r="AB148" s="96"/>
      <c r="AC148" s="96"/>
      <c r="AD148" s="46" t="s">
        <v>3016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2621</v>
      </c>
      <c r="BJ148" s="173">
        <v>0.0</v>
      </c>
      <c r="BK148" s="173">
        <v>0.0</v>
      </c>
      <c r="BL148" s="173">
        <v>0.0</v>
      </c>
      <c r="BM148" s="330">
        <v>0.0</v>
      </c>
      <c r="BN148" s="330">
        <v>0.0</v>
      </c>
      <c r="BO148" s="330">
        <v>0.0</v>
      </c>
      <c r="BP148" s="330">
        <v>0.0</v>
      </c>
      <c r="BQ148" s="330">
        <v>0.0</v>
      </c>
      <c r="BR148" s="330">
        <v>0.0</v>
      </c>
      <c r="BS148" s="330">
        <v>0.0</v>
      </c>
      <c r="BT148" s="330">
        <v>0.0</v>
      </c>
      <c r="BU148" s="330">
        <v>0.0</v>
      </c>
      <c r="BV148" s="330">
        <v>0.0</v>
      </c>
      <c r="BW148" s="330">
        <v>0.0</v>
      </c>
      <c r="BX148" s="330">
        <v>0.0</v>
      </c>
      <c r="BY148" s="330">
        <v>0.0</v>
      </c>
      <c r="BZ148" s="330">
        <v>0.0</v>
      </c>
      <c r="CA148" s="330">
        <v>0.0</v>
      </c>
      <c r="CB148" s="330">
        <v>0.0</v>
      </c>
      <c r="CC148" s="331">
        <v>0.0</v>
      </c>
      <c r="CD148" s="331">
        <v>0.0</v>
      </c>
      <c r="CE148" s="331">
        <v>0.0</v>
      </c>
      <c r="CF148" s="331">
        <v>0.0</v>
      </c>
      <c r="CG148" s="331">
        <v>0.0</v>
      </c>
      <c r="CH148" s="331">
        <v>0.0</v>
      </c>
      <c r="CI148" s="332"/>
    </row>
    <row r="149" ht="15.75" customHeight="1">
      <c r="A149" s="320" t="s">
        <v>2601</v>
      </c>
      <c r="B149" s="62" t="s">
        <v>3014</v>
      </c>
      <c r="C149" s="166">
        <v>4576138.0</v>
      </c>
      <c r="D149" s="322" t="s">
        <v>18</v>
      </c>
      <c r="E149" s="322" t="s">
        <v>181</v>
      </c>
      <c r="F149" s="166" t="s">
        <v>203</v>
      </c>
      <c r="G149" s="45" t="str">
        <f t="shared" si="1"/>
        <v>Augusto</v>
      </c>
      <c r="H149" s="335" t="s">
        <v>190</v>
      </c>
      <c r="I149" s="47" t="s">
        <v>23</v>
      </c>
      <c r="J149" s="322" t="str">
        <f t="shared" si="5"/>
        <v>Não</v>
      </c>
      <c r="K149" s="336">
        <v>44503.0</v>
      </c>
      <c r="L149" s="73">
        <v>44602.0</v>
      </c>
      <c r="M149" s="96" t="s">
        <v>61</v>
      </c>
      <c r="N149" s="337">
        <v>0.015</v>
      </c>
      <c r="O149" s="322" t="s">
        <v>53</v>
      </c>
      <c r="P149" s="325">
        <v>0.1</v>
      </c>
      <c r="Q149" s="166" t="str">
        <f>IFERROR(VLOOKUP(F149,'Cadastro de assessores'!A:B,2,FALSE),"Não Cadastrado")</f>
        <v>28411</v>
      </c>
      <c r="R149" s="96" t="s">
        <v>2618</v>
      </c>
      <c r="S149" s="336">
        <v>44503.0</v>
      </c>
      <c r="T149" s="171"/>
      <c r="U149" s="171"/>
      <c r="V149" s="46" t="s">
        <v>104</v>
      </c>
      <c r="W149" s="5" t="s">
        <v>3015</v>
      </c>
      <c r="X149" s="166" t="s">
        <v>76</v>
      </c>
      <c r="Y149" s="52" t="str">
        <f t="shared" si="3"/>
        <v>Encerrado</v>
      </c>
      <c r="Z149" s="328"/>
      <c r="AA149" s="96" t="str">
        <f t="shared" si="4"/>
        <v/>
      </c>
      <c r="AB149" s="96"/>
      <c r="AC149" s="96"/>
      <c r="AD149" s="46" t="s">
        <v>3016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2621</v>
      </c>
      <c r="BJ149" s="173">
        <v>0.0</v>
      </c>
      <c r="BK149" s="173">
        <v>0.0</v>
      </c>
      <c r="BL149" s="173">
        <v>0.0</v>
      </c>
      <c r="BM149" s="330">
        <v>0.0</v>
      </c>
      <c r="BN149" s="330">
        <v>0.0</v>
      </c>
      <c r="BO149" s="330">
        <v>0.0</v>
      </c>
      <c r="BP149" s="330">
        <v>0.0</v>
      </c>
      <c r="BQ149" s="330">
        <v>0.0</v>
      </c>
      <c r="BR149" s="330">
        <v>0.0</v>
      </c>
      <c r="BS149" s="330">
        <v>0.0</v>
      </c>
      <c r="BT149" s="330">
        <v>0.0</v>
      </c>
      <c r="BU149" s="330">
        <v>0.0</v>
      </c>
      <c r="BV149" s="330">
        <v>0.0</v>
      </c>
      <c r="BW149" s="330">
        <v>0.0</v>
      </c>
      <c r="BX149" s="330">
        <v>0.0</v>
      </c>
      <c r="BY149" s="330">
        <v>0.0</v>
      </c>
      <c r="BZ149" s="330">
        <v>0.0</v>
      </c>
      <c r="CA149" s="330">
        <v>0.0</v>
      </c>
      <c r="CB149" s="330">
        <v>0.0</v>
      </c>
      <c r="CC149" s="331">
        <v>0.0</v>
      </c>
      <c r="CD149" s="331">
        <v>0.0</v>
      </c>
      <c r="CE149" s="331">
        <v>0.0</v>
      </c>
      <c r="CF149" s="331">
        <v>0.0</v>
      </c>
      <c r="CG149" s="331">
        <v>0.0</v>
      </c>
      <c r="CH149" s="331">
        <v>0.0</v>
      </c>
      <c r="CI149" s="332"/>
    </row>
    <row r="150" ht="15.75" customHeight="1">
      <c r="A150" s="320" t="s">
        <v>2601</v>
      </c>
      <c r="B150" s="62" t="s">
        <v>3014</v>
      </c>
      <c r="C150" s="166">
        <v>4576189.0</v>
      </c>
      <c r="D150" s="322" t="s">
        <v>18</v>
      </c>
      <c r="E150" s="322" t="s">
        <v>181</v>
      </c>
      <c r="F150" s="166" t="s">
        <v>203</v>
      </c>
      <c r="G150" s="45" t="str">
        <f t="shared" si="1"/>
        <v>Augusto</v>
      </c>
      <c r="H150" s="335" t="s">
        <v>190</v>
      </c>
      <c r="I150" s="47" t="s">
        <v>23</v>
      </c>
      <c r="J150" s="322" t="str">
        <f t="shared" si="5"/>
        <v>Não</v>
      </c>
      <c r="K150" s="336">
        <v>44503.0</v>
      </c>
      <c r="L150" s="73">
        <v>44602.0</v>
      </c>
      <c r="M150" s="96" t="s">
        <v>61</v>
      </c>
      <c r="N150" s="337">
        <v>0.015</v>
      </c>
      <c r="O150" s="322" t="s">
        <v>53</v>
      </c>
      <c r="P150" s="325">
        <v>0.1</v>
      </c>
      <c r="Q150" s="166" t="str">
        <f>IFERROR(VLOOKUP(F150,'Cadastro de assessores'!A:B,2,FALSE),"Não Cadastrado")</f>
        <v>28411</v>
      </c>
      <c r="R150" s="96" t="s">
        <v>2618</v>
      </c>
      <c r="S150" s="336">
        <v>44503.0</v>
      </c>
      <c r="T150" s="171"/>
      <c r="U150" s="171"/>
      <c r="V150" s="46" t="s">
        <v>104</v>
      </c>
      <c r="W150" s="5" t="s">
        <v>3015</v>
      </c>
      <c r="X150" s="166" t="s">
        <v>76</v>
      </c>
      <c r="Y150" s="52" t="str">
        <f t="shared" si="3"/>
        <v>Encerrado</v>
      </c>
      <c r="Z150" s="328"/>
      <c r="AA150" s="96" t="str">
        <f t="shared" si="4"/>
        <v/>
      </c>
      <c r="AB150" s="96"/>
      <c r="AC150" s="96"/>
      <c r="AD150" s="46" t="s">
        <v>3016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2621</v>
      </c>
      <c r="BJ150" s="173">
        <v>0.0</v>
      </c>
      <c r="BK150" s="173">
        <v>0.0</v>
      </c>
      <c r="BL150" s="173">
        <v>0.0</v>
      </c>
      <c r="BM150" s="330">
        <v>0.0</v>
      </c>
      <c r="BN150" s="330">
        <v>0.0</v>
      </c>
      <c r="BO150" s="330">
        <v>0.0</v>
      </c>
      <c r="BP150" s="330">
        <v>0.0</v>
      </c>
      <c r="BQ150" s="330">
        <v>0.0</v>
      </c>
      <c r="BR150" s="330">
        <v>0.0</v>
      </c>
      <c r="BS150" s="330">
        <v>0.0</v>
      </c>
      <c r="BT150" s="330">
        <v>0.0</v>
      </c>
      <c r="BU150" s="330">
        <v>0.0</v>
      </c>
      <c r="BV150" s="330">
        <v>0.0</v>
      </c>
      <c r="BW150" s="330">
        <v>0.0</v>
      </c>
      <c r="BX150" s="330">
        <v>0.0</v>
      </c>
      <c r="BY150" s="330">
        <v>0.0</v>
      </c>
      <c r="BZ150" s="330">
        <v>0.0</v>
      </c>
      <c r="CA150" s="330">
        <v>0.0</v>
      </c>
      <c r="CB150" s="330">
        <v>0.0</v>
      </c>
      <c r="CC150" s="331">
        <v>0.0</v>
      </c>
      <c r="CD150" s="331">
        <v>0.0</v>
      </c>
      <c r="CE150" s="331">
        <v>0.0</v>
      </c>
      <c r="CF150" s="331">
        <v>0.0</v>
      </c>
      <c r="CG150" s="331">
        <v>0.0</v>
      </c>
      <c r="CH150" s="331">
        <v>0.0</v>
      </c>
      <c r="CI150" s="332"/>
    </row>
    <row r="151" ht="15.75" customHeight="1">
      <c r="A151" s="320" t="s">
        <v>2601</v>
      </c>
      <c r="B151" s="43" t="s">
        <v>3017</v>
      </c>
      <c r="C151" s="46">
        <v>4576189.0</v>
      </c>
      <c r="D151" s="322" t="s">
        <v>18</v>
      </c>
      <c r="E151" s="322" t="s">
        <v>181</v>
      </c>
      <c r="F151" s="46" t="s">
        <v>72</v>
      </c>
      <c r="G151" s="45" t="str">
        <f t="shared" si="1"/>
        <v>Augusto</v>
      </c>
      <c r="H151" s="335" t="s">
        <v>190</v>
      </c>
      <c r="I151" s="47" t="s">
        <v>23</v>
      </c>
      <c r="J151" s="322" t="str">
        <f t="shared" si="5"/>
        <v>Não</v>
      </c>
      <c r="K151" s="73">
        <v>44333.0</v>
      </c>
      <c r="L151" s="124">
        <v>44512.0</v>
      </c>
      <c r="M151" s="96" t="s">
        <v>61</v>
      </c>
      <c r="N151" s="118">
        <v>0.015</v>
      </c>
      <c r="O151" s="322" t="s">
        <v>53</v>
      </c>
      <c r="P151" s="325">
        <v>0.1</v>
      </c>
      <c r="Q151" s="46" t="str">
        <f>IFERROR(VLOOKUP(F151,'Cadastro de assessores'!A:B,2,FALSE),"Não Cadastrado")</f>
        <v>250</v>
      </c>
      <c r="R151" s="46" t="s">
        <v>2618</v>
      </c>
      <c r="S151" s="73">
        <v>44333.0</v>
      </c>
      <c r="T151" s="75"/>
      <c r="U151" s="75"/>
      <c r="V151" s="46" t="s">
        <v>104</v>
      </c>
      <c r="W151" s="5" t="s">
        <v>3018</v>
      </c>
      <c r="X151" s="46" t="s">
        <v>76</v>
      </c>
      <c r="Y151" s="52" t="str">
        <f t="shared" si="3"/>
        <v>Encerrado</v>
      </c>
      <c r="Z151" s="328"/>
      <c r="AA151" s="96" t="str">
        <f t="shared" si="4"/>
        <v/>
      </c>
      <c r="AB151" s="96"/>
      <c r="AC151" s="96"/>
      <c r="AD151" s="46" t="s">
        <v>2614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2621</v>
      </c>
      <c r="BJ151" s="193">
        <v>0.0</v>
      </c>
      <c r="BK151" s="193" t="s">
        <v>2621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0">
        <v>0.0</v>
      </c>
      <c r="BV151" s="330">
        <v>0.0</v>
      </c>
      <c r="BW151" s="330">
        <v>0.0</v>
      </c>
      <c r="BX151" s="330">
        <v>0.0</v>
      </c>
      <c r="BY151" s="330">
        <v>0.0</v>
      </c>
      <c r="BZ151" s="330">
        <v>0.0</v>
      </c>
      <c r="CA151" s="330">
        <v>0.0</v>
      </c>
      <c r="CB151" s="330">
        <v>0.0</v>
      </c>
      <c r="CC151" s="331">
        <v>0.0</v>
      </c>
      <c r="CD151" s="331">
        <v>0.0</v>
      </c>
      <c r="CE151" s="331">
        <v>0.0</v>
      </c>
      <c r="CF151" s="331">
        <v>0.0</v>
      </c>
      <c r="CG151" s="331">
        <v>0.0</v>
      </c>
      <c r="CH151" s="331">
        <v>0.0</v>
      </c>
      <c r="CI151" s="332"/>
    </row>
    <row r="152" ht="15.75" customHeight="1">
      <c r="A152" s="320" t="s">
        <v>2601</v>
      </c>
      <c r="B152" s="238" t="s">
        <v>3019</v>
      </c>
      <c r="C152" s="334" t="s">
        <v>3020</v>
      </c>
      <c r="D152" s="322" t="s">
        <v>2604</v>
      </c>
      <c r="E152" s="322" t="s">
        <v>19</v>
      </c>
      <c r="F152" s="96" t="s">
        <v>2605</v>
      </c>
      <c r="G152" s="45" t="str">
        <f t="shared" si="1"/>
        <v>Augusto</v>
      </c>
      <c r="H152" s="335" t="s">
        <v>190</v>
      </c>
      <c r="I152" s="47" t="s">
        <v>23</v>
      </c>
      <c r="J152" s="322" t="str">
        <f t="shared" si="5"/>
        <v>Não</v>
      </c>
      <c r="K152" s="336">
        <v>43859.0</v>
      </c>
      <c r="L152" s="336">
        <v>44418.0</v>
      </c>
      <c r="M152" s="96" t="s">
        <v>74</v>
      </c>
      <c r="N152" s="337">
        <v>0.012</v>
      </c>
      <c r="O152" s="322" t="s">
        <v>2606</v>
      </c>
      <c r="P152" s="325">
        <v>0.0</v>
      </c>
      <c r="Q152" s="96" t="str">
        <f>IFERROR(VLOOKUP(F152,'Cadastro de assessores'!A:B,2,FALSE),"Não Cadastrado")</f>
        <v>17573</v>
      </c>
      <c r="R152" s="96" t="s">
        <v>2618</v>
      </c>
      <c r="S152" s="336">
        <v>43859.0</v>
      </c>
      <c r="T152" s="171"/>
      <c r="U152" s="171"/>
      <c r="V152" s="46" t="s">
        <v>104</v>
      </c>
      <c r="W152" s="13" t="s">
        <v>3021</v>
      </c>
      <c r="X152" s="96" t="s">
        <v>19</v>
      </c>
      <c r="Y152" s="52" t="str">
        <f t="shared" si="3"/>
        <v>Encerrado</v>
      </c>
      <c r="Z152" s="328"/>
      <c r="AA152" s="96" t="str">
        <f t="shared" si="4"/>
        <v/>
      </c>
      <c r="AB152" s="96"/>
      <c r="AC152" s="96"/>
      <c r="AD152" s="96" t="s">
        <v>2711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2621</v>
      </c>
      <c r="BJ152" s="173">
        <v>0.0</v>
      </c>
      <c r="BK152" s="173" t="s">
        <v>2621</v>
      </c>
      <c r="BL152" s="173">
        <v>0.0</v>
      </c>
      <c r="BM152" s="330">
        <v>0.0</v>
      </c>
      <c r="BN152" s="330">
        <v>0.0</v>
      </c>
      <c r="BO152" s="330">
        <v>0.0</v>
      </c>
      <c r="BP152" s="330">
        <v>0.0</v>
      </c>
      <c r="BQ152" s="330">
        <v>0.0</v>
      </c>
      <c r="BR152" s="330">
        <v>0.0</v>
      </c>
      <c r="BS152" s="330">
        <v>0.0</v>
      </c>
      <c r="BT152" s="330">
        <v>0.0</v>
      </c>
      <c r="BU152" s="330">
        <v>0.0</v>
      </c>
      <c r="BV152" s="330">
        <v>0.0</v>
      </c>
      <c r="BW152" s="330">
        <v>0.0</v>
      </c>
      <c r="BX152" s="330">
        <v>0.0</v>
      </c>
      <c r="BY152" s="330">
        <v>0.0</v>
      </c>
      <c r="BZ152" s="330">
        <v>0.0</v>
      </c>
      <c r="CA152" s="330">
        <v>0.0</v>
      </c>
      <c r="CB152" s="330">
        <v>0.0</v>
      </c>
      <c r="CC152" s="331">
        <v>0.0</v>
      </c>
      <c r="CD152" s="331">
        <v>0.0</v>
      </c>
      <c r="CE152" s="331">
        <v>0.0</v>
      </c>
      <c r="CF152" s="331">
        <v>0.0</v>
      </c>
      <c r="CG152" s="331">
        <v>0.0</v>
      </c>
      <c r="CH152" s="331">
        <v>0.0</v>
      </c>
      <c r="CI152" s="332"/>
    </row>
    <row r="153" ht="15.75" customHeight="1">
      <c r="A153" s="320" t="s">
        <v>2601</v>
      </c>
      <c r="B153" s="243" t="s">
        <v>3022</v>
      </c>
      <c r="C153" s="334" t="s">
        <v>3023</v>
      </c>
      <c r="D153" s="322" t="s">
        <v>18</v>
      </c>
      <c r="E153" s="322" t="s">
        <v>19</v>
      </c>
      <c r="F153" s="96" t="s">
        <v>144</v>
      </c>
      <c r="G153" s="45" t="str">
        <f t="shared" si="1"/>
        <v>Augusto</v>
      </c>
      <c r="H153" s="335" t="s">
        <v>190</v>
      </c>
      <c r="I153" s="47" t="s">
        <v>23</v>
      </c>
      <c r="J153" s="322" t="str">
        <f t="shared" si="5"/>
        <v>Não</v>
      </c>
      <c r="K153" s="341">
        <v>43420.0</v>
      </c>
      <c r="L153" s="336">
        <v>44309.0</v>
      </c>
      <c r="M153" s="96" t="s">
        <v>275</v>
      </c>
      <c r="N153" s="337">
        <v>0.01</v>
      </c>
      <c r="O153" s="322" t="s">
        <v>53</v>
      </c>
      <c r="P153" s="325">
        <v>0.2</v>
      </c>
      <c r="Q153" s="96">
        <f>IFERROR(VLOOKUP(F153,'Cadastro de assessores'!A:B,2,FALSE),"Não Cadastrado")</f>
        <v>12332</v>
      </c>
      <c r="R153" s="96" t="s">
        <v>2618</v>
      </c>
      <c r="S153" s="341">
        <v>43420.0</v>
      </c>
      <c r="T153" s="379"/>
      <c r="U153" s="171" t="s">
        <v>3024</v>
      </c>
      <c r="V153" s="46" t="s">
        <v>104</v>
      </c>
      <c r="W153" s="13" t="s">
        <v>3025</v>
      </c>
      <c r="X153" s="96" t="s">
        <v>19</v>
      </c>
      <c r="Y153" s="52" t="str">
        <f t="shared" si="3"/>
        <v>Encerrado</v>
      </c>
      <c r="Z153" s="328"/>
      <c r="AA153" s="96" t="str">
        <f t="shared" si="4"/>
        <v/>
      </c>
      <c r="AB153" s="96"/>
      <c r="AC153" s="96"/>
      <c r="AD153" s="96" t="s">
        <v>2997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2621</v>
      </c>
      <c r="BJ153" s="173">
        <v>0.0</v>
      </c>
      <c r="BK153" s="173" t="s">
        <v>2621</v>
      </c>
      <c r="BL153" s="173">
        <v>0.0</v>
      </c>
      <c r="BM153" s="330">
        <v>0.0</v>
      </c>
      <c r="BN153" s="330">
        <v>0.0</v>
      </c>
      <c r="BO153" s="330">
        <v>0.0</v>
      </c>
      <c r="BP153" s="330">
        <v>0.0</v>
      </c>
      <c r="BQ153" s="330">
        <v>0.0</v>
      </c>
      <c r="BR153" s="330">
        <v>0.0</v>
      </c>
      <c r="BS153" s="330">
        <v>0.0</v>
      </c>
      <c r="BT153" s="330">
        <v>0.0</v>
      </c>
      <c r="BU153" s="330">
        <v>0.0</v>
      </c>
      <c r="BV153" s="330">
        <v>0.0</v>
      </c>
      <c r="BW153" s="330">
        <v>0.0</v>
      </c>
      <c r="BX153" s="330">
        <v>0.0</v>
      </c>
      <c r="BY153" s="330">
        <v>0.0</v>
      </c>
      <c r="BZ153" s="330">
        <v>0.0</v>
      </c>
      <c r="CA153" s="330">
        <v>0.0</v>
      </c>
      <c r="CB153" s="330">
        <v>0.0</v>
      </c>
      <c r="CC153" s="331">
        <v>0.0</v>
      </c>
      <c r="CD153" s="331">
        <v>0.0</v>
      </c>
      <c r="CE153" s="331">
        <v>0.0</v>
      </c>
      <c r="CF153" s="331">
        <v>0.0</v>
      </c>
      <c r="CG153" s="331">
        <v>0.0</v>
      </c>
      <c r="CH153" s="331">
        <v>0.0</v>
      </c>
      <c r="CI153" s="332"/>
    </row>
    <row r="154" ht="15.75" customHeight="1">
      <c r="A154" s="320" t="s">
        <v>2601</v>
      </c>
      <c r="B154" s="43" t="s">
        <v>3026</v>
      </c>
      <c r="C154" s="333" t="s">
        <v>3027</v>
      </c>
      <c r="D154" s="322" t="s">
        <v>18</v>
      </c>
      <c r="E154" s="322" t="s">
        <v>181</v>
      </c>
      <c r="F154" s="322" t="s">
        <v>72</v>
      </c>
      <c r="G154" s="45" t="str">
        <f t="shared" si="1"/>
        <v>Augusto</v>
      </c>
      <c r="H154" s="335" t="s">
        <v>190</v>
      </c>
      <c r="I154" s="47" t="s">
        <v>23</v>
      </c>
      <c r="J154" s="322" t="str">
        <f t="shared" si="5"/>
        <v>Não</v>
      </c>
      <c r="K154" s="323">
        <v>44321.0</v>
      </c>
      <c r="L154" s="336">
        <v>44950.0</v>
      </c>
      <c r="M154" s="96" t="s">
        <v>61</v>
      </c>
      <c r="N154" s="118">
        <v>0.015</v>
      </c>
      <c r="O154" s="322" t="s">
        <v>53</v>
      </c>
      <c r="P154" s="325">
        <v>0.1</v>
      </c>
      <c r="Q154" s="322" t="str">
        <f>IFERROR(VLOOKUP(F154,'Cadastro de assessores'!A:B,2,FALSE),"Não Cadastrado")</f>
        <v>250</v>
      </c>
      <c r="R154" s="322" t="s">
        <v>103</v>
      </c>
      <c r="S154" s="323">
        <v>44321.0</v>
      </c>
      <c r="T154" s="51"/>
      <c r="U154" s="51"/>
      <c r="V154" s="46" t="s">
        <v>104</v>
      </c>
      <c r="W154" s="5" t="s">
        <v>3028</v>
      </c>
      <c r="X154" s="166" t="s">
        <v>76</v>
      </c>
      <c r="Y154" s="52" t="str">
        <f t="shared" si="3"/>
        <v>Encerrado</v>
      </c>
      <c r="Z154" s="328"/>
      <c r="AA154" s="96" t="str">
        <f t="shared" si="4"/>
        <v>Varejo</v>
      </c>
      <c r="AB154" s="13" t="s">
        <v>116</v>
      </c>
      <c r="AC154" s="96"/>
      <c r="AD154" s="96" t="s">
        <v>2664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9"/>
      <c r="AT154" s="329"/>
      <c r="AU154" s="329"/>
      <c r="AV154" s="329"/>
      <c r="AW154" s="329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0">
        <v>37602.08</v>
      </c>
      <c r="BJ154" s="330">
        <v>0.0</v>
      </c>
      <c r="BK154" s="330">
        <v>36710.99</v>
      </c>
      <c r="BL154" s="330">
        <v>36794.17</v>
      </c>
      <c r="BM154" s="330">
        <v>37751.33</v>
      </c>
      <c r="BN154" s="330">
        <v>26846.27</v>
      </c>
      <c r="BO154" s="330">
        <v>27952.64</v>
      </c>
      <c r="BP154" s="330">
        <v>28384.11</v>
      </c>
      <c r="BQ154" s="330">
        <v>-36.62</v>
      </c>
      <c r="BR154" s="330">
        <v>0.0</v>
      </c>
      <c r="BS154" s="330">
        <v>22.34</v>
      </c>
      <c r="BT154" s="330">
        <v>22.34</v>
      </c>
      <c r="BU154" s="330">
        <v>22.34</v>
      </c>
      <c r="BV154" s="330">
        <v>0.0</v>
      </c>
      <c r="BW154" s="330">
        <v>0.0</v>
      </c>
      <c r="BX154" s="330">
        <v>0.0</v>
      </c>
      <c r="BY154" s="330">
        <v>0.0</v>
      </c>
      <c r="BZ154" s="330">
        <v>0.0</v>
      </c>
      <c r="CA154" s="330">
        <v>0.0</v>
      </c>
      <c r="CB154" s="330">
        <v>0.0</v>
      </c>
      <c r="CC154" s="331">
        <v>0.0</v>
      </c>
      <c r="CD154" s="331">
        <v>0.0</v>
      </c>
      <c r="CE154" s="331">
        <v>0.0</v>
      </c>
      <c r="CF154" s="331">
        <v>0.0</v>
      </c>
      <c r="CG154" s="331">
        <v>0.0</v>
      </c>
      <c r="CH154" s="331">
        <v>0.0</v>
      </c>
      <c r="CI154" s="332"/>
    </row>
    <row r="155" ht="15.75" customHeight="1">
      <c r="A155" s="320" t="s">
        <v>2601</v>
      </c>
      <c r="B155" s="43" t="s">
        <v>3029</v>
      </c>
      <c r="C155" s="369" t="s">
        <v>3030</v>
      </c>
      <c r="D155" s="322" t="s">
        <v>18</v>
      </c>
      <c r="E155" s="322" t="s">
        <v>181</v>
      </c>
      <c r="F155" s="96" t="s">
        <v>203</v>
      </c>
      <c r="G155" s="45" t="str">
        <f t="shared" si="1"/>
        <v>Augusto</v>
      </c>
      <c r="H155" s="335" t="s">
        <v>190</v>
      </c>
      <c r="I155" s="47" t="s">
        <v>23</v>
      </c>
      <c r="J155" s="322" t="str">
        <f t="shared" si="5"/>
        <v>Não</v>
      </c>
      <c r="K155" s="336">
        <v>44319.0</v>
      </c>
      <c r="L155" s="124">
        <v>44487.0</v>
      </c>
      <c r="M155" s="96" t="s">
        <v>275</v>
      </c>
      <c r="N155" s="337">
        <v>0.02</v>
      </c>
      <c r="O155" s="322" t="s">
        <v>53</v>
      </c>
      <c r="P155" s="325">
        <v>0.2</v>
      </c>
      <c r="Q155" s="96" t="str">
        <f>IFERROR(VLOOKUP(F155,'Cadastro de assessores'!A:B,2,FALSE),"Não Cadastrado")</f>
        <v>28411</v>
      </c>
      <c r="R155" s="96" t="s">
        <v>2618</v>
      </c>
      <c r="S155" s="336">
        <v>44319.0</v>
      </c>
      <c r="T155" s="171"/>
      <c r="U155" s="171"/>
      <c r="V155" s="46" t="s">
        <v>104</v>
      </c>
      <c r="W155" s="5" t="s">
        <v>3031</v>
      </c>
      <c r="X155" s="166" t="s">
        <v>76</v>
      </c>
      <c r="Y155" s="52" t="str">
        <f t="shared" si="3"/>
        <v>Encerrado</v>
      </c>
      <c r="Z155" s="328"/>
      <c r="AA155" s="96" t="str">
        <f t="shared" si="4"/>
        <v/>
      </c>
      <c r="AB155" s="96"/>
      <c r="AC155" s="96"/>
      <c r="AD155" s="96" t="s">
        <v>2664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2621</v>
      </c>
      <c r="BJ155" s="173">
        <v>0.0</v>
      </c>
      <c r="BK155" s="173" t="s">
        <v>2621</v>
      </c>
      <c r="BL155" s="173">
        <v>0.0</v>
      </c>
      <c r="BM155" s="330">
        <v>0.0</v>
      </c>
      <c r="BN155" s="330">
        <v>0.0</v>
      </c>
      <c r="BO155" s="330">
        <v>0.0</v>
      </c>
      <c r="BP155" s="330">
        <v>0.0</v>
      </c>
      <c r="BQ155" s="330">
        <v>0.0</v>
      </c>
      <c r="BR155" s="330">
        <v>0.0</v>
      </c>
      <c r="BS155" s="330">
        <v>0.0</v>
      </c>
      <c r="BT155" s="330">
        <v>0.0</v>
      </c>
      <c r="BU155" s="330">
        <v>0.0</v>
      </c>
      <c r="BV155" s="330">
        <v>0.0</v>
      </c>
      <c r="BW155" s="330">
        <v>0.0</v>
      </c>
      <c r="BX155" s="330">
        <v>0.0</v>
      </c>
      <c r="BY155" s="330">
        <v>0.0</v>
      </c>
      <c r="BZ155" s="330">
        <v>0.0</v>
      </c>
      <c r="CA155" s="330">
        <v>0.0</v>
      </c>
      <c r="CB155" s="330">
        <v>0.0</v>
      </c>
      <c r="CC155" s="331">
        <v>0.0</v>
      </c>
      <c r="CD155" s="331">
        <v>0.0</v>
      </c>
      <c r="CE155" s="331">
        <v>0.0</v>
      </c>
      <c r="CF155" s="331">
        <v>0.0</v>
      </c>
      <c r="CG155" s="331">
        <v>0.0</v>
      </c>
      <c r="CH155" s="331">
        <v>0.0</v>
      </c>
      <c r="CI155" s="332"/>
    </row>
    <row r="156" ht="15.75" customHeight="1">
      <c r="A156" s="320" t="s">
        <v>2601</v>
      </c>
      <c r="B156" s="320" t="s">
        <v>3032</v>
      </c>
      <c r="C156" s="334" t="s">
        <v>3033</v>
      </c>
      <c r="D156" s="322" t="s">
        <v>18</v>
      </c>
      <c r="E156" s="322" t="s">
        <v>181</v>
      </c>
      <c r="F156" s="96" t="s">
        <v>203</v>
      </c>
      <c r="G156" s="45" t="str">
        <f t="shared" si="1"/>
        <v>Augusto</v>
      </c>
      <c r="H156" s="335" t="s">
        <v>149</v>
      </c>
      <c r="I156" s="52" t="s">
        <v>122</v>
      </c>
      <c r="J156" s="322" t="str">
        <f t="shared" si="5"/>
        <v>Sim</v>
      </c>
      <c r="K156" s="323">
        <v>44665.0</v>
      </c>
      <c r="L156" s="96"/>
      <c r="M156" s="96" t="s">
        <v>275</v>
      </c>
      <c r="N156" s="324">
        <v>0.02</v>
      </c>
      <c r="O156" s="322" t="s">
        <v>53</v>
      </c>
      <c r="P156" s="325">
        <v>0.2</v>
      </c>
      <c r="Q156" s="322" t="str">
        <f>IFERROR(VLOOKUP(F156,'Cadastro de assessores'!A:B,2,FALSE),"Não Cadastrado")</f>
        <v>28411</v>
      </c>
      <c r="R156" s="322" t="s">
        <v>103</v>
      </c>
      <c r="S156" s="323">
        <v>44665.0</v>
      </c>
      <c r="T156" s="339" t="s">
        <v>3034</v>
      </c>
      <c r="U156" s="171"/>
      <c r="V156" s="46" t="s">
        <v>104</v>
      </c>
      <c r="W156" s="327" t="s">
        <v>3035</v>
      </c>
      <c r="X156" s="96" t="s">
        <v>76</v>
      </c>
      <c r="Y156" s="52" t="str">
        <f t="shared" si="3"/>
        <v>Ativo</v>
      </c>
      <c r="Z156" s="328"/>
      <c r="AA156" s="96" t="str">
        <f t="shared" si="4"/>
        <v>Varejo</v>
      </c>
      <c r="AB156" s="13" t="s">
        <v>116</v>
      </c>
      <c r="AC156" s="96"/>
      <c r="AD156" s="96" t="s">
        <v>2733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9"/>
      <c r="AT156" s="329"/>
      <c r="AU156" s="329"/>
      <c r="AV156" s="329"/>
      <c r="AW156" s="329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0">
        <v>96479.49</v>
      </c>
      <c r="BJ156" s="330">
        <v>77324.62</v>
      </c>
      <c r="BK156" s="330">
        <v>79143.88</v>
      </c>
      <c r="BL156" s="330">
        <v>80219.34</v>
      </c>
      <c r="BM156" s="330">
        <v>70988.98</v>
      </c>
      <c r="BN156" s="330">
        <v>70740.02</v>
      </c>
      <c r="BO156" s="330">
        <v>73438.32</v>
      </c>
      <c r="BP156" s="330">
        <v>73783.43</v>
      </c>
      <c r="BQ156" s="330">
        <v>174792.84</v>
      </c>
      <c r="BR156" s="330">
        <v>174692.91</v>
      </c>
      <c r="BS156" s="330">
        <v>115281.75</v>
      </c>
      <c r="BT156" s="330">
        <v>114876.34</v>
      </c>
      <c r="BU156" s="330">
        <v>96957.85</v>
      </c>
      <c r="BV156" s="330">
        <v>100492.71</v>
      </c>
      <c r="BW156" s="330">
        <v>90120.23</v>
      </c>
      <c r="BX156" s="330">
        <v>89785.03</v>
      </c>
      <c r="BY156" s="330">
        <v>77146.36</v>
      </c>
      <c r="BZ156" s="330">
        <v>32046.63</v>
      </c>
      <c r="CA156" s="330">
        <v>32051.94</v>
      </c>
      <c r="CB156" s="330">
        <v>32567.94</v>
      </c>
      <c r="CC156" s="331">
        <v>12346.71</v>
      </c>
      <c r="CD156" s="331">
        <v>6382.66</v>
      </c>
      <c r="CE156" s="331">
        <v>6454.34</v>
      </c>
      <c r="CF156" s="331">
        <v>90.89</v>
      </c>
      <c r="CG156" s="331">
        <v>0.0</v>
      </c>
      <c r="CH156" s="331">
        <v>76.5</v>
      </c>
      <c r="CI156" s="332"/>
    </row>
    <row r="157" ht="15.75" customHeight="1">
      <c r="A157" s="320" t="s">
        <v>2601</v>
      </c>
      <c r="B157" s="320" t="s">
        <v>3036</v>
      </c>
      <c r="C157" s="334" t="s">
        <v>3037</v>
      </c>
      <c r="D157" s="322" t="s">
        <v>2604</v>
      </c>
      <c r="E157" s="322" t="s">
        <v>19</v>
      </c>
      <c r="F157" s="322" t="s">
        <v>2605</v>
      </c>
      <c r="G157" s="45" t="str">
        <f t="shared" si="1"/>
        <v>Augusto</v>
      </c>
      <c r="H157" s="167" t="s">
        <v>149</v>
      </c>
      <c r="I157" s="52" t="s">
        <v>122</v>
      </c>
      <c r="J157" s="322" t="str">
        <f t="shared" si="5"/>
        <v>Sim</v>
      </c>
      <c r="K157" s="323">
        <v>43703.0</v>
      </c>
      <c r="L157" s="96"/>
      <c r="M157" s="96" t="s">
        <v>61</v>
      </c>
      <c r="N157" s="324">
        <v>0.01</v>
      </c>
      <c r="O157" s="322" t="s">
        <v>53</v>
      </c>
      <c r="P157" s="325">
        <v>0.1</v>
      </c>
      <c r="Q157" s="322" t="str">
        <f>IFERROR(VLOOKUP(F157,'Cadastro de assessores'!A:B,2,FALSE),"Não Cadastrado")</f>
        <v>17573</v>
      </c>
      <c r="R157" s="322" t="s">
        <v>103</v>
      </c>
      <c r="S157" s="323">
        <v>43703.0</v>
      </c>
      <c r="T157" s="171" t="s">
        <v>2644</v>
      </c>
      <c r="U157" s="326" t="s">
        <v>3038</v>
      </c>
      <c r="V157" s="46" t="s">
        <v>104</v>
      </c>
      <c r="W157" s="327" t="s">
        <v>3039</v>
      </c>
      <c r="X157" s="96" t="s">
        <v>27</v>
      </c>
      <c r="Y157" s="52" t="str">
        <f t="shared" si="3"/>
        <v>Ativo</v>
      </c>
      <c r="Z157" s="328"/>
      <c r="AA157" s="96" t="str">
        <f t="shared" si="4"/>
        <v>Varejo</v>
      </c>
      <c r="AB157" s="13" t="s">
        <v>116</v>
      </c>
      <c r="AC157" s="96"/>
      <c r="AD157" s="96" t="s">
        <v>2897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9">
        <v>459132.37</v>
      </c>
      <c r="AT157" s="329">
        <v>443380.61</v>
      </c>
      <c r="AU157" s="329">
        <v>428822.88</v>
      </c>
      <c r="AV157" s="329">
        <v>428241.5</v>
      </c>
      <c r="AW157" s="329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0">
        <v>156461.71</v>
      </c>
      <c r="BJ157" s="330">
        <v>9233.27</v>
      </c>
      <c r="BK157" s="330">
        <v>9708.43</v>
      </c>
      <c r="BL157" s="330">
        <v>10329.35</v>
      </c>
      <c r="BM157" s="330">
        <v>10303.25</v>
      </c>
      <c r="BN157" s="330">
        <v>10693.02</v>
      </c>
      <c r="BO157" s="330">
        <v>998.28</v>
      </c>
      <c r="BP157" s="330">
        <v>1053.19</v>
      </c>
      <c r="BQ157" s="330">
        <v>1067.82</v>
      </c>
      <c r="BR157" s="330">
        <v>1070.13</v>
      </c>
      <c r="BS157" s="330">
        <v>1073.15</v>
      </c>
      <c r="BT157" s="330">
        <v>1075.28</v>
      </c>
      <c r="BU157" s="330">
        <v>378.45</v>
      </c>
      <c r="BV157" s="330">
        <v>0.0</v>
      </c>
      <c r="BW157" s="330">
        <v>0.0</v>
      </c>
      <c r="BX157" s="330">
        <v>0.0</v>
      </c>
      <c r="BY157" s="330">
        <v>0.0</v>
      </c>
      <c r="BZ157" s="330">
        <v>0.0</v>
      </c>
      <c r="CA157" s="330">
        <v>0.0</v>
      </c>
      <c r="CB157" s="330">
        <v>0.0</v>
      </c>
      <c r="CC157" s="331">
        <v>0.0</v>
      </c>
      <c r="CD157" s="331">
        <v>0.0</v>
      </c>
      <c r="CE157" s="331">
        <v>0.0</v>
      </c>
      <c r="CF157" s="331">
        <v>0.0</v>
      </c>
      <c r="CG157" s="331">
        <v>0.0</v>
      </c>
      <c r="CH157" s="331">
        <v>0.0</v>
      </c>
      <c r="CI157" s="332"/>
    </row>
    <row r="158" ht="15.75" customHeight="1">
      <c r="A158" s="320" t="s">
        <v>2601</v>
      </c>
      <c r="B158" s="320" t="s">
        <v>3036</v>
      </c>
      <c r="C158" s="334" t="s">
        <v>3040</v>
      </c>
      <c r="D158" s="322" t="s">
        <v>2604</v>
      </c>
      <c r="E158" s="322" t="s">
        <v>19</v>
      </c>
      <c r="F158" s="322" t="s">
        <v>2605</v>
      </c>
      <c r="G158" s="45" t="str">
        <f t="shared" si="1"/>
        <v>Augusto</v>
      </c>
      <c r="H158" s="167" t="s">
        <v>149</v>
      </c>
      <c r="I158" s="52" t="s">
        <v>122</v>
      </c>
      <c r="J158" s="322" t="str">
        <f t="shared" si="5"/>
        <v>Não</v>
      </c>
      <c r="K158" s="323">
        <v>43704.0</v>
      </c>
      <c r="L158" s="96"/>
      <c r="M158" s="96" t="s">
        <v>74</v>
      </c>
      <c r="N158" s="324">
        <v>0.012</v>
      </c>
      <c r="O158" s="322" t="s">
        <v>2606</v>
      </c>
      <c r="P158" s="325">
        <v>0.0</v>
      </c>
      <c r="Q158" s="322" t="str">
        <f>IFERROR(VLOOKUP(F158,'Cadastro de assessores'!A:B,2,FALSE),"Não Cadastrado")</f>
        <v>17573</v>
      </c>
      <c r="R158" s="322" t="s">
        <v>103</v>
      </c>
      <c r="S158" s="323">
        <v>43704.0</v>
      </c>
      <c r="T158" s="75"/>
      <c r="U158" s="171" t="s">
        <v>3041</v>
      </c>
      <c r="V158" s="46" t="s">
        <v>104</v>
      </c>
      <c r="W158" s="327" t="s">
        <v>3039</v>
      </c>
      <c r="X158" s="96" t="s">
        <v>27</v>
      </c>
      <c r="Y158" s="52" t="str">
        <f t="shared" si="3"/>
        <v>Ativo</v>
      </c>
      <c r="Z158" s="328"/>
      <c r="AA158" s="96" t="str">
        <f t="shared" si="4"/>
        <v>Varejo</v>
      </c>
      <c r="AB158" s="13" t="s">
        <v>116</v>
      </c>
      <c r="AC158" s="96"/>
      <c r="AD158" s="96" t="s">
        <v>2897</v>
      </c>
      <c r="AE158" s="340"/>
      <c r="AF158" s="340"/>
      <c r="AG158" s="340"/>
      <c r="AH158" s="173"/>
      <c r="AI158" s="173"/>
      <c r="AJ158" s="340"/>
      <c r="AK158" s="340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9">
        <v>77232.39</v>
      </c>
      <c r="AT158" s="329">
        <v>77999.6</v>
      </c>
      <c r="AU158" s="329">
        <v>78185.96</v>
      </c>
      <c r="AV158" s="329">
        <v>78162.61</v>
      </c>
      <c r="AW158" s="329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0">
        <v>7645.63</v>
      </c>
      <c r="BJ158" s="330">
        <v>1866.27</v>
      </c>
      <c r="BK158" s="330">
        <v>1998.89</v>
      </c>
      <c r="BL158" s="330">
        <v>2128.29</v>
      </c>
      <c r="BM158" s="330">
        <v>2184.59</v>
      </c>
      <c r="BN158" s="330">
        <v>10693.02</v>
      </c>
      <c r="BO158" s="330">
        <v>355.71</v>
      </c>
      <c r="BP158" s="330">
        <v>355.71</v>
      </c>
      <c r="BQ158" s="330">
        <v>356.16</v>
      </c>
      <c r="BR158" s="330">
        <v>357.76</v>
      </c>
      <c r="BS158" s="330">
        <v>362.96</v>
      </c>
      <c r="BT158" s="330">
        <v>361.32</v>
      </c>
      <c r="BU158" s="330">
        <v>0.0</v>
      </c>
      <c r="BV158" s="330">
        <v>0.0</v>
      </c>
      <c r="BW158" s="330">
        <v>0.0</v>
      </c>
      <c r="BX158" s="330">
        <v>0.0</v>
      </c>
      <c r="BY158" s="330">
        <v>0.0</v>
      </c>
      <c r="BZ158" s="330">
        <v>0.0</v>
      </c>
      <c r="CA158" s="330">
        <v>0.0</v>
      </c>
      <c r="CB158" s="330">
        <v>0.0</v>
      </c>
      <c r="CC158" s="331">
        <v>0.0</v>
      </c>
      <c r="CD158" s="331">
        <v>0.0</v>
      </c>
      <c r="CE158" s="331">
        <v>0.0</v>
      </c>
      <c r="CF158" s="331">
        <v>0.0</v>
      </c>
      <c r="CG158" s="331">
        <v>0.0</v>
      </c>
      <c r="CH158" s="331">
        <v>0.0</v>
      </c>
      <c r="CI158" s="332"/>
    </row>
    <row r="159" ht="15.75" customHeight="1">
      <c r="A159" s="320" t="s">
        <v>2601</v>
      </c>
      <c r="B159" s="238" t="s">
        <v>3042</v>
      </c>
      <c r="C159" s="334" t="s">
        <v>3043</v>
      </c>
      <c r="D159" s="322" t="s">
        <v>2604</v>
      </c>
      <c r="E159" s="322" t="s">
        <v>19</v>
      </c>
      <c r="F159" s="96" t="s">
        <v>2605</v>
      </c>
      <c r="G159" s="45" t="str">
        <f t="shared" si="1"/>
        <v>Augusto</v>
      </c>
      <c r="H159" s="335" t="s">
        <v>190</v>
      </c>
      <c r="I159" s="47" t="s">
        <v>23</v>
      </c>
      <c r="J159" s="322" t="str">
        <f t="shared" si="5"/>
        <v>Não</v>
      </c>
      <c r="K159" s="336">
        <v>43692.0</v>
      </c>
      <c r="L159" s="336">
        <v>44505.0</v>
      </c>
      <c r="M159" s="96" t="s">
        <v>61</v>
      </c>
      <c r="N159" s="337">
        <v>0.01</v>
      </c>
      <c r="O159" s="322" t="s">
        <v>53</v>
      </c>
      <c r="P159" s="325">
        <v>0.1</v>
      </c>
      <c r="Q159" s="96" t="str">
        <f>IFERROR(VLOOKUP(F159,'Cadastro de assessores'!A:B,2,FALSE),"Não Cadastrado")</f>
        <v>17573</v>
      </c>
      <c r="R159" s="96" t="s">
        <v>2618</v>
      </c>
      <c r="S159" s="336">
        <v>43692.0</v>
      </c>
      <c r="T159" s="171"/>
      <c r="U159" s="75"/>
      <c r="V159" s="46" t="s">
        <v>104</v>
      </c>
      <c r="W159" s="13" t="s">
        <v>3044</v>
      </c>
      <c r="X159" s="96" t="s">
        <v>19</v>
      </c>
      <c r="Y159" s="52" t="str">
        <f t="shared" si="3"/>
        <v>Encerrado</v>
      </c>
      <c r="Z159" s="328"/>
      <c r="AA159" s="96" t="str">
        <f t="shared" si="4"/>
        <v/>
      </c>
      <c r="AB159" s="96"/>
      <c r="AC159" s="96"/>
      <c r="AD159" s="96" t="s">
        <v>2678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2621</v>
      </c>
      <c r="BJ159" s="173">
        <v>0.0</v>
      </c>
      <c r="BK159" s="173" t="s">
        <v>2621</v>
      </c>
      <c r="BL159" s="173">
        <v>0.0</v>
      </c>
      <c r="BM159" s="330">
        <v>0.0</v>
      </c>
      <c r="BN159" s="330">
        <v>0.0</v>
      </c>
      <c r="BO159" s="330">
        <v>0.0</v>
      </c>
      <c r="BP159" s="330">
        <v>0.0</v>
      </c>
      <c r="BQ159" s="330">
        <v>0.0</v>
      </c>
      <c r="BR159" s="330">
        <v>0.0</v>
      </c>
      <c r="BS159" s="330">
        <v>0.0</v>
      </c>
      <c r="BT159" s="330">
        <v>0.0</v>
      </c>
      <c r="BU159" s="330">
        <v>0.0</v>
      </c>
      <c r="BV159" s="330">
        <v>0.0</v>
      </c>
      <c r="BW159" s="330">
        <v>0.0</v>
      </c>
      <c r="BX159" s="330">
        <v>0.0</v>
      </c>
      <c r="BY159" s="330">
        <v>0.0</v>
      </c>
      <c r="BZ159" s="330">
        <v>0.0</v>
      </c>
      <c r="CA159" s="330">
        <v>0.0</v>
      </c>
      <c r="CB159" s="330">
        <v>0.0</v>
      </c>
      <c r="CC159" s="331">
        <v>0.0</v>
      </c>
      <c r="CD159" s="331">
        <v>0.0</v>
      </c>
      <c r="CE159" s="331">
        <v>0.0</v>
      </c>
      <c r="CF159" s="331">
        <v>0.0</v>
      </c>
      <c r="CG159" s="331">
        <v>0.0</v>
      </c>
      <c r="CH159" s="331">
        <v>0.0</v>
      </c>
      <c r="CI159" s="332"/>
    </row>
    <row r="160" ht="15.75" customHeight="1">
      <c r="A160" s="320" t="s">
        <v>2601</v>
      </c>
      <c r="B160" s="238" t="s">
        <v>3045</v>
      </c>
      <c r="C160" s="334" t="s">
        <v>3046</v>
      </c>
      <c r="D160" s="322" t="s">
        <v>2604</v>
      </c>
      <c r="E160" s="322" t="s">
        <v>19</v>
      </c>
      <c r="F160" s="322" t="s">
        <v>2605</v>
      </c>
      <c r="G160" s="45" t="str">
        <f t="shared" si="1"/>
        <v>Augusto</v>
      </c>
      <c r="H160" s="167" t="s">
        <v>149</v>
      </c>
      <c r="I160" s="52" t="s">
        <v>122</v>
      </c>
      <c r="J160" s="322" t="str">
        <f t="shared" si="5"/>
        <v>Não</v>
      </c>
      <c r="K160" s="323">
        <v>43875.0</v>
      </c>
      <c r="L160" s="96"/>
      <c r="M160" s="96" t="s">
        <v>74</v>
      </c>
      <c r="N160" s="324">
        <v>0.012</v>
      </c>
      <c r="O160" s="322" t="s">
        <v>2606</v>
      </c>
      <c r="P160" s="325">
        <v>0.0</v>
      </c>
      <c r="Q160" s="322" t="str">
        <f>IFERROR(VLOOKUP(F160,'Cadastro de assessores'!A:B,2,FALSE),"Não Cadastrado")</f>
        <v>17573</v>
      </c>
      <c r="R160" s="322" t="s">
        <v>103</v>
      </c>
      <c r="S160" s="323">
        <v>43875.0</v>
      </c>
      <c r="T160" s="171"/>
      <c r="U160" s="171" t="s">
        <v>3047</v>
      </c>
      <c r="V160" s="46" t="s">
        <v>104</v>
      </c>
      <c r="W160" s="13" t="s">
        <v>3048</v>
      </c>
      <c r="X160" s="96" t="s">
        <v>19</v>
      </c>
      <c r="Y160" s="52" t="str">
        <f t="shared" si="3"/>
        <v>Ativo</v>
      </c>
      <c r="Z160" s="328"/>
      <c r="AA160" s="96" t="str">
        <f t="shared" si="4"/>
        <v>Varejo</v>
      </c>
      <c r="AB160" s="13" t="s">
        <v>116</v>
      </c>
      <c r="AC160" s="96"/>
      <c r="AD160" s="96" t="s">
        <v>2657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9">
        <v>91322.39</v>
      </c>
      <c r="AT160" s="329">
        <v>93069.37</v>
      </c>
      <c r="AU160" s="329">
        <v>92930.22</v>
      </c>
      <c r="AV160" s="329">
        <v>92696.75</v>
      </c>
      <c r="AW160" s="329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0">
        <v>7810.3</v>
      </c>
      <c r="BJ160" s="330">
        <v>0.0</v>
      </c>
      <c r="BK160" s="330">
        <v>7400.85</v>
      </c>
      <c r="BL160" s="330">
        <v>7734.41</v>
      </c>
      <c r="BM160" s="330">
        <v>7857.57</v>
      </c>
      <c r="BN160" s="330">
        <v>8180.74</v>
      </c>
      <c r="BO160" s="330">
        <v>7592.97</v>
      </c>
      <c r="BP160" s="330">
        <v>7411.28</v>
      </c>
      <c r="BQ160" s="330">
        <v>7604.92</v>
      </c>
      <c r="BR160" s="330">
        <v>7317.3</v>
      </c>
      <c r="BS160" s="330">
        <v>7118.13</v>
      </c>
      <c r="BT160" s="330">
        <v>7149.56</v>
      </c>
      <c r="BU160" s="330">
        <v>4725.23</v>
      </c>
      <c r="BV160" s="330">
        <v>0.0</v>
      </c>
      <c r="BW160" s="330">
        <v>0.0</v>
      </c>
      <c r="BX160" s="330">
        <v>0.0</v>
      </c>
      <c r="BY160" s="330">
        <v>0.0</v>
      </c>
      <c r="BZ160" s="330">
        <v>0.0</v>
      </c>
      <c r="CA160" s="330">
        <v>0.0</v>
      </c>
      <c r="CB160" s="330">
        <v>0.0</v>
      </c>
      <c r="CC160" s="331">
        <v>0.0</v>
      </c>
      <c r="CD160" s="331">
        <v>0.0</v>
      </c>
      <c r="CE160" s="331">
        <v>0.0</v>
      </c>
      <c r="CF160" s="331">
        <v>0.0</v>
      </c>
      <c r="CG160" s="331">
        <v>0.0</v>
      </c>
      <c r="CH160" s="331">
        <v>0.0</v>
      </c>
      <c r="CI160" s="332"/>
    </row>
    <row r="161" ht="15.75" customHeight="1">
      <c r="A161" s="320" t="s">
        <v>2601</v>
      </c>
      <c r="B161" s="238" t="s">
        <v>3049</v>
      </c>
      <c r="C161" s="334" t="s">
        <v>3050</v>
      </c>
      <c r="D161" s="322" t="s">
        <v>2604</v>
      </c>
      <c r="E161" s="322" t="s">
        <v>19</v>
      </c>
      <c r="F161" s="96" t="s">
        <v>2617</v>
      </c>
      <c r="G161" s="45" t="str">
        <f t="shared" si="1"/>
        <v>Augusto</v>
      </c>
      <c r="H161" s="335" t="s">
        <v>190</v>
      </c>
      <c r="I161" s="47" t="s">
        <v>23</v>
      </c>
      <c r="J161" s="322" t="str">
        <f t="shared" si="5"/>
        <v>Não</v>
      </c>
      <c r="K161" s="341">
        <v>43752.0</v>
      </c>
      <c r="L161" s="341">
        <v>44517.0</v>
      </c>
      <c r="M161" s="96" t="s">
        <v>61</v>
      </c>
      <c r="N161" s="337">
        <v>0.015</v>
      </c>
      <c r="O161" s="322" t="s">
        <v>53</v>
      </c>
      <c r="P161" s="325">
        <v>0.1</v>
      </c>
      <c r="Q161" s="96" t="str">
        <f>IFERROR(VLOOKUP(F161,'Cadastro de assessores'!A:B,2,FALSE),"Não Cadastrado")</f>
        <v>2971</v>
      </c>
      <c r="R161" s="96" t="s">
        <v>2618</v>
      </c>
      <c r="S161" s="341">
        <v>43752.0</v>
      </c>
      <c r="T161" s="171"/>
      <c r="U161" s="75"/>
      <c r="V161" s="46" t="s">
        <v>104</v>
      </c>
      <c r="W161" s="13" t="s">
        <v>3051</v>
      </c>
      <c r="X161" s="96" t="s">
        <v>290</v>
      </c>
      <c r="Y161" s="52" t="str">
        <f t="shared" si="3"/>
        <v>Encerrado</v>
      </c>
      <c r="Z161" s="328"/>
      <c r="AA161" s="96" t="str">
        <f t="shared" si="4"/>
        <v/>
      </c>
      <c r="AB161" s="96"/>
      <c r="AC161" s="96"/>
      <c r="AD161" s="96" t="s">
        <v>3052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2621</v>
      </c>
      <c r="BJ161" s="173">
        <v>0.0</v>
      </c>
      <c r="BK161" s="173" t="s">
        <v>2621</v>
      </c>
      <c r="BL161" s="173">
        <v>0.0</v>
      </c>
      <c r="BM161" s="330">
        <v>0.0</v>
      </c>
      <c r="BN161" s="330">
        <v>0.0</v>
      </c>
      <c r="BO161" s="330">
        <v>0.0</v>
      </c>
      <c r="BP161" s="330">
        <v>0.0</v>
      </c>
      <c r="BQ161" s="330">
        <v>0.0</v>
      </c>
      <c r="BR161" s="330">
        <v>0.0</v>
      </c>
      <c r="BS161" s="330">
        <v>0.0</v>
      </c>
      <c r="BT161" s="330">
        <v>0.0</v>
      </c>
      <c r="BU161" s="330">
        <v>0.0</v>
      </c>
      <c r="BV161" s="330">
        <v>0.0</v>
      </c>
      <c r="BW161" s="330">
        <v>0.0</v>
      </c>
      <c r="BX161" s="330">
        <v>0.0</v>
      </c>
      <c r="BY161" s="330">
        <v>0.0</v>
      </c>
      <c r="BZ161" s="330">
        <v>0.0</v>
      </c>
      <c r="CA161" s="330">
        <v>0.0</v>
      </c>
      <c r="CB161" s="330">
        <v>0.0</v>
      </c>
      <c r="CC161" s="331">
        <v>0.0</v>
      </c>
      <c r="CD161" s="331">
        <v>0.0</v>
      </c>
      <c r="CE161" s="331">
        <v>0.0</v>
      </c>
      <c r="CF161" s="331">
        <v>0.0</v>
      </c>
      <c r="CG161" s="331">
        <v>0.0</v>
      </c>
      <c r="CH161" s="331">
        <v>0.0</v>
      </c>
      <c r="CI161" s="332"/>
    </row>
    <row r="162" ht="15.75" customHeight="1">
      <c r="A162" s="320" t="s">
        <v>2601</v>
      </c>
      <c r="B162" s="347" t="s">
        <v>1154</v>
      </c>
      <c r="C162" s="334" t="s">
        <v>3053</v>
      </c>
      <c r="D162" s="322" t="s">
        <v>18</v>
      </c>
      <c r="E162" s="322" t="s">
        <v>181</v>
      </c>
      <c r="F162" s="322" t="s">
        <v>72</v>
      </c>
      <c r="G162" s="45" t="str">
        <f t="shared" si="1"/>
        <v>Augusto</v>
      </c>
      <c r="H162" s="335" t="s">
        <v>149</v>
      </c>
      <c r="I162" s="52" t="s">
        <v>122</v>
      </c>
      <c r="J162" s="322" t="str">
        <f t="shared" si="5"/>
        <v>Sim</v>
      </c>
      <c r="K162" s="323">
        <v>44263.0</v>
      </c>
      <c r="L162" s="96"/>
      <c r="M162" s="96" t="s">
        <v>275</v>
      </c>
      <c r="N162" s="324">
        <v>0.02</v>
      </c>
      <c r="O162" s="322" t="s">
        <v>53</v>
      </c>
      <c r="P162" s="325">
        <v>0.2</v>
      </c>
      <c r="Q162" s="322" t="str">
        <f>IFERROR(VLOOKUP(F162,'Cadastro de assessores'!A:B,2,FALSE),"Não Cadastrado")</f>
        <v>250</v>
      </c>
      <c r="R162" s="322" t="s">
        <v>103</v>
      </c>
      <c r="S162" s="323">
        <v>44253.0</v>
      </c>
      <c r="T162" s="339" t="s">
        <v>3054</v>
      </c>
      <c r="U162" s="348" t="s">
        <v>3055</v>
      </c>
      <c r="V162" s="46" t="s">
        <v>104</v>
      </c>
      <c r="W162" s="327" t="s">
        <v>1157</v>
      </c>
      <c r="X162" s="166" t="s">
        <v>76</v>
      </c>
      <c r="Y162" s="52" t="str">
        <f t="shared" si="3"/>
        <v>Ativo</v>
      </c>
      <c r="Z162" s="328"/>
      <c r="AA162" s="96" t="str">
        <f t="shared" si="4"/>
        <v>Varejo</v>
      </c>
      <c r="AB162" s="13" t="s">
        <v>116</v>
      </c>
      <c r="AC162" s="96"/>
      <c r="AD162" s="96" t="s">
        <v>2684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3"/>
      <c r="AS162" s="329">
        <v>87436.9</v>
      </c>
      <c r="AT162" s="329">
        <v>89362.1</v>
      </c>
      <c r="AU162" s="329"/>
      <c r="AV162" s="329">
        <v>109646.27</v>
      </c>
      <c r="AW162" s="329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0">
        <v>735677.37</v>
      </c>
      <c r="BJ162" s="330">
        <v>706672.29</v>
      </c>
      <c r="BK162" s="330">
        <v>31381.91</v>
      </c>
      <c r="BL162" s="330">
        <v>32218.33</v>
      </c>
      <c r="BM162" s="330">
        <v>32243.9</v>
      </c>
      <c r="BN162" s="330">
        <v>32392.05</v>
      </c>
      <c r="BO162" s="330">
        <v>32567.67</v>
      </c>
      <c r="BP162" s="330">
        <v>32755.07</v>
      </c>
      <c r="BQ162" s="330">
        <v>35565.98</v>
      </c>
      <c r="BR162" s="330">
        <v>35809.81</v>
      </c>
      <c r="BS162" s="330">
        <v>106377.4</v>
      </c>
      <c r="BT162" s="330">
        <v>126463.32</v>
      </c>
      <c r="BU162" s="330">
        <v>128787.27</v>
      </c>
      <c r="BV162" s="330">
        <v>101470.28</v>
      </c>
      <c r="BW162" s="330">
        <v>104837.52</v>
      </c>
      <c r="BX162" s="330">
        <v>106212.7</v>
      </c>
      <c r="BY162" s="330">
        <v>106876.05</v>
      </c>
      <c r="BZ162" s="330">
        <v>27863.78</v>
      </c>
      <c r="CA162" s="330">
        <v>27268.0</v>
      </c>
      <c r="CB162" s="330">
        <v>27485.55</v>
      </c>
      <c r="CC162" s="331">
        <v>27745.66</v>
      </c>
      <c r="CD162" s="331">
        <v>27943.02</v>
      </c>
      <c r="CE162" s="331">
        <v>103.7</v>
      </c>
      <c r="CF162" s="331">
        <v>0.0</v>
      </c>
      <c r="CG162" s="331">
        <v>0.0</v>
      </c>
      <c r="CH162" s="331">
        <v>0.0</v>
      </c>
      <c r="CI162" s="332"/>
    </row>
    <row r="163" ht="15.75" customHeight="1">
      <c r="A163" s="320" t="s">
        <v>2601</v>
      </c>
      <c r="B163" s="347" t="s">
        <v>1154</v>
      </c>
      <c r="C163" s="72" t="s">
        <v>3056</v>
      </c>
      <c r="D163" s="322" t="s">
        <v>18</v>
      </c>
      <c r="E163" s="322" t="s">
        <v>181</v>
      </c>
      <c r="F163" s="94" t="s">
        <v>72</v>
      </c>
      <c r="G163" s="45" t="str">
        <f t="shared" si="1"/>
        <v>Augusto</v>
      </c>
      <c r="H163" s="167" t="s">
        <v>149</v>
      </c>
      <c r="I163" s="52" t="s">
        <v>122</v>
      </c>
      <c r="J163" s="322" t="str">
        <f t="shared" si="5"/>
        <v>Não</v>
      </c>
      <c r="K163" s="323">
        <v>44396.0</v>
      </c>
      <c r="L163" s="96"/>
      <c r="M163" s="96" t="s">
        <v>61</v>
      </c>
      <c r="N163" s="324">
        <v>0.015</v>
      </c>
      <c r="O163" s="322" t="s">
        <v>53</v>
      </c>
      <c r="P163" s="325">
        <v>0.1</v>
      </c>
      <c r="Q163" s="94" t="str">
        <f>IFERROR(VLOOKUP(F163,'Cadastro de assessores'!A:B,2,FALSE),"Não Cadastrado")</f>
        <v>250</v>
      </c>
      <c r="R163" s="322" t="s">
        <v>149</v>
      </c>
      <c r="S163" s="323">
        <v>44396.0</v>
      </c>
      <c r="T163" s="51"/>
      <c r="U163" s="51"/>
      <c r="V163" s="46" t="s">
        <v>104</v>
      </c>
      <c r="W163" s="327" t="s">
        <v>1157</v>
      </c>
      <c r="X163" s="166" t="s">
        <v>76</v>
      </c>
      <c r="Y163" s="52" t="str">
        <f t="shared" si="3"/>
        <v>Inativo</v>
      </c>
      <c r="Z163" s="328"/>
      <c r="AA163" s="96" t="str">
        <f t="shared" si="4"/>
        <v>Varejo</v>
      </c>
      <c r="AB163" s="13" t="s">
        <v>116</v>
      </c>
      <c r="AC163" s="96"/>
      <c r="AD163" s="96" t="s">
        <v>2684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9"/>
      <c r="AS163" s="329"/>
      <c r="AT163" s="329"/>
      <c r="AU163" s="329"/>
      <c r="AV163" s="329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0">
        <v>36744.12</v>
      </c>
      <c r="BJ163" s="330">
        <v>36665.99</v>
      </c>
      <c r="BK163" s="330">
        <v>620.27</v>
      </c>
      <c r="BL163" s="330">
        <v>620.27</v>
      </c>
      <c r="BM163" s="330">
        <v>620.27</v>
      </c>
      <c r="BN163" s="330">
        <v>32392.05</v>
      </c>
      <c r="BO163" s="330">
        <v>620.27</v>
      </c>
      <c r="BP163" s="330">
        <v>620.27</v>
      </c>
      <c r="BQ163" s="330">
        <v>0.0</v>
      </c>
      <c r="BR163" s="330">
        <v>0.0</v>
      </c>
      <c r="BS163" s="330">
        <v>0.0</v>
      </c>
      <c r="BT163" s="330">
        <v>0.0</v>
      </c>
      <c r="BU163" s="330">
        <v>0.0</v>
      </c>
      <c r="BV163" s="330">
        <v>0.0</v>
      </c>
      <c r="BW163" s="330">
        <v>0.0</v>
      </c>
      <c r="BX163" s="330">
        <v>0.0</v>
      </c>
      <c r="BY163" s="330">
        <v>0.0</v>
      </c>
      <c r="BZ163" s="330">
        <v>0.0</v>
      </c>
      <c r="CA163" s="330">
        <v>0.0</v>
      </c>
      <c r="CB163" s="330">
        <v>0.0</v>
      </c>
      <c r="CC163" s="331">
        <v>0.0</v>
      </c>
      <c r="CD163" s="331">
        <v>0.0</v>
      </c>
      <c r="CE163" s="331">
        <v>0.0</v>
      </c>
      <c r="CF163" s="331">
        <v>0.0</v>
      </c>
      <c r="CG163" s="331">
        <v>0.0</v>
      </c>
      <c r="CH163" s="331">
        <v>0.0</v>
      </c>
      <c r="CI163" s="332"/>
    </row>
    <row r="164" ht="15.75" customHeight="1">
      <c r="A164" s="320" t="s">
        <v>2601</v>
      </c>
      <c r="B164" s="238" t="s">
        <v>1160</v>
      </c>
      <c r="C164" s="333" t="s">
        <v>3057</v>
      </c>
      <c r="D164" s="322" t="s">
        <v>18</v>
      </c>
      <c r="E164" s="322" t="s">
        <v>181</v>
      </c>
      <c r="F164" s="322" t="s">
        <v>2689</v>
      </c>
      <c r="G164" s="45" t="str">
        <f t="shared" si="1"/>
        <v>Augusto</v>
      </c>
      <c r="H164" s="167" t="s">
        <v>149</v>
      </c>
      <c r="I164" s="52" t="s">
        <v>122</v>
      </c>
      <c r="J164" s="322" t="str">
        <f t="shared" si="5"/>
        <v>Não</v>
      </c>
      <c r="K164" s="323">
        <v>44671.0</v>
      </c>
      <c r="L164" s="96"/>
      <c r="M164" s="96" t="s">
        <v>74</v>
      </c>
      <c r="N164" s="324">
        <v>0.012</v>
      </c>
      <c r="O164" s="322" t="s">
        <v>2606</v>
      </c>
      <c r="P164" s="325">
        <v>0.0</v>
      </c>
      <c r="Q164" s="322" t="str">
        <f>IFERROR(VLOOKUP(F164,'Cadastro de assessores'!A:B,2,FALSE),"Não Cadastrado")</f>
        <v>22066</v>
      </c>
      <c r="R164" s="322" t="s">
        <v>103</v>
      </c>
      <c r="S164" s="323">
        <v>44671.0</v>
      </c>
      <c r="T164" s="171"/>
      <c r="U164" s="171"/>
      <c r="V164" s="46" t="s">
        <v>104</v>
      </c>
      <c r="W164" s="13" t="s">
        <v>1162</v>
      </c>
      <c r="X164" s="166" t="s">
        <v>76</v>
      </c>
      <c r="Y164" s="52" t="str">
        <f t="shared" si="3"/>
        <v>Ativo</v>
      </c>
      <c r="Z164" s="328"/>
      <c r="AA164" s="96" t="str">
        <f t="shared" si="4"/>
        <v>Varejo</v>
      </c>
      <c r="AB164" s="13" t="s">
        <v>116</v>
      </c>
      <c r="AC164" s="96"/>
      <c r="AD164" s="96" t="s">
        <v>2664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3"/>
      <c r="AS164" s="329"/>
      <c r="AT164" s="329"/>
      <c r="AU164" s="329"/>
      <c r="AV164" s="329"/>
      <c r="AW164" s="329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0">
        <v>327066.62</v>
      </c>
      <c r="BJ164" s="330">
        <v>326731.72</v>
      </c>
      <c r="BK164" s="330">
        <v>330374.73</v>
      </c>
      <c r="BL164" s="330">
        <v>333647.5</v>
      </c>
      <c r="BM164" s="330">
        <v>336777.09</v>
      </c>
      <c r="BN164" s="330">
        <v>343457.72</v>
      </c>
      <c r="BO164" s="330">
        <v>343276.71</v>
      </c>
      <c r="BP164" s="330">
        <v>346038.71</v>
      </c>
      <c r="BQ164" s="330">
        <v>350025.28</v>
      </c>
      <c r="BR164" s="330">
        <v>352837.16</v>
      </c>
      <c r="BS164" s="330">
        <v>356907.43</v>
      </c>
      <c r="BT164" s="330">
        <v>359548.51</v>
      </c>
      <c r="BU164" s="330">
        <v>655.49</v>
      </c>
      <c r="BV164" s="330">
        <v>0.0</v>
      </c>
      <c r="BW164" s="330">
        <v>0.0</v>
      </c>
      <c r="BX164" s="330">
        <v>0.0</v>
      </c>
      <c r="BY164" s="330">
        <v>0.0</v>
      </c>
      <c r="BZ164" s="330">
        <v>0.0</v>
      </c>
      <c r="CA164" s="330">
        <v>0.0</v>
      </c>
      <c r="CB164" s="330">
        <v>0.0</v>
      </c>
      <c r="CC164" s="331">
        <v>0.0</v>
      </c>
      <c r="CD164" s="331">
        <v>0.0</v>
      </c>
      <c r="CE164" s="331">
        <v>0.0</v>
      </c>
      <c r="CF164" s="331">
        <v>0.0</v>
      </c>
      <c r="CG164" s="331">
        <v>0.0</v>
      </c>
      <c r="CH164" s="331">
        <v>0.0</v>
      </c>
      <c r="CI164" s="332"/>
    </row>
    <row r="165" ht="15.75" customHeight="1">
      <c r="A165" s="320" t="s">
        <v>2601</v>
      </c>
      <c r="B165" s="238" t="s">
        <v>3058</v>
      </c>
      <c r="C165" s="223" t="s">
        <v>3059</v>
      </c>
      <c r="D165" s="322" t="s">
        <v>18</v>
      </c>
      <c r="E165" s="322" t="s">
        <v>181</v>
      </c>
      <c r="F165" s="96" t="s">
        <v>72</v>
      </c>
      <c r="G165" s="45" t="str">
        <f t="shared" si="1"/>
        <v>Augusto</v>
      </c>
      <c r="H165" s="335" t="s">
        <v>149</v>
      </c>
      <c r="I165" s="52" t="s">
        <v>122</v>
      </c>
      <c r="J165" s="322" t="str">
        <f t="shared" si="5"/>
        <v>Não</v>
      </c>
      <c r="K165" s="323">
        <v>44291.0</v>
      </c>
      <c r="L165" s="96"/>
      <c r="M165" s="96" t="s">
        <v>74</v>
      </c>
      <c r="N165" s="324">
        <v>0.012</v>
      </c>
      <c r="O165" s="322" t="s">
        <v>2606</v>
      </c>
      <c r="P165" s="325">
        <v>0.0</v>
      </c>
      <c r="Q165" s="322" t="str">
        <f>IFERROR(VLOOKUP(F165,'Cadastro de assessores'!A:B,2,FALSE),"Não Cadastrado")</f>
        <v>250</v>
      </c>
      <c r="R165" s="322" t="s">
        <v>103</v>
      </c>
      <c r="S165" s="323">
        <v>44291.0</v>
      </c>
      <c r="T165" s="64"/>
      <c r="U165" s="171" t="s">
        <v>3060</v>
      </c>
      <c r="V165" s="46" t="s">
        <v>104</v>
      </c>
      <c r="W165" s="13" t="s">
        <v>1169</v>
      </c>
      <c r="X165" s="166" t="s">
        <v>76</v>
      </c>
      <c r="Y165" s="52" t="str">
        <f t="shared" si="3"/>
        <v>Ativo</v>
      </c>
      <c r="Z165" s="328"/>
      <c r="AA165" s="96" t="str">
        <f t="shared" si="4"/>
        <v>Varejo</v>
      </c>
      <c r="AB165" s="13" t="s">
        <v>116</v>
      </c>
      <c r="AC165" s="96"/>
      <c r="AD165" s="96" t="s">
        <v>2664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3"/>
      <c r="AS165" s="329"/>
      <c r="AT165" s="329">
        <v>335990.77</v>
      </c>
      <c r="AU165" s="329"/>
      <c r="AV165" s="329">
        <v>339283.25</v>
      </c>
      <c r="AW165" s="329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0">
        <v>343254.06</v>
      </c>
      <c r="BJ165" s="330">
        <v>343597.48</v>
      </c>
      <c r="BK165" s="330">
        <v>345596.18</v>
      </c>
      <c r="BL165" s="330">
        <v>349653.32</v>
      </c>
      <c r="BM165" s="330">
        <v>352006.98</v>
      </c>
      <c r="BN165" s="330">
        <v>358545.17</v>
      </c>
      <c r="BO165" s="330">
        <v>356728.94</v>
      </c>
      <c r="BP165" s="330">
        <v>359808.79</v>
      </c>
      <c r="BQ165" s="330">
        <v>363162.37</v>
      </c>
      <c r="BR165" s="330">
        <v>366744.32</v>
      </c>
      <c r="BS165" s="330">
        <v>371464.76</v>
      </c>
      <c r="BT165" s="330">
        <v>374411.66</v>
      </c>
      <c r="BU165" s="330">
        <v>378553.66</v>
      </c>
      <c r="BV165" s="330">
        <v>382097.77</v>
      </c>
      <c r="BW165" s="330">
        <v>383754.29</v>
      </c>
      <c r="BX165" s="330">
        <v>28546.74</v>
      </c>
      <c r="BY165" s="330">
        <v>28808.11</v>
      </c>
      <c r="BZ165" s="330">
        <v>29110.84</v>
      </c>
      <c r="CA165" s="330">
        <v>28598.53</v>
      </c>
      <c r="CB165" s="330">
        <v>28848.89</v>
      </c>
      <c r="CC165" s="331">
        <v>29152.87</v>
      </c>
      <c r="CD165" s="331">
        <v>29382.33</v>
      </c>
      <c r="CE165" s="331">
        <v>3.58</v>
      </c>
      <c r="CF165" s="331">
        <v>3.58</v>
      </c>
      <c r="CG165" s="331">
        <v>0.0</v>
      </c>
      <c r="CH165" s="331">
        <v>0.0</v>
      </c>
      <c r="CI165" s="332"/>
    </row>
    <row r="166" ht="15.75" customHeight="1">
      <c r="A166" s="320" t="s">
        <v>2601</v>
      </c>
      <c r="B166" s="238" t="s">
        <v>3061</v>
      </c>
      <c r="C166" s="334" t="s">
        <v>3062</v>
      </c>
      <c r="D166" s="322" t="s">
        <v>18</v>
      </c>
      <c r="E166" s="322" t="s">
        <v>181</v>
      </c>
      <c r="F166" s="322" t="s">
        <v>203</v>
      </c>
      <c r="G166" s="45" t="str">
        <f t="shared" si="1"/>
        <v>Augusto</v>
      </c>
      <c r="H166" s="167" t="s">
        <v>149</v>
      </c>
      <c r="I166" s="52" t="s">
        <v>122</v>
      </c>
      <c r="J166" s="322" t="str">
        <f t="shared" si="5"/>
        <v>Não</v>
      </c>
      <c r="K166" s="323">
        <v>44265.0</v>
      </c>
      <c r="L166" s="96"/>
      <c r="M166" s="96" t="s">
        <v>61</v>
      </c>
      <c r="N166" s="324">
        <v>0.015</v>
      </c>
      <c r="O166" s="322" t="s">
        <v>53</v>
      </c>
      <c r="P166" s="325">
        <v>0.1</v>
      </c>
      <c r="Q166" s="322" t="str">
        <f>IFERROR(VLOOKUP(F166,'Cadastro de assessores'!A:B,2,FALSE),"Não Cadastrado")</f>
        <v>28411</v>
      </c>
      <c r="R166" s="322" t="s">
        <v>103</v>
      </c>
      <c r="S166" s="323">
        <v>44228.0</v>
      </c>
      <c r="T166" s="64"/>
      <c r="U166" s="339" t="s">
        <v>3063</v>
      </c>
      <c r="V166" s="46" t="s">
        <v>104</v>
      </c>
      <c r="W166" s="13" t="s">
        <v>1187</v>
      </c>
      <c r="X166" s="96" t="s">
        <v>19</v>
      </c>
      <c r="Y166" s="52" t="str">
        <f t="shared" si="3"/>
        <v>Ativo</v>
      </c>
      <c r="Z166" s="328"/>
      <c r="AA166" s="96" t="str">
        <f t="shared" si="4"/>
        <v>Qualificado</v>
      </c>
      <c r="AB166" s="13" t="s">
        <v>106</v>
      </c>
      <c r="AC166" s="96"/>
      <c r="AD166" s="96" t="s">
        <v>2730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3"/>
      <c r="AS166" s="329">
        <v>1169911.08</v>
      </c>
      <c r="AT166" s="329">
        <v>1204760.53</v>
      </c>
      <c r="AU166" s="329"/>
      <c r="AV166" s="329">
        <v>1212488.96</v>
      </c>
      <c r="AW166" s="329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0">
        <v>1201812.53</v>
      </c>
      <c r="BJ166" s="330">
        <v>1188837.7</v>
      </c>
      <c r="BK166" s="330">
        <v>1206147.91</v>
      </c>
      <c r="BL166" s="330">
        <v>1163587.22</v>
      </c>
      <c r="BM166" s="330">
        <v>1155138.69</v>
      </c>
      <c r="BN166" s="330">
        <v>1221154.68</v>
      </c>
      <c r="BO166" s="330">
        <v>1206819.33</v>
      </c>
      <c r="BP166" s="330">
        <v>1217028.72</v>
      </c>
      <c r="BQ166" s="330">
        <v>1232229.6</v>
      </c>
      <c r="BR166" s="330">
        <v>1240675.09</v>
      </c>
      <c r="BS166" s="330">
        <v>1255856.71</v>
      </c>
      <c r="BT166" s="330">
        <v>0.91</v>
      </c>
      <c r="BU166" s="330">
        <v>6.63</v>
      </c>
      <c r="BV166" s="330">
        <v>0.0</v>
      </c>
      <c r="BW166" s="330">
        <v>0.0</v>
      </c>
      <c r="BX166" s="330">
        <v>0.0</v>
      </c>
      <c r="BY166" s="330">
        <v>0.0</v>
      </c>
      <c r="BZ166" s="330">
        <v>0.0</v>
      </c>
      <c r="CA166" s="330">
        <v>0.0</v>
      </c>
      <c r="CB166" s="330">
        <v>0.0</v>
      </c>
      <c r="CC166" s="331">
        <v>0.0</v>
      </c>
      <c r="CD166" s="331">
        <v>0.0</v>
      </c>
      <c r="CE166" s="331">
        <v>0.0</v>
      </c>
      <c r="CF166" s="331">
        <v>0.0</v>
      </c>
      <c r="CG166" s="331">
        <v>0.0</v>
      </c>
      <c r="CH166" s="331">
        <v>0.0</v>
      </c>
      <c r="CI166" s="332"/>
    </row>
    <row r="167" ht="15.75" customHeight="1">
      <c r="A167" s="320" t="s">
        <v>2601</v>
      </c>
      <c r="B167" s="320" t="s">
        <v>3064</v>
      </c>
      <c r="C167" s="321" t="s">
        <v>3065</v>
      </c>
      <c r="D167" s="322" t="s">
        <v>2714</v>
      </c>
      <c r="E167" s="322" t="s">
        <v>19</v>
      </c>
      <c r="F167" s="322" t="s">
        <v>2714</v>
      </c>
      <c r="G167" s="45" t="str">
        <f t="shared" si="1"/>
        <v>Augusto</v>
      </c>
      <c r="H167" s="335" t="s">
        <v>190</v>
      </c>
      <c r="I167" s="47" t="s">
        <v>23</v>
      </c>
      <c r="J167" s="322" t="str">
        <f t="shared" si="5"/>
        <v>Não</v>
      </c>
      <c r="K167" s="323">
        <v>43375.0</v>
      </c>
      <c r="L167" s="358">
        <v>44952.0</v>
      </c>
      <c r="M167" s="96" t="s">
        <v>194</v>
      </c>
      <c r="N167" s="324">
        <v>0.01</v>
      </c>
      <c r="O167" s="322" t="s">
        <v>195</v>
      </c>
      <c r="P167" s="325">
        <v>0.2</v>
      </c>
      <c r="Q167" s="322" t="str">
        <f>IFERROR(VLOOKUP(F167,'Cadastro de assessores'!A:B,2,FALSE),"Não Cadastrado")</f>
        <v>22400</v>
      </c>
      <c r="R167" s="322" t="s">
        <v>103</v>
      </c>
      <c r="S167" s="323">
        <v>43375.0</v>
      </c>
      <c r="T167" s="171"/>
      <c r="U167" s="171"/>
      <c r="V167" s="46" t="s">
        <v>104</v>
      </c>
      <c r="W167" s="327" t="s">
        <v>3066</v>
      </c>
      <c r="X167" s="96" t="s">
        <v>19</v>
      </c>
      <c r="Y167" s="52" t="str">
        <f t="shared" si="3"/>
        <v>Encerrado</v>
      </c>
      <c r="Z167" s="328"/>
      <c r="AA167" s="96" t="str">
        <f t="shared" si="4"/>
        <v>Varejo</v>
      </c>
      <c r="AB167" s="13" t="s">
        <v>116</v>
      </c>
      <c r="AC167" s="96"/>
      <c r="AD167" s="96" t="s">
        <v>2730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9">
        <v>524855.12</v>
      </c>
      <c r="AT167" s="329">
        <v>550060.45</v>
      </c>
      <c r="AU167" s="329">
        <v>570490.01</v>
      </c>
      <c r="AV167" s="329">
        <v>574334.21</v>
      </c>
      <c r="AW167" s="329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0">
        <v>462021.27</v>
      </c>
      <c r="BJ167" s="330">
        <v>437632.15</v>
      </c>
      <c r="BK167" s="330">
        <v>455268.9</v>
      </c>
      <c r="BL167" s="330">
        <v>464304.71</v>
      </c>
      <c r="BM167" s="330">
        <v>466237.03</v>
      </c>
      <c r="BN167" s="330">
        <v>492271.77</v>
      </c>
      <c r="BO167" s="330">
        <v>334249.85</v>
      </c>
      <c r="BP167" s="330">
        <v>190896.24</v>
      </c>
      <c r="BQ167" s="330">
        <v>0.0</v>
      </c>
      <c r="BR167" s="330">
        <v>0.0</v>
      </c>
      <c r="BS167" s="330">
        <v>0.0</v>
      </c>
      <c r="BT167" s="330">
        <v>0.0</v>
      </c>
      <c r="BU167" s="330">
        <v>0.0</v>
      </c>
      <c r="BV167" s="330">
        <v>0.0</v>
      </c>
      <c r="BW167" s="330">
        <v>0.0</v>
      </c>
      <c r="BX167" s="330">
        <v>0.0</v>
      </c>
      <c r="BY167" s="330">
        <v>0.0</v>
      </c>
      <c r="BZ167" s="330">
        <v>0.0</v>
      </c>
      <c r="CA167" s="330">
        <v>0.0</v>
      </c>
      <c r="CB167" s="330">
        <v>0.0</v>
      </c>
      <c r="CC167" s="331">
        <v>0.0</v>
      </c>
      <c r="CD167" s="331">
        <v>0.0</v>
      </c>
      <c r="CE167" s="331">
        <v>0.0</v>
      </c>
      <c r="CF167" s="331">
        <v>0.0</v>
      </c>
      <c r="CG167" s="331">
        <v>0.0</v>
      </c>
      <c r="CH167" s="331">
        <v>0.0</v>
      </c>
      <c r="CI167" s="332"/>
    </row>
    <row r="168" ht="15.75" customHeight="1">
      <c r="A168" s="320" t="s">
        <v>2601</v>
      </c>
      <c r="B168" s="43" t="s">
        <v>1193</v>
      </c>
      <c r="C168" s="333" t="s">
        <v>3067</v>
      </c>
      <c r="D168" s="322" t="s">
        <v>18</v>
      </c>
      <c r="E168" s="322" t="s">
        <v>181</v>
      </c>
      <c r="F168" s="322" t="s">
        <v>72</v>
      </c>
      <c r="G168" s="45" t="str">
        <f t="shared" si="1"/>
        <v>Augusto</v>
      </c>
      <c r="H168" s="167" t="s">
        <v>149</v>
      </c>
      <c r="I168" s="52" t="s">
        <v>122</v>
      </c>
      <c r="J168" s="322" t="str">
        <f t="shared" si="5"/>
        <v>Não</v>
      </c>
      <c r="K168" s="323">
        <v>44319.0</v>
      </c>
      <c r="L168" s="96"/>
      <c r="M168" s="96" t="s">
        <v>61</v>
      </c>
      <c r="N168" s="324">
        <v>0.015</v>
      </c>
      <c r="O168" s="322" t="s">
        <v>53</v>
      </c>
      <c r="P168" s="325">
        <v>0.1</v>
      </c>
      <c r="Q168" s="322" t="str">
        <f>IFERROR(VLOOKUP(F168,'Cadastro de assessores'!A:B,2,FALSE),"Não Cadastrado")</f>
        <v>250</v>
      </c>
      <c r="R168" s="322" t="s">
        <v>103</v>
      </c>
      <c r="S168" s="323">
        <v>44319.0</v>
      </c>
      <c r="T168" s="64"/>
      <c r="U168" s="61" t="s">
        <v>3068</v>
      </c>
      <c r="V168" s="46" t="s">
        <v>104</v>
      </c>
      <c r="W168" s="5" t="s">
        <v>1195</v>
      </c>
      <c r="X168" s="166" t="s">
        <v>76</v>
      </c>
      <c r="Y168" s="52" t="str">
        <f t="shared" si="3"/>
        <v>Ativo</v>
      </c>
      <c r="Z168" s="328"/>
      <c r="AA168" s="96" t="str">
        <f t="shared" si="4"/>
        <v>Varejo</v>
      </c>
      <c r="AB168" s="13" t="s">
        <v>116</v>
      </c>
      <c r="AC168" s="96"/>
      <c r="AD168" s="96" t="s">
        <v>2664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0">
        <v>620949.58</v>
      </c>
      <c r="BJ168" s="330">
        <v>614432.34</v>
      </c>
      <c r="BK168" s="330">
        <v>624563.63</v>
      </c>
      <c r="BL168" s="330">
        <v>592565.7</v>
      </c>
      <c r="BM168" s="330">
        <v>598552.72</v>
      </c>
      <c r="BN168" s="330">
        <v>591973.44</v>
      </c>
      <c r="BO168" s="330">
        <v>585925.42</v>
      </c>
      <c r="BP168" s="330">
        <v>590865.62</v>
      </c>
      <c r="BQ168" s="330">
        <v>598413.43</v>
      </c>
      <c r="BR168" s="330">
        <v>601746.38</v>
      </c>
      <c r="BS168" s="330">
        <v>371602.67</v>
      </c>
      <c r="BT168" s="330">
        <v>20051.69</v>
      </c>
      <c r="BU168" s="330">
        <v>20169.84</v>
      </c>
      <c r="BV168" s="330">
        <v>191.36</v>
      </c>
      <c r="BW168" s="330">
        <v>0.0</v>
      </c>
      <c r="BX168" s="330">
        <v>0.0</v>
      </c>
      <c r="BY168" s="330">
        <v>0.0</v>
      </c>
      <c r="BZ168" s="330">
        <v>0.0</v>
      </c>
      <c r="CA168" s="330">
        <v>0.0</v>
      </c>
      <c r="CB168" s="330">
        <v>0.0</v>
      </c>
      <c r="CC168" s="331">
        <v>0.0</v>
      </c>
      <c r="CD168" s="331">
        <v>0.0</v>
      </c>
      <c r="CE168" s="331">
        <v>0.0</v>
      </c>
      <c r="CF168" s="331">
        <v>0.0</v>
      </c>
      <c r="CG168" s="331">
        <v>0.0</v>
      </c>
      <c r="CH168" s="331">
        <v>0.0</v>
      </c>
      <c r="CI168" s="332"/>
    </row>
    <row r="169" ht="15.75" customHeight="1">
      <c r="A169" s="320" t="s">
        <v>2601</v>
      </c>
      <c r="B169" s="43" t="s">
        <v>1201</v>
      </c>
      <c r="C169" s="333" t="s">
        <v>3069</v>
      </c>
      <c r="D169" s="322" t="s">
        <v>18</v>
      </c>
      <c r="E169" s="322" t="s">
        <v>181</v>
      </c>
      <c r="F169" s="322" t="s">
        <v>72</v>
      </c>
      <c r="G169" s="45" t="str">
        <f t="shared" si="1"/>
        <v>Augusto</v>
      </c>
      <c r="H169" s="167" t="s">
        <v>149</v>
      </c>
      <c r="I169" s="52" t="s">
        <v>122</v>
      </c>
      <c r="J169" s="322" t="str">
        <f t="shared" si="5"/>
        <v>Sim</v>
      </c>
      <c r="K169" s="323">
        <v>44319.0</v>
      </c>
      <c r="L169" s="96"/>
      <c r="M169" s="96" t="s">
        <v>194</v>
      </c>
      <c r="N169" s="324">
        <v>0.015</v>
      </c>
      <c r="O169" s="322" t="s">
        <v>195</v>
      </c>
      <c r="P169" s="325">
        <v>0.2</v>
      </c>
      <c r="Q169" s="322" t="str">
        <f>IFERROR(VLOOKUP(F169,'Cadastro de assessores'!A:B,2,FALSE),"Não Cadastrado")</f>
        <v>250</v>
      </c>
      <c r="R169" s="322" t="s">
        <v>103</v>
      </c>
      <c r="S169" s="323">
        <v>44319.0</v>
      </c>
      <c r="T169" s="61" t="s">
        <v>3070</v>
      </c>
      <c r="U169" s="326" t="s">
        <v>3071</v>
      </c>
      <c r="V169" s="46" t="s">
        <v>104</v>
      </c>
      <c r="W169" s="5" t="s">
        <v>1203</v>
      </c>
      <c r="X169" s="166" t="s">
        <v>76</v>
      </c>
      <c r="Y169" s="52" t="str">
        <f t="shared" si="3"/>
        <v>Ativo</v>
      </c>
      <c r="Z169" s="328"/>
      <c r="AA169" s="96" t="str">
        <f t="shared" si="4"/>
        <v>Varejo</v>
      </c>
      <c r="AB169" s="13" t="s">
        <v>116</v>
      </c>
      <c r="AC169" s="96"/>
      <c r="AD169" s="96" t="s">
        <v>2664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0">
        <v>261258.73</v>
      </c>
      <c r="BJ169" s="330">
        <v>248948.68</v>
      </c>
      <c r="BK169" s="330">
        <v>562654.79</v>
      </c>
      <c r="BL169" s="330">
        <v>569804.49</v>
      </c>
      <c r="BM169" s="330">
        <v>575511.18</v>
      </c>
      <c r="BN169" s="330">
        <v>651690.48</v>
      </c>
      <c r="BO169" s="330">
        <v>651526.69</v>
      </c>
      <c r="BP169" s="330">
        <v>715972.7</v>
      </c>
      <c r="BQ169" s="330">
        <v>731603.28</v>
      </c>
      <c r="BR169" s="330">
        <v>723959.45</v>
      </c>
      <c r="BS169" s="330">
        <v>723694.57</v>
      </c>
      <c r="BT169" s="330">
        <v>719332.58</v>
      </c>
      <c r="BU169" s="330">
        <v>25137.54</v>
      </c>
      <c r="BV169" s="330">
        <v>26398.0</v>
      </c>
      <c r="BW169" s="330">
        <v>1594.29</v>
      </c>
      <c r="BX169" s="330">
        <v>1591.07</v>
      </c>
      <c r="BY169" s="330">
        <v>0.0</v>
      </c>
      <c r="BZ169" s="330">
        <v>425.67</v>
      </c>
      <c r="CA169" s="330">
        <v>344.57</v>
      </c>
      <c r="CB169" s="330">
        <v>254.87</v>
      </c>
      <c r="CC169" s="331">
        <v>254.87</v>
      </c>
      <c r="CD169" s="331">
        <v>254.87</v>
      </c>
      <c r="CE169" s="331">
        <v>210.28</v>
      </c>
      <c r="CF169" s="331">
        <v>210.28</v>
      </c>
      <c r="CG169" s="331">
        <v>0.0</v>
      </c>
      <c r="CH169" s="331">
        <v>0.0</v>
      </c>
      <c r="CI169" s="332"/>
    </row>
    <row r="170" ht="15.75" customHeight="1">
      <c r="A170" s="320" t="s">
        <v>2601</v>
      </c>
      <c r="B170" s="243" t="s">
        <v>3072</v>
      </c>
      <c r="C170" s="334" t="s">
        <v>3073</v>
      </c>
      <c r="D170" s="322" t="s">
        <v>2604</v>
      </c>
      <c r="E170" s="322" t="s">
        <v>19</v>
      </c>
      <c r="F170" s="96" t="s">
        <v>2617</v>
      </c>
      <c r="G170" s="45" t="str">
        <f t="shared" si="1"/>
        <v>Augusto</v>
      </c>
      <c r="H170" s="335" t="s">
        <v>190</v>
      </c>
      <c r="I170" s="47" t="s">
        <v>23</v>
      </c>
      <c r="J170" s="322" t="str">
        <f t="shared" si="5"/>
        <v>Não</v>
      </c>
      <c r="K170" s="341">
        <v>43822.0</v>
      </c>
      <c r="L170" s="336">
        <v>44007.0</v>
      </c>
      <c r="M170" s="96" t="s">
        <v>61</v>
      </c>
      <c r="N170" s="337">
        <v>0.015</v>
      </c>
      <c r="O170" s="322" t="s">
        <v>53</v>
      </c>
      <c r="P170" s="325">
        <v>0.1</v>
      </c>
      <c r="Q170" s="96" t="str">
        <f>IFERROR(VLOOKUP(F170,'Cadastro de assessores'!A:B,2,FALSE),"Não Cadastrado")</f>
        <v>2971</v>
      </c>
      <c r="R170" s="96" t="s">
        <v>2618</v>
      </c>
      <c r="S170" s="341">
        <v>43822.0</v>
      </c>
      <c r="T170" s="171"/>
      <c r="U170" s="171"/>
      <c r="V170" s="46" t="s">
        <v>104</v>
      </c>
      <c r="W170" s="13" t="s">
        <v>3074</v>
      </c>
      <c r="X170" s="96" t="s">
        <v>19</v>
      </c>
      <c r="Y170" s="52" t="str">
        <f t="shared" si="3"/>
        <v>Encerrado</v>
      </c>
      <c r="Z170" s="328"/>
      <c r="AA170" s="96" t="str">
        <f t="shared" si="4"/>
        <v/>
      </c>
      <c r="AB170" s="96"/>
      <c r="AC170" s="96"/>
      <c r="AD170" s="96" t="s">
        <v>2657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0"/>
      <c r="AY170" s="340"/>
      <c r="AZ170" s="340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2621</v>
      </c>
      <c r="BJ170" s="173">
        <v>0.0</v>
      </c>
      <c r="BK170" s="173" t="s">
        <v>2621</v>
      </c>
      <c r="BL170" s="173">
        <v>0.0</v>
      </c>
      <c r="BM170" s="330">
        <v>0.0</v>
      </c>
      <c r="BN170" s="330">
        <v>0.0</v>
      </c>
      <c r="BO170" s="330">
        <v>0.0</v>
      </c>
      <c r="BP170" s="330">
        <v>0.0</v>
      </c>
      <c r="BQ170" s="330">
        <v>0.0</v>
      </c>
      <c r="BR170" s="330">
        <v>0.0</v>
      </c>
      <c r="BS170" s="330">
        <v>0.0</v>
      </c>
      <c r="BT170" s="330">
        <v>0.0</v>
      </c>
      <c r="BU170" s="330">
        <v>0.0</v>
      </c>
      <c r="BV170" s="330">
        <v>0.0</v>
      </c>
      <c r="BW170" s="330">
        <v>0.0</v>
      </c>
      <c r="BX170" s="330">
        <v>0.0</v>
      </c>
      <c r="BY170" s="330">
        <v>0.0</v>
      </c>
      <c r="BZ170" s="330">
        <v>0.0</v>
      </c>
      <c r="CA170" s="330">
        <v>0.0</v>
      </c>
      <c r="CB170" s="330">
        <v>0.0</v>
      </c>
      <c r="CC170" s="331">
        <v>0.0</v>
      </c>
      <c r="CD170" s="331">
        <v>0.0</v>
      </c>
      <c r="CE170" s="331">
        <v>0.0</v>
      </c>
      <c r="CF170" s="331">
        <v>0.0</v>
      </c>
      <c r="CG170" s="331">
        <v>0.0</v>
      </c>
      <c r="CH170" s="331">
        <v>0.0</v>
      </c>
      <c r="CI170" s="332"/>
    </row>
    <row r="171" ht="15.75" customHeight="1">
      <c r="A171" s="320" t="s">
        <v>2601</v>
      </c>
      <c r="B171" s="62" t="s">
        <v>3075</v>
      </c>
      <c r="C171" s="345">
        <v>4458399.0</v>
      </c>
      <c r="D171" s="322" t="s">
        <v>18</v>
      </c>
      <c r="E171" s="322" t="s">
        <v>181</v>
      </c>
      <c r="F171" s="322" t="s">
        <v>203</v>
      </c>
      <c r="G171" s="45" t="str">
        <f t="shared" si="1"/>
        <v>Augusto</v>
      </c>
      <c r="H171" s="335" t="s">
        <v>149</v>
      </c>
      <c r="I171" s="52" t="s">
        <v>122</v>
      </c>
      <c r="J171" s="322" t="str">
        <f t="shared" si="5"/>
        <v>Não</v>
      </c>
      <c r="K171" s="124">
        <v>44489.0</v>
      </c>
      <c r="L171" s="46"/>
      <c r="M171" s="96" t="s">
        <v>74</v>
      </c>
      <c r="N171" s="324">
        <v>0.012</v>
      </c>
      <c r="O171" s="322" t="s">
        <v>2606</v>
      </c>
      <c r="P171" s="325">
        <v>0.0</v>
      </c>
      <c r="Q171" s="322" t="str">
        <f>IFERROR(VLOOKUP(F171,'Cadastro de assessores'!A:B,2,FALSE),"Não Cadastrado")</f>
        <v>28411</v>
      </c>
      <c r="R171" s="322" t="s">
        <v>103</v>
      </c>
      <c r="S171" s="124">
        <v>44483.0</v>
      </c>
      <c r="T171" s="51"/>
      <c r="U171" s="51"/>
      <c r="V171" s="46" t="s">
        <v>104</v>
      </c>
      <c r="W171" s="5" t="s">
        <v>3076</v>
      </c>
      <c r="X171" s="166" t="s">
        <v>76</v>
      </c>
      <c r="Y171" s="52" t="str">
        <f t="shared" si="3"/>
        <v>Ativo</v>
      </c>
      <c r="Z171" s="328"/>
      <c r="AA171" s="96" t="str">
        <f t="shared" si="4"/>
        <v>Varejo</v>
      </c>
      <c r="AB171" s="13" t="s">
        <v>116</v>
      </c>
      <c r="AC171" s="96"/>
      <c r="AD171" s="96" t="s">
        <v>2614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9"/>
      <c r="AP171" s="329"/>
      <c r="AQ171" s="329"/>
      <c r="AR171" s="329"/>
      <c r="AS171" s="329"/>
      <c r="AT171" s="329"/>
      <c r="AU171" s="329"/>
      <c r="AV171" s="329"/>
      <c r="AW171" s="370"/>
      <c r="AX171" s="329"/>
      <c r="AY171" s="329"/>
      <c r="AZ171" s="329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0">
        <v>214904.56</v>
      </c>
      <c r="BJ171" s="330">
        <v>214867.69</v>
      </c>
      <c r="BK171" s="330">
        <v>215647.97</v>
      </c>
      <c r="BL171" s="330">
        <v>218084.5</v>
      </c>
      <c r="BM171" s="330">
        <v>219472.97</v>
      </c>
      <c r="BN171" s="330">
        <v>223017.33</v>
      </c>
      <c r="BO171" s="330">
        <v>222209.86</v>
      </c>
      <c r="BP171" s="330">
        <v>224151.22</v>
      </c>
      <c r="BQ171" s="330">
        <v>226734.95</v>
      </c>
      <c r="BR171" s="330">
        <v>229079.54</v>
      </c>
      <c r="BS171" s="330">
        <v>232143.49</v>
      </c>
      <c r="BT171" s="330">
        <v>234128.89</v>
      </c>
      <c r="BU171" s="330">
        <v>236535.35</v>
      </c>
      <c r="BV171" s="330">
        <v>239069.3</v>
      </c>
      <c r="BW171" s="330">
        <v>239291.53</v>
      </c>
      <c r="BX171" s="330">
        <v>243178.72</v>
      </c>
      <c r="BY171" s="330">
        <v>243389.28</v>
      </c>
      <c r="BZ171" s="330">
        <v>245030.03</v>
      </c>
      <c r="CA171" s="330">
        <v>246581.04</v>
      </c>
      <c r="CB171" s="330">
        <v>249173.25</v>
      </c>
      <c r="CC171" s="331">
        <v>250545.32</v>
      </c>
      <c r="CD171" s="331">
        <v>55746.29</v>
      </c>
      <c r="CE171" s="331">
        <v>0.0</v>
      </c>
      <c r="CF171" s="331">
        <v>0.0</v>
      </c>
      <c r="CG171" s="331">
        <v>0.0</v>
      </c>
      <c r="CH171" s="331">
        <v>0.0</v>
      </c>
      <c r="CI171" s="332"/>
    </row>
    <row r="172" ht="15.75" customHeight="1">
      <c r="A172" s="320" t="s">
        <v>2601</v>
      </c>
      <c r="B172" s="243" t="s">
        <v>3077</v>
      </c>
      <c r="C172" s="334" t="s">
        <v>3078</v>
      </c>
      <c r="D172" s="322" t="s">
        <v>2604</v>
      </c>
      <c r="E172" s="322" t="s">
        <v>19</v>
      </c>
      <c r="F172" s="96" t="s">
        <v>2605</v>
      </c>
      <c r="G172" s="45" t="str">
        <f t="shared" si="1"/>
        <v>Augusto</v>
      </c>
      <c r="H172" s="335" t="s">
        <v>190</v>
      </c>
      <c r="I172" s="47" t="s">
        <v>23</v>
      </c>
      <c r="J172" s="322" t="str">
        <f t="shared" si="5"/>
        <v>Não</v>
      </c>
      <c r="K172" s="336">
        <v>43620.0</v>
      </c>
      <c r="L172" s="341">
        <v>44482.0</v>
      </c>
      <c r="M172" s="96" t="s">
        <v>194</v>
      </c>
      <c r="N172" s="337">
        <v>0.02</v>
      </c>
      <c r="O172" s="322" t="s">
        <v>195</v>
      </c>
      <c r="P172" s="325">
        <v>0.2</v>
      </c>
      <c r="Q172" s="96" t="str">
        <f>IFERROR(VLOOKUP(F172,'Cadastro de assessores'!A:B,2,FALSE),"Não Cadastrado")</f>
        <v>17573</v>
      </c>
      <c r="R172" s="96" t="s">
        <v>2618</v>
      </c>
      <c r="S172" s="336">
        <v>43620.0</v>
      </c>
      <c r="T172" s="171"/>
      <c r="U172" s="171"/>
      <c r="V172" s="46" t="s">
        <v>104</v>
      </c>
      <c r="W172" s="13" t="s">
        <v>3079</v>
      </c>
      <c r="X172" s="96" t="s">
        <v>19</v>
      </c>
      <c r="Y172" s="52" t="str">
        <f t="shared" si="3"/>
        <v>Encerrado</v>
      </c>
      <c r="Z172" s="328"/>
      <c r="AA172" s="96" t="str">
        <f t="shared" si="4"/>
        <v/>
      </c>
      <c r="AB172" s="96"/>
      <c r="AC172" s="96"/>
      <c r="AD172" s="96" t="s">
        <v>2730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0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0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2621</v>
      </c>
      <c r="BJ172" s="173">
        <v>0.0</v>
      </c>
      <c r="BK172" s="173" t="s">
        <v>2621</v>
      </c>
      <c r="BL172" s="173">
        <v>0.0</v>
      </c>
      <c r="BM172" s="330">
        <v>0.0</v>
      </c>
      <c r="BN172" s="330">
        <v>0.0</v>
      </c>
      <c r="BO172" s="330">
        <v>0.0</v>
      </c>
      <c r="BP172" s="330">
        <v>0.0</v>
      </c>
      <c r="BQ172" s="330">
        <v>0.0</v>
      </c>
      <c r="BR172" s="330">
        <v>0.0</v>
      </c>
      <c r="BS172" s="330">
        <v>0.0</v>
      </c>
      <c r="BT172" s="330">
        <v>0.0</v>
      </c>
      <c r="BU172" s="330">
        <v>0.0</v>
      </c>
      <c r="BV172" s="330">
        <v>0.0</v>
      </c>
      <c r="BW172" s="330">
        <v>0.0</v>
      </c>
      <c r="BX172" s="330">
        <v>0.0</v>
      </c>
      <c r="BY172" s="330">
        <v>0.0</v>
      </c>
      <c r="BZ172" s="330">
        <v>0.0</v>
      </c>
      <c r="CA172" s="330">
        <v>0.0</v>
      </c>
      <c r="CB172" s="330">
        <v>0.0</v>
      </c>
      <c r="CC172" s="331">
        <v>0.0</v>
      </c>
      <c r="CD172" s="331">
        <v>0.0</v>
      </c>
      <c r="CE172" s="331">
        <v>0.0</v>
      </c>
      <c r="CF172" s="331">
        <v>0.0</v>
      </c>
      <c r="CG172" s="331">
        <v>0.0</v>
      </c>
      <c r="CH172" s="331">
        <v>0.0</v>
      </c>
      <c r="CI172" s="332"/>
    </row>
    <row r="173" ht="15.75" customHeight="1">
      <c r="A173" s="320" t="s">
        <v>2601</v>
      </c>
      <c r="B173" s="43" t="s">
        <v>3080</v>
      </c>
      <c r="C173" s="369" t="s">
        <v>3081</v>
      </c>
      <c r="D173" s="322" t="s">
        <v>18</v>
      </c>
      <c r="E173" s="322" t="s">
        <v>181</v>
      </c>
      <c r="F173" s="96" t="s">
        <v>72</v>
      </c>
      <c r="G173" s="45" t="str">
        <f t="shared" si="1"/>
        <v>Augusto</v>
      </c>
      <c r="H173" s="335" t="s">
        <v>190</v>
      </c>
      <c r="I173" s="47" t="s">
        <v>23</v>
      </c>
      <c r="J173" s="322" t="str">
        <f t="shared" si="5"/>
        <v>Não</v>
      </c>
      <c r="K173" s="336">
        <v>44313.0</v>
      </c>
      <c r="L173" s="336">
        <v>44691.0</v>
      </c>
      <c r="M173" s="96" t="s">
        <v>61</v>
      </c>
      <c r="N173" s="337">
        <v>0.015</v>
      </c>
      <c r="O173" s="322" t="s">
        <v>53</v>
      </c>
      <c r="P173" s="325">
        <v>0.1</v>
      </c>
      <c r="Q173" s="96" t="str">
        <f>IFERROR(VLOOKUP(F173,'Cadastro de assessores'!A:B,2,FALSE),"Não Cadastrado")</f>
        <v>250</v>
      </c>
      <c r="R173" s="96" t="s">
        <v>2618</v>
      </c>
      <c r="S173" s="336">
        <v>44313.0</v>
      </c>
      <c r="T173" s="51"/>
      <c r="U173" s="51"/>
      <c r="V173" s="46" t="s">
        <v>104</v>
      </c>
      <c r="W173" s="5" t="s">
        <v>3082</v>
      </c>
      <c r="X173" s="166" t="s">
        <v>76</v>
      </c>
      <c r="Y173" s="52" t="str">
        <f t="shared" si="3"/>
        <v>Encerrado</v>
      </c>
      <c r="Z173" s="328"/>
      <c r="AA173" s="96" t="str">
        <f t="shared" si="4"/>
        <v>Varejo</v>
      </c>
      <c r="AB173" s="13" t="s">
        <v>116</v>
      </c>
      <c r="AC173" s="96"/>
      <c r="AD173" s="96" t="s">
        <v>2664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2621</v>
      </c>
      <c r="BJ173" s="173">
        <v>0.0</v>
      </c>
      <c r="BK173" s="173" t="s">
        <v>2621</v>
      </c>
      <c r="BL173" s="173">
        <v>0.0</v>
      </c>
      <c r="BM173" s="330">
        <v>22.45</v>
      </c>
      <c r="BN173" s="330">
        <v>0.0</v>
      </c>
      <c r="BO173" s="330">
        <v>0.0</v>
      </c>
      <c r="BP173" s="330">
        <v>0.0</v>
      </c>
      <c r="BQ173" s="330">
        <v>0.0</v>
      </c>
      <c r="BR173" s="330">
        <v>0.0</v>
      </c>
      <c r="BS173" s="330">
        <v>0.0</v>
      </c>
      <c r="BT173" s="330">
        <v>0.0</v>
      </c>
      <c r="BU173" s="330">
        <v>0.0</v>
      </c>
      <c r="BV173" s="330">
        <v>0.0</v>
      </c>
      <c r="BW173" s="330">
        <v>0.0</v>
      </c>
      <c r="BX173" s="330">
        <v>0.0</v>
      </c>
      <c r="BY173" s="330">
        <v>0.0</v>
      </c>
      <c r="BZ173" s="330">
        <v>0.0</v>
      </c>
      <c r="CA173" s="330">
        <v>0.0</v>
      </c>
      <c r="CB173" s="330">
        <v>0.0</v>
      </c>
      <c r="CC173" s="331">
        <v>0.0</v>
      </c>
      <c r="CD173" s="331">
        <v>0.0</v>
      </c>
      <c r="CE173" s="331">
        <v>0.0</v>
      </c>
      <c r="CF173" s="331">
        <v>0.0</v>
      </c>
      <c r="CG173" s="331">
        <v>0.0</v>
      </c>
      <c r="CH173" s="331">
        <v>0.0</v>
      </c>
      <c r="CI173" s="332"/>
    </row>
    <row r="174" ht="15.75" customHeight="1">
      <c r="A174" s="320" t="s">
        <v>2601</v>
      </c>
      <c r="B174" s="243" t="s">
        <v>3083</v>
      </c>
      <c r="C174" s="334" t="s">
        <v>3084</v>
      </c>
      <c r="D174" s="322" t="s">
        <v>18</v>
      </c>
      <c r="E174" s="322" t="s">
        <v>19</v>
      </c>
      <c r="F174" s="96" t="s">
        <v>2858</v>
      </c>
      <c r="G174" s="45" t="str">
        <f t="shared" si="1"/>
        <v>Augusto</v>
      </c>
      <c r="H174" s="335" t="s">
        <v>190</v>
      </c>
      <c r="I174" s="47" t="s">
        <v>23</v>
      </c>
      <c r="J174" s="322" t="str">
        <f t="shared" si="5"/>
        <v>Não</v>
      </c>
      <c r="K174" s="336">
        <v>43510.0</v>
      </c>
      <c r="L174" s="336">
        <v>44322.0</v>
      </c>
      <c r="M174" s="96" t="s">
        <v>275</v>
      </c>
      <c r="N174" s="337">
        <v>0.0075</v>
      </c>
      <c r="O174" s="322" t="s">
        <v>53</v>
      </c>
      <c r="P174" s="325">
        <v>0.2</v>
      </c>
      <c r="Q174" s="96" t="str">
        <f>IFERROR(VLOOKUP(F174,'Cadastro de assessores'!A:B,2,FALSE),"Não Cadastrado")</f>
        <v>18236</v>
      </c>
      <c r="R174" s="96" t="s">
        <v>2618</v>
      </c>
      <c r="S174" s="336">
        <v>43510.0</v>
      </c>
      <c r="T174" s="78"/>
      <c r="U174" s="171" t="s">
        <v>3085</v>
      </c>
      <c r="V174" s="46" t="s">
        <v>374</v>
      </c>
      <c r="W174" s="13" t="s">
        <v>3086</v>
      </c>
      <c r="X174" s="96" t="s">
        <v>19</v>
      </c>
      <c r="Y174" s="52" t="str">
        <f t="shared" si="3"/>
        <v>Encerrado</v>
      </c>
      <c r="Z174" s="328"/>
      <c r="AA174" s="96" t="str">
        <f t="shared" si="4"/>
        <v/>
      </c>
      <c r="AB174" s="96"/>
      <c r="AC174" s="96"/>
      <c r="AD174" s="96" t="s">
        <v>2646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2621</v>
      </c>
      <c r="BJ174" s="173">
        <v>0.0</v>
      </c>
      <c r="BK174" s="173" t="s">
        <v>2621</v>
      </c>
      <c r="BL174" s="173">
        <v>0.0</v>
      </c>
      <c r="BM174" s="330">
        <v>0.0</v>
      </c>
      <c r="BN174" s="330">
        <v>0.0</v>
      </c>
      <c r="BO174" s="330">
        <v>0.0</v>
      </c>
      <c r="BP174" s="330">
        <v>0.0</v>
      </c>
      <c r="BQ174" s="330">
        <v>0.0</v>
      </c>
      <c r="BR174" s="330">
        <v>0.0</v>
      </c>
      <c r="BS174" s="330">
        <v>0.0</v>
      </c>
      <c r="BT174" s="330">
        <v>0.0</v>
      </c>
      <c r="BU174" s="330">
        <v>0.0</v>
      </c>
      <c r="BV174" s="330">
        <v>0.0</v>
      </c>
      <c r="BW174" s="330">
        <v>0.0</v>
      </c>
      <c r="BX174" s="330">
        <v>0.0</v>
      </c>
      <c r="BY174" s="330">
        <v>0.0</v>
      </c>
      <c r="BZ174" s="330">
        <v>0.0</v>
      </c>
      <c r="CA174" s="330">
        <v>0.0</v>
      </c>
      <c r="CB174" s="330">
        <v>0.0</v>
      </c>
      <c r="CC174" s="331">
        <v>0.0</v>
      </c>
      <c r="CD174" s="331">
        <v>0.0</v>
      </c>
      <c r="CE174" s="331">
        <v>0.0</v>
      </c>
      <c r="CF174" s="331">
        <v>0.0</v>
      </c>
      <c r="CG174" s="331">
        <v>0.0</v>
      </c>
      <c r="CH174" s="331">
        <v>0.0</v>
      </c>
      <c r="CI174" s="332"/>
    </row>
    <row r="175" ht="15.75" customHeight="1">
      <c r="A175" s="320" t="s">
        <v>2601</v>
      </c>
      <c r="B175" s="243" t="s">
        <v>3087</v>
      </c>
      <c r="C175" s="334" t="s">
        <v>3088</v>
      </c>
      <c r="D175" s="322" t="s">
        <v>2714</v>
      </c>
      <c r="E175" s="322" t="s">
        <v>19</v>
      </c>
      <c r="F175" s="96" t="s">
        <v>2714</v>
      </c>
      <c r="G175" s="45" t="str">
        <f t="shared" si="1"/>
        <v>Augusto</v>
      </c>
      <c r="H175" s="335" t="s">
        <v>190</v>
      </c>
      <c r="I175" s="47" t="s">
        <v>23</v>
      </c>
      <c r="J175" s="322" t="str">
        <f t="shared" si="5"/>
        <v>Não</v>
      </c>
      <c r="K175" s="336">
        <v>44021.0</v>
      </c>
      <c r="L175" s="336">
        <v>44680.0</v>
      </c>
      <c r="M175" s="96" t="s">
        <v>61</v>
      </c>
      <c r="N175" s="337">
        <v>0.015</v>
      </c>
      <c r="O175" s="322" t="s">
        <v>53</v>
      </c>
      <c r="P175" s="325">
        <v>0.1</v>
      </c>
      <c r="Q175" s="96" t="str">
        <f>IFERROR(VLOOKUP(F175,'Cadastro de assessores'!A:B,2,FALSE),"Não Cadastrado")</f>
        <v>22400</v>
      </c>
      <c r="R175" s="96" t="s">
        <v>2618</v>
      </c>
      <c r="S175" s="336">
        <v>44021.0</v>
      </c>
      <c r="T175" s="171"/>
      <c r="U175" s="75"/>
      <c r="V175" s="46" t="s">
        <v>104</v>
      </c>
      <c r="W175" s="13" t="s">
        <v>3089</v>
      </c>
      <c r="X175" s="96" t="s">
        <v>19</v>
      </c>
      <c r="Y175" s="52" t="str">
        <f t="shared" si="3"/>
        <v>Encerrado</v>
      </c>
      <c r="Z175" s="328"/>
      <c r="AA175" s="96" t="str">
        <f t="shared" si="4"/>
        <v>Qualificado</v>
      </c>
      <c r="AB175" s="13" t="s">
        <v>106</v>
      </c>
      <c r="AC175" s="96"/>
      <c r="AD175" s="96" t="s">
        <v>2646</v>
      </c>
      <c r="AE175" s="340"/>
      <c r="AF175" s="340"/>
      <c r="AG175" s="340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2621</v>
      </c>
      <c r="BJ175" s="173">
        <v>0.0</v>
      </c>
      <c r="BK175" s="173" t="s">
        <v>2621</v>
      </c>
      <c r="BL175" s="173">
        <v>0.0</v>
      </c>
      <c r="BM175" s="330">
        <v>0.0</v>
      </c>
      <c r="BN175" s="330">
        <v>0.0</v>
      </c>
      <c r="BO175" s="330">
        <v>0.0</v>
      </c>
      <c r="BP175" s="330">
        <v>0.0</v>
      </c>
      <c r="BQ175" s="330">
        <v>0.0</v>
      </c>
      <c r="BR175" s="330">
        <v>0.0</v>
      </c>
      <c r="BS175" s="330">
        <v>0.0</v>
      </c>
      <c r="BT175" s="330">
        <v>0.0</v>
      </c>
      <c r="BU175" s="330">
        <v>0.0</v>
      </c>
      <c r="BV175" s="330">
        <v>0.0</v>
      </c>
      <c r="BW175" s="330">
        <v>0.0</v>
      </c>
      <c r="BX175" s="330">
        <v>0.0</v>
      </c>
      <c r="BY175" s="330">
        <v>0.0</v>
      </c>
      <c r="BZ175" s="330">
        <v>0.0</v>
      </c>
      <c r="CA175" s="330">
        <v>0.0</v>
      </c>
      <c r="CB175" s="330">
        <v>0.0</v>
      </c>
      <c r="CC175" s="331">
        <v>0.0</v>
      </c>
      <c r="CD175" s="331">
        <v>0.0</v>
      </c>
      <c r="CE175" s="331">
        <v>0.0</v>
      </c>
      <c r="CF175" s="331">
        <v>0.0</v>
      </c>
      <c r="CG175" s="331">
        <v>0.0</v>
      </c>
      <c r="CH175" s="331">
        <v>0.0</v>
      </c>
      <c r="CI175" s="332"/>
    </row>
    <row r="176" ht="15.75" customHeight="1">
      <c r="A176" s="320" t="s">
        <v>2601</v>
      </c>
      <c r="B176" s="243" t="s">
        <v>3087</v>
      </c>
      <c r="C176" s="334" t="s">
        <v>3090</v>
      </c>
      <c r="D176" s="322" t="s">
        <v>2714</v>
      </c>
      <c r="E176" s="322" t="s">
        <v>19</v>
      </c>
      <c r="F176" s="96" t="s">
        <v>2714</v>
      </c>
      <c r="G176" s="45" t="str">
        <f t="shared" si="1"/>
        <v>Augusto</v>
      </c>
      <c r="H176" s="335" t="s">
        <v>190</v>
      </c>
      <c r="I176" s="47" t="s">
        <v>23</v>
      </c>
      <c r="J176" s="322" t="str">
        <f t="shared" si="5"/>
        <v>Não</v>
      </c>
      <c r="K176" s="336">
        <v>44029.0</v>
      </c>
      <c r="L176" s="336">
        <v>44680.0</v>
      </c>
      <c r="M176" s="96" t="s">
        <v>194</v>
      </c>
      <c r="N176" s="337">
        <v>0.018</v>
      </c>
      <c r="O176" s="322" t="s">
        <v>195</v>
      </c>
      <c r="P176" s="325">
        <v>0.2</v>
      </c>
      <c r="Q176" s="96" t="str">
        <f>IFERROR(VLOOKUP(F176,'Cadastro de assessores'!A:B,2,FALSE),"Não Cadastrado")</f>
        <v>22400</v>
      </c>
      <c r="R176" s="96" t="s">
        <v>2618</v>
      </c>
      <c r="S176" s="336">
        <v>44029.0</v>
      </c>
      <c r="T176" s="326"/>
      <c r="U176" s="171"/>
      <c r="V176" s="46" t="s">
        <v>104</v>
      </c>
      <c r="W176" s="13" t="s">
        <v>3089</v>
      </c>
      <c r="X176" s="96" t="s">
        <v>19</v>
      </c>
      <c r="Y176" s="52" t="str">
        <f t="shared" si="3"/>
        <v>Encerrado</v>
      </c>
      <c r="Z176" s="328"/>
      <c r="AA176" s="96" t="str">
        <f t="shared" si="4"/>
        <v>Qualificado</v>
      </c>
      <c r="AB176" s="13" t="s">
        <v>106</v>
      </c>
      <c r="AC176" s="96"/>
      <c r="AD176" s="96" t="s">
        <v>2646</v>
      </c>
      <c r="AE176" s="340"/>
      <c r="AF176" s="340"/>
      <c r="AG176" s="340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2621</v>
      </c>
      <c r="BJ176" s="173">
        <v>0.0</v>
      </c>
      <c r="BK176" s="173" t="s">
        <v>2621</v>
      </c>
      <c r="BL176" s="173">
        <v>0.0</v>
      </c>
      <c r="BM176" s="330">
        <v>0.0</v>
      </c>
      <c r="BN176" s="330">
        <v>0.0</v>
      </c>
      <c r="BO176" s="330">
        <v>0.0</v>
      </c>
      <c r="BP176" s="330">
        <v>0.0</v>
      </c>
      <c r="BQ176" s="330">
        <v>0.0</v>
      </c>
      <c r="BR176" s="330">
        <v>0.0</v>
      </c>
      <c r="BS176" s="330">
        <v>0.0</v>
      </c>
      <c r="BT176" s="330">
        <v>0.0</v>
      </c>
      <c r="BU176" s="330">
        <v>0.0</v>
      </c>
      <c r="BV176" s="330">
        <v>0.0</v>
      </c>
      <c r="BW176" s="330">
        <v>0.0</v>
      </c>
      <c r="BX176" s="330">
        <v>0.0</v>
      </c>
      <c r="BY176" s="330">
        <v>0.0</v>
      </c>
      <c r="BZ176" s="330">
        <v>0.0</v>
      </c>
      <c r="CA176" s="330">
        <v>0.0</v>
      </c>
      <c r="CB176" s="330">
        <v>0.0</v>
      </c>
      <c r="CC176" s="331">
        <v>0.0</v>
      </c>
      <c r="CD176" s="331">
        <v>0.0</v>
      </c>
      <c r="CE176" s="331">
        <v>0.0</v>
      </c>
      <c r="CF176" s="331">
        <v>0.0</v>
      </c>
      <c r="CG176" s="331">
        <v>0.0</v>
      </c>
      <c r="CH176" s="331">
        <v>0.0</v>
      </c>
      <c r="CI176" s="332"/>
    </row>
    <row r="177" ht="15.75" customHeight="1">
      <c r="A177" s="320" t="s">
        <v>2601</v>
      </c>
      <c r="B177" s="238" t="s">
        <v>3091</v>
      </c>
      <c r="C177" s="223" t="s">
        <v>3092</v>
      </c>
      <c r="D177" s="322" t="s">
        <v>18</v>
      </c>
      <c r="E177" s="322" t="s">
        <v>181</v>
      </c>
      <c r="F177" s="322" t="s">
        <v>203</v>
      </c>
      <c r="G177" s="45" t="str">
        <f t="shared" si="1"/>
        <v>Augusto</v>
      </c>
      <c r="H177" s="167" t="s">
        <v>149</v>
      </c>
      <c r="I177" s="52" t="s">
        <v>122</v>
      </c>
      <c r="J177" s="322" t="str">
        <f t="shared" si="5"/>
        <v>Não</v>
      </c>
      <c r="K177" s="323">
        <v>44291.0</v>
      </c>
      <c r="L177" s="96"/>
      <c r="M177" s="96" t="s">
        <v>61</v>
      </c>
      <c r="N177" s="324">
        <v>0.015</v>
      </c>
      <c r="O177" s="322" t="s">
        <v>53</v>
      </c>
      <c r="P177" s="325">
        <v>0.1</v>
      </c>
      <c r="Q177" s="322" t="str">
        <f>IFERROR(VLOOKUP(F177,'Cadastro de assessores'!A:B,2,FALSE),"Não Cadastrado")</f>
        <v>28411</v>
      </c>
      <c r="R177" s="322" t="s">
        <v>103</v>
      </c>
      <c r="S177" s="323">
        <v>44291.0</v>
      </c>
      <c r="T177" s="75"/>
      <c r="U177" s="171" t="s">
        <v>2886</v>
      </c>
      <c r="V177" s="46" t="s">
        <v>374</v>
      </c>
      <c r="W177" s="13" t="s">
        <v>3093</v>
      </c>
      <c r="X177" s="166" t="s">
        <v>76</v>
      </c>
      <c r="Y177" s="52" t="str">
        <f t="shared" si="3"/>
        <v>Ativo</v>
      </c>
      <c r="Z177" s="328"/>
      <c r="AA177" s="96" t="str">
        <f t="shared" si="4"/>
        <v>Varejo</v>
      </c>
      <c r="AB177" s="13" t="s">
        <v>116</v>
      </c>
      <c r="AC177" s="96"/>
      <c r="AD177" s="96" t="s">
        <v>3094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3"/>
      <c r="AS177" s="329"/>
      <c r="AT177" s="329">
        <v>320760.11</v>
      </c>
      <c r="AU177" s="329">
        <v>321399.28</v>
      </c>
      <c r="AV177" s="329">
        <v>323438.33</v>
      </c>
      <c r="AW177" s="329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0">
        <v>318296.57</v>
      </c>
      <c r="BJ177" s="330">
        <v>316963.73</v>
      </c>
      <c r="BK177" s="330">
        <v>321774.89</v>
      </c>
      <c r="BL177" s="330">
        <v>324858.77</v>
      </c>
      <c r="BM177" s="330">
        <v>327446.28</v>
      </c>
      <c r="BN177" s="330">
        <v>335555.2</v>
      </c>
      <c r="BO177" s="330">
        <v>330471.42</v>
      </c>
      <c r="BP177" s="330">
        <v>334100.36</v>
      </c>
      <c r="BQ177" s="330">
        <v>335578.19</v>
      </c>
      <c r="BR177" s="330">
        <v>335701.57</v>
      </c>
      <c r="BS177" s="330">
        <v>76390.43</v>
      </c>
      <c r="BT177" s="330">
        <v>296.7</v>
      </c>
      <c r="BU177" s="330">
        <v>595.7</v>
      </c>
      <c r="BV177" s="330">
        <v>0.0</v>
      </c>
      <c r="BW177" s="330">
        <v>0.0</v>
      </c>
      <c r="BX177" s="330">
        <v>0.0</v>
      </c>
      <c r="BY177" s="330">
        <v>0.0</v>
      </c>
      <c r="BZ177" s="330">
        <v>0.0</v>
      </c>
      <c r="CA177" s="330">
        <v>0.0</v>
      </c>
      <c r="CB177" s="330">
        <v>0.0</v>
      </c>
      <c r="CC177" s="331">
        <v>0.0</v>
      </c>
      <c r="CD177" s="331">
        <v>0.0</v>
      </c>
      <c r="CE177" s="331">
        <v>0.0</v>
      </c>
      <c r="CF177" s="331">
        <v>0.0</v>
      </c>
      <c r="CG177" s="331">
        <v>0.0</v>
      </c>
      <c r="CH177" s="331">
        <v>0.0</v>
      </c>
      <c r="CI177" s="332"/>
    </row>
    <row r="178" ht="15.75" customHeight="1">
      <c r="A178" s="320" t="s">
        <v>2601</v>
      </c>
      <c r="B178" s="320" t="s">
        <v>3095</v>
      </c>
      <c r="C178" s="321" t="s">
        <v>3096</v>
      </c>
      <c r="D178" s="322" t="s">
        <v>18</v>
      </c>
      <c r="E178" s="322" t="s">
        <v>19</v>
      </c>
      <c r="F178" s="322" t="s">
        <v>300</v>
      </c>
      <c r="G178" s="45" t="str">
        <f t="shared" si="1"/>
        <v>Breno</v>
      </c>
      <c r="H178" s="167" t="s">
        <v>103</v>
      </c>
      <c r="I178" s="47" t="s">
        <v>23</v>
      </c>
      <c r="J178" s="322" t="str">
        <f t="shared" si="5"/>
        <v>Não</v>
      </c>
      <c r="K178" s="323">
        <v>43605.0</v>
      </c>
      <c r="L178" s="96"/>
      <c r="M178" s="96" t="s">
        <v>74</v>
      </c>
      <c r="N178" s="324">
        <v>0.005</v>
      </c>
      <c r="O178" s="322" t="s">
        <v>2606</v>
      </c>
      <c r="P178" s="325">
        <v>0.0</v>
      </c>
      <c r="Q178" s="322">
        <f>IFERROR(VLOOKUP(F178,'Cadastro de assessores'!A:B,2,FALSE),"Não Cadastrado")</f>
        <v>12359</v>
      </c>
      <c r="R178" s="322" t="s">
        <v>103</v>
      </c>
      <c r="S178" s="323">
        <v>43577.0</v>
      </c>
      <c r="T178" s="171"/>
      <c r="U178" s="339" t="s">
        <v>3097</v>
      </c>
      <c r="V178" s="46" t="s">
        <v>104</v>
      </c>
      <c r="W178" s="327" t="s">
        <v>3098</v>
      </c>
      <c r="X178" s="96" t="s">
        <v>19</v>
      </c>
      <c r="Y178" s="52" t="str">
        <f t="shared" si="3"/>
        <v>Ativo</v>
      </c>
      <c r="Z178" s="328"/>
      <c r="AA178" s="96" t="str">
        <f t="shared" si="4"/>
        <v>Varejo</v>
      </c>
      <c r="AB178" s="13" t="s">
        <v>116</v>
      </c>
      <c r="AC178" s="96"/>
      <c r="AD178" s="96" t="s">
        <v>2669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9">
        <v>620543.15</v>
      </c>
      <c r="AT178" s="329">
        <v>608538.0</v>
      </c>
      <c r="AU178" s="329">
        <v>608592.02</v>
      </c>
      <c r="AV178" s="329">
        <v>608690.65</v>
      </c>
      <c r="AW178" s="329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0">
        <v>458730.64</v>
      </c>
      <c r="BJ178" s="330">
        <v>443120.69</v>
      </c>
      <c r="BK178" s="330">
        <v>445621.67</v>
      </c>
      <c r="BL178" s="330">
        <v>432422.75</v>
      </c>
      <c r="BM178" s="330">
        <v>435663.09</v>
      </c>
      <c r="BN178" s="330">
        <v>429833.13</v>
      </c>
      <c r="BO178" s="330">
        <v>411496.36</v>
      </c>
      <c r="BP178" s="330">
        <v>415323.61</v>
      </c>
      <c r="BQ178" s="330">
        <v>388598.37</v>
      </c>
      <c r="BR178" s="330">
        <v>391744.42</v>
      </c>
      <c r="BS178" s="330">
        <v>364157.73</v>
      </c>
      <c r="BT178" s="330">
        <v>366751.04</v>
      </c>
      <c r="BU178" s="330">
        <v>355249.85</v>
      </c>
      <c r="BV178" s="330">
        <v>343128.75</v>
      </c>
      <c r="BW178" s="330">
        <v>330102.66</v>
      </c>
      <c r="BX178" s="330">
        <v>317659.63</v>
      </c>
      <c r="BY178" s="330">
        <v>301542.8</v>
      </c>
      <c r="BZ178" s="330">
        <v>273397.78</v>
      </c>
      <c r="CA178" s="330">
        <v>261872.14</v>
      </c>
      <c r="CB178" s="330">
        <v>266637.59</v>
      </c>
      <c r="CC178" s="331">
        <v>250558.1</v>
      </c>
      <c r="CD178" s="331">
        <v>252819.86</v>
      </c>
      <c r="CE178" s="331">
        <v>235020.56</v>
      </c>
      <c r="CF178" s="331">
        <v>219945.42</v>
      </c>
      <c r="CG178" s="331">
        <v>192467.75</v>
      </c>
      <c r="CH178" s="331">
        <v>194110.94</v>
      </c>
      <c r="CI178" s="332"/>
    </row>
    <row r="179" ht="15.75" customHeight="1">
      <c r="A179" s="320" t="s">
        <v>2601</v>
      </c>
      <c r="B179" s="320" t="s">
        <v>3095</v>
      </c>
      <c r="C179" s="321" t="s">
        <v>3099</v>
      </c>
      <c r="D179" s="322" t="s">
        <v>18</v>
      </c>
      <c r="E179" s="322" t="s">
        <v>19</v>
      </c>
      <c r="F179" s="322" t="s">
        <v>300</v>
      </c>
      <c r="G179" s="45" t="str">
        <f t="shared" si="1"/>
        <v>Augusto</v>
      </c>
      <c r="H179" s="167" t="s">
        <v>103</v>
      </c>
      <c r="I179" s="47" t="s">
        <v>23</v>
      </c>
      <c r="J179" s="322" t="str">
        <f t="shared" si="5"/>
        <v>Não</v>
      </c>
      <c r="K179" s="323">
        <v>43605.0</v>
      </c>
      <c r="L179" s="96"/>
      <c r="M179" s="96" t="s">
        <v>194</v>
      </c>
      <c r="N179" s="324">
        <v>0.02</v>
      </c>
      <c r="O179" s="322" t="s">
        <v>195</v>
      </c>
      <c r="P179" s="325">
        <v>0.2</v>
      </c>
      <c r="Q179" s="322">
        <f>IFERROR(VLOOKUP(F179,'Cadastro de assessores'!A:B,2,FALSE),"Não Cadastrado")</f>
        <v>12359</v>
      </c>
      <c r="R179" s="322" t="s">
        <v>103</v>
      </c>
      <c r="S179" s="323">
        <v>43577.0</v>
      </c>
      <c r="T179" s="171"/>
      <c r="U179" s="339" t="s">
        <v>3097</v>
      </c>
      <c r="V179" s="46" t="s">
        <v>104</v>
      </c>
      <c r="W179" s="327" t="s">
        <v>3098</v>
      </c>
      <c r="X179" s="96" t="s">
        <v>19</v>
      </c>
      <c r="Y179" s="52" t="str">
        <f t="shared" si="3"/>
        <v>Ativo</v>
      </c>
      <c r="Z179" s="328"/>
      <c r="AA179" s="96" t="str">
        <f t="shared" si="4"/>
        <v>Varejo</v>
      </c>
      <c r="AB179" s="13" t="s">
        <v>116</v>
      </c>
      <c r="AC179" s="96"/>
      <c r="AD179" s="96" t="s">
        <v>2669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9">
        <v>156062.74</v>
      </c>
      <c r="AT179" s="329">
        <v>169201.15</v>
      </c>
      <c r="AU179" s="329">
        <v>170836.69</v>
      </c>
      <c r="AV179" s="329">
        <v>172074.45</v>
      </c>
      <c r="AW179" s="329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0">
        <v>109630.39</v>
      </c>
      <c r="BJ179" s="330">
        <v>104167.39</v>
      </c>
      <c r="BK179" s="330">
        <v>109278.61</v>
      </c>
      <c r="BL179" s="330">
        <v>110730.32</v>
      </c>
      <c r="BM179" s="330">
        <v>96415.48</v>
      </c>
      <c r="BN179" s="330">
        <v>103589.44</v>
      </c>
      <c r="BO179" s="330">
        <v>101431.2</v>
      </c>
      <c r="BP179" s="330">
        <v>85762.12</v>
      </c>
      <c r="BQ179" s="330">
        <v>88792.9</v>
      </c>
      <c r="BR179" s="330">
        <v>85313.74</v>
      </c>
      <c r="BS179" s="330">
        <v>84599.92</v>
      </c>
      <c r="BT179" s="330">
        <v>82867.64</v>
      </c>
      <c r="BU179" s="330">
        <v>86450.4</v>
      </c>
      <c r="BV179" s="330">
        <v>93006.33</v>
      </c>
      <c r="BW179" s="330">
        <v>97689.75</v>
      </c>
      <c r="BX179" s="330">
        <v>96845.3</v>
      </c>
      <c r="BY179" s="330">
        <v>93368.93</v>
      </c>
      <c r="BZ179" s="330">
        <v>73713.06</v>
      </c>
      <c r="CA179" s="330">
        <v>95396.88</v>
      </c>
      <c r="CB179" s="330">
        <v>100092.81</v>
      </c>
      <c r="CC179" s="331">
        <v>94194.37</v>
      </c>
      <c r="CD179" s="331">
        <v>95865.62</v>
      </c>
      <c r="CE179" s="331">
        <v>96390.44</v>
      </c>
      <c r="CF179" s="331">
        <v>92551.2</v>
      </c>
      <c r="CG179" s="331">
        <v>80708.02</v>
      </c>
      <c r="CH179" s="331">
        <v>88779.16</v>
      </c>
      <c r="CI179" s="332"/>
    </row>
    <row r="180" ht="15.75" customHeight="1">
      <c r="A180" s="320" t="s">
        <v>2601</v>
      </c>
      <c r="B180" s="43" t="s">
        <v>3100</v>
      </c>
      <c r="C180" s="369" t="s">
        <v>3101</v>
      </c>
      <c r="D180" s="322" t="s">
        <v>18</v>
      </c>
      <c r="E180" s="322" t="s">
        <v>181</v>
      </c>
      <c r="F180" s="96" t="s">
        <v>72</v>
      </c>
      <c r="G180" s="45" t="str">
        <f t="shared" si="1"/>
        <v>Augusto</v>
      </c>
      <c r="H180" s="335" t="s">
        <v>190</v>
      </c>
      <c r="I180" s="47" t="s">
        <v>23</v>
      </c>
      <c r="J180" s="322" t="str">
        <f t="shared" si="5"/>
        <v>Não</v>
      </c>
      <c r="K180" s="336">
        <v>44319.0</v>
      </c>
      <c r="L180" s="341">
        <v>44522.0</v>
      </c>
      <c r="M180" s="96" t="s">
        <v>61</v>
      </c>
      <c r="N180" s="337">
        <v>0.015</v>
      </c>
      <c r="O180" s="322" t="s">
        <v>53</v>
      </c>
      <c r="P180" s="325">
        <v>0.1</v>
      </c>
      <c r="Q180" s="96" t="str">
        <f>IFERROR(VLOOKUP(F180,'Cadastro de assessores'!A:B,2,FALSE),"Não Cadastrado")</f>
        <v>250</v>
      </c>
      <c r="R180" s="96" t="s">
        <v>2618</v>
      </c>
      <c r="S180" s="336">
        <v>44319.0</v>
      </c>
      <c r="T180" s="171"/>
      <c r="U180" s="171"/>
      <c r="V180" s="46" t="s">
        <v>104</v>
      </c>
      <c r="W180" s="5" t="s">
        <v>3102</v>
      </c>
      <c r="X180" s="166" t="s">
        <v>76</v>
      </c>
      <c r="Y180" s="52" t="str">
        <f t="shared" si="3"/>
        <v>Encerrado</v>
      </c>
      <c r="Z180" s="328"/>
      <c r="AA180" s="96" t="str">
        <f t="shared" si="4"/>
        <v/>
      </c>
      <c r="AB180" s="96"/>
      <c r="AC180" s="96"/>
      <c r="AD180" s="96" t="s">
        <v>2664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2621</v>
      </c>
      <c r="BJ180" s="173">
        <v>0.0</v>
      </c>
      <c r="BK180" s="173" t="s">
        <v>2621</v>
      </c>
      <c r="BL180" s="173">
        <v>0.0</v>
      </c>
      <c r="BM180" s="330">
        <v>0.0</v>
      </c>
      <c r="BN180" s="330">
        <v>0.0</v>
      </c>
      <c r="BO180" s="330">
        <v>0.0</v>
      </c>
      <c r="BP180" s="330">
        <v>0.0</v>
      </c>
      <c r="BQ180" s="330">
        <v>0.0</v>
      </c>
      <c r="BR180" s="330">
        <v>0.0</v>
      </c>
      <c r="BS180" s="330">
        <v>0.0</v>
      </c>
      <c r="BT180" s="330">
        <v>0.0</v>
      </c>
      <c r="BU180" s="330">
        <v>0.0</v>
      </c>
      <c r="BV180" s="330">
        <v>0.0</v>
      </c>
      <c r="BW180" s="330">
        <v>0.0</v>
      </c>
      <c r="BX180" s="330">
        <v>0.0</v>
      </c>
      <c r="BY180" s="330">
        <v>0.0</v>
      </c>
      <c r="BZ180" s="330">
        <v>0.0</v>
      </c>
      <c r="CA180" s="330">
        <v>0.0</v>
      </c>
      <c r="CB180" s="330">
        <v>0.0</v>
      </c>
      <c r="CC180" s="331">
        <v>0.0</v>
      </c>
      <c r="CD180" s="331">
        <v>0.0</v>
      </c>
      <c r="CE180" s="331">
        <v>0.0</v>
      </c>
      <c r="CF180" s="331">
        <v>0.0</v>
      </c>
      <c r="CG180" s="331">
        <v>0.0</v>
      </c>
      <c r="CH180" s="331">
        <v>0.0</v>
      </c>
      <c r="CI180" s="332"/>
    </row>
    <row r="181" ht="15.75" customHeight="1">
      <c r="A181" s="320" t="s">
        <v>2601</v>
      </c>
      <c r="B181" s="238" t="s">
        <v>1253</v>
      </c>
      <c r="C181" s="223" t="s">
        <v>3103</v>
      </c>
      <c r="D181" s="322" t="s">
        <v>18</v>
      </c>
      <c r="E181" s="322" t="s">
        <v>181</v>
      </c>
      <c r="F181" s="322" t="s">
        <v>72</v>
      </c>
      <c r="G181" s="45" t="str">
        <f t="shared" si="1"/>
        <v>Augusto</v>
      </c>
      <c r="H181" s="167" t="s">
        <v>149</v>
      </c>
      <c r="I181" s="52" t="s">
        <v>122</v>
      </c>
      <c r="J181" s="322" t="str">
        <f t="shared" si="5"/>
        <v>Não</v>
      </c>
      <c r="K181" s="323">
        <v>44280.0</v>
      </c>
      <c r="L181" s="96"/>
      <c r="M181" s="96" t="s">
        <v>48</v>
      </c>
      <c r="N181" s="337">
        <v>0.007</v>
      </c>
      <c r="O181" s="322" t="s">
        <v>2606</v>
      </c>
      <c r="P181" s="325">
        <v>0.0</v>
      </c>
      <c r="Q181" s="322" t="str">
        <f>IFERROR(VLOOKUP(F181,'Cadastro de assessores'!A:B,2,FALSE),"Não Cadastrado")</f>
        <v>250</v>
      </c>
      <c r="R181" s="322" t="s">
        <v>103</v>
      </c>
      <c r="S181" s="323">
        <v>44280.0</v>
      </c>
      <c r="T181" s="64"/>
      <c r="U181" s="171"/>
      <c r="V181" s="46" t="s">
        <v>104</v>
      </c>
      <c r="W181" s="13" t="s">
        <v>1255</v>
      </c>
      <c r="X181" s="166" t="s">
        <v>76</v>
      </c>
      <c r="Y181" s="52" t="str">
        <f t="shared" si="3"/>
        <v>Ativo</v>
      </c>
      <c r="Z181" s="328"/>
      <c r="AA181" s="96" t="str">
        <f t="shared" si="4"/>
        <v>Varejo</v>
      </c>
      <c r="AB181" s="13" t="s">
        <v>116</v>
      </c>
      <c r="AC181" s="96"/>
      <c r="AD181" s="96" t="s">
        <v>2664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3"/>
      <c r="AS181" s="329"/>
      <c r="AT181" s="329">
        <v>605627.57</v>
      </c>
      <c r="AU181" s="329"/>
      <c r="AV181" s="329">
        <v>578392.64</v>
      </c>
      <c r="AW181" s="329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0">
        <v>576133.53</v>
      </c>
      <c r="BJ181" s="330">
        <v>571587.39</v>
      </c>
      <c r="BK181" s="330">
        <v>525727.72</v>
      </c>
      <c r="BL181" s="330">
        <v>532425.18</v>
      </c>
      <c r="BM181" s="330">
        <v>526257.86</v>
      </c>
      <c r="BN181" s="330">
        <v>540090.3</v>
      </c>
      <c r="BO181" s="330">
        <v>540180.11</v>
      </c>
      <c r="BP181" s="330">
        <v>529351.12</v>
      </c>
      <c r="BQ181" s="330">
        <v>474627.18</v>
      </c>
      <c r="BR181" s="330">
        <v>468370.47</v>
      </c>
      <c r="BS181" s="330">
        <v>472782.56</v>
      </c>
      <c r="BT181" s="330">
        <v>68422.7</v>
      </c>
      <c r="BU181" s="330">
        <v>0.57</v>
      </c>
      <c r="BV181" s="330">
        <v>0.0</v>
      </c>
      <c r="BW181" s="330">
        <v>0.0</v>
      </c>
      <c r="BX181" s="330">
        <v>0.0</v>
      </c>
      <c r="BY181" s="330">
        <v>0.0</v>
      </c>
      <c r="BZ181" s="330">
        <v>0.0</v>
      </c>
      <c r="CA181" s="330">
        <v>0.0</v>
      </c>
      <c r="CB181" s="330">
        <v>0.0</v>
      </c>
      <c r="CC181" s="331">
        <v>0.0</v>
      </c>
      <c r="CD181" s="331">
        <v>0.0</v>
      </c>
      <c r="CE181" s="331">
        <v>0.0</v>
      </c>
      <c r="CF181" s="331">
        <v>0.0</v>
      </c>
      <c r="CG181" s="331">
        <v>0.0</v>
      </c>
      <c r="CH181" s="331">
        <v>0.0</v>
      </c>
      <c r="CI181" s="332"/>
    </row>
    <row r="182" ht="15.75" customHeight="1">
      <c r="A182" s="320" t="s">
        <v>2601</v>
      </c>
      <c r="B182" s="62" t="s">
        <v>1253</v>
      </c>
      <c r="C182" s="333" t="s">
        <v>3104</v>
      </c>
      <c r="D182" s="322" t="s">
        <v>18</v>
      </c>
      <c r="E182" s="322" t="s">
        <v>181</v>
      </c>
      <c r="F182" s="322" t="s">
        <v>72</v>
      </c>
      <c r="G182" s="45" t="str">
        <f t="shared" si="1"/>
        <v>Augusto</v>
      </c>
      <c r="H182" s="167" t="s">
        <v>149</v>
      </c>
      <c r="I182" s="52" t="s">
        <v>122</v>
      </c>
      <c r="J182" s="322" t="str">
        <f t="shared" si="5"/>
        <v>Sim</v>
      </c>
      <c r="K182" s="336">
        <v>44610.0</v>
      </c>
      <c r="L182" s="96"/>
      <c r="M182" s="96" t="s">
        <v>48</v>
      </c>
      <c r="N182" s="337">
        <v>0.007</v>
      </c>
      <c r="O182" s="322" t="s">
        <v>2606</v>
      </c>
      <c r="P182" s="325">
        <v>0.0</v>
      </c>
      <c r="Q182" s="322" t="str">
        <f>IFERROR(VLOOKUP(F182,'Cadastro de assessores'!A:B,2,FALSE),"Não Cadastrado")</f>
        <v>250</v>
      </c>
      <c r="R182" s="322" t="s">
        <v>103</v>
      </c>
      <c r="S182" s="336">
        <v>44610.0</v>
      </c>
      <c r="T182" s="171" t="s">
        <v>3105</v>
      </c>
      <c r="U182" s="171"/>
      <c r="V182" s="46" t="s">
        <v>104</v>
      </c>
      <c r="W182" s="5" t="s">
        <v>1255</v>
      </c>
      <c r="X182" s="166" t="s">
        <v>76</v>
      </c>
      <c r="Y182" s="52" t="str">
        <f t="shared" si="3"/>
        <v>Ativo</v>
      </c>
      <c r="Z182" s="328"/>
      <c r="AA182" s="96" t="str">
        <f t="shared" si="4"/>
        <v>Varejo</v>
      </c>
      <c r="AB182" s="13" t="s">
        <v>116</v>
      </c>
      <c r="AC182" s="96"/>
      <c r="AD182" s="96" t="s">
        <v>2664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3"/>
      <c r="AS182" s="329"/>
      <c r="AT182" s="329"/>
      <c r="AU182" s="329"/>
      <c r="AV182" s="329"/>
      <c r="AW182" s="329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0">
        <v>82284.69</v>
      </c>
      <c r="BJ182" s="330">
        <v>82896.41</v>
      </c>
      <c r="BK182" s="330">
        <v>83453.21</v>
      </c>
      <c r="BL182" s="330">
        <v>83975.26</v>
      </c>
      <c r="BM182" s="330">
        <v>84516.31</v>
      </c>
      <c r="BN182" s="330">
        <v>85072.72</v>
      </c>
      <c r="BO182" s="330">
        <v>85756.15</v>
      </c>
      <c r="BP182" s="330">
        <v>86387.36</v>
      </c>
      <c r="BQ182" s="330">
        <v>87216.11</v>
      </c>
      <c r="BR182" s="330">
        <v>87907.38</v>
      </c>
      <c r="BS182" s="330">
        <v>88812.43</v>
      </c>
      <c r="BT182" s="330">
        <v>46303.63</v>
      </c>
      <c r="BU182" s="330">
        <v>46739.8</v>
      </c>
      <c r="BV182" s="330">
        <v>0.0</v>
      </c>
      <c r="BW182" s="330">
        <v>0.0</v>
      </c>
      <c r="BX182" s="330">
        <v>0.0</v>
      </c>
      <c r="BY182" s="330">
        <v>0.0</v>
      </c>
      <c r="BZ182" s="330">
        <v>0.0</v>
      </c>
      <c r="CA182" s="330">
        <v>0.0</v>
      </c>
      <c r="CB182" s="330">
        <v>0.0</v>
      </c>
      <c r="CC182" s="331">
        <v>0.0</v>
      </c>
      <c r="CD182" s="331">
        <v>0.0</v>
      </c>
      <c r="CE182" s="331">
        <v>0.0</v>
      </c>
      <c r="CF182" s="331">
        <v>0.0</v>
      </c>
      <c r="CG182" s="331">
        <v>0.0</v>
      </c>
      <c r="CH182" s="331">
        <v>0.0</v>
      </c>
      <c r="CI182" s="332"/>
    </row>
    <row r="183" ht="15.75" customHeight="1">
      <c r="A183" s="320" t="s">
        <v>2601</v>
      </c>
      <c r="B183" s="238" t="s">
        <v>3106</v>
      </c>
      <c r="C183" s="359" t="s">
        <v>3107</v>
      </c>
      <c r="D183" s="322" t="s">
        <v>18</v>
      </c>
      <c r="E183" s="322" t="s">
        <v>181</v>
      </c>
      <c r="F183" s="96" t="s">
        <v>203</v>
      </c>
      <c r="G183" s="45" t="str">
        <f t="shared" si="1"/>
        <v>Augusto</v>
      </c>
      <c r="H183" s="335" t="s">
        <v>190</v>
      </c>
      <c r="I183" s="47" t="s">
        <v>23</v>
      </c>
      <c r="J183" s="322" t="str">
        <f t="shared" si="5"/>
        <v>Não</v>
      </c>
      <c r="K183" s="336">
        <v>44280.0</v>
      </c>
      <c r="L183" s="336">
        <v>44393.0</v>
      </c>
      <c r="M183" s="96" t="s">
        <v>61</v>
      </c>
      <c r="N183" s="337">
        <v>0.015</v>
      </c>
      <c r="O183" s="322" t="s">
        <v>53</v>
      </c>
      <c r="P183" s="325">
        <v>0.1</v>
      </c>
      <c r="Q183" s="96" t="str">
        <f>IFERROR(VLOOKUP(F183,'Cadastro de assessores'!A:B,2,FALSE),"Não Cadastrado")</f>
        <v>28411</v>
      </c>
      <c r="R183" s="96" t="s">
        <v>2618</v>
      </c>
      <c r="S183" s="336">
        <v>44280.0</v>
      </c>
      <c r="T183" s="171"/>
      <c r="U183" s="171"/>
      <c r="V183" s="46" t="s">
        <v>104</v>
      </c>
      <c r="W183" s="13" t="s">
        <v>3108</v>
      </c>
      <c r="X183" s="13" t="s">
        <v>38</v>
      </c>
      <c r="Y183" s="52" t="str">
        <f t="shared" si="3"/>
        <v>Encerrado</v>
      </c>
      <c r="Z183" s="328"/>
      <c r="AA183" s="96" t="str">
        <f t="shared" si="4"/>
        <v/>
      </c>
      <c r="AB183" s="96"/>
      <c r="AC183" s="96"/>
      <c r="AD183" s="96" t="s">
        <v>2651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0"/>
      <c r="AZ183" s="340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2621</v>
      </c>
      <c r="BJ183" s="173">
        <v>0.0</v>
      </c>
      <c r="BK183" s="173" t="s">
        <v>2621</v>
      </c>
      <c r="BL183" s="173">
        <v>0.0</v>
      </c>
      <c r="BM183" s="330">
        <v>0.0</v>
      </c>
      <c r="BN183" s="330">
        <v>0.0</v>
      </c>
      <c r="BO183" s="330">
        <v>0.0</v>
      </c>
      <c r="BP183" s="330">
        <v>0.0</v>
      </c>
      <c r="BQ183" s="330">
        <v>0.0</v>
      </c>
      <c r="BR183" s="330">
        <v>0.0</v>
      </c>
      <c r="BS183" s="330">
        <v>0.0</v>
      </c>
      <c r="BT183" s="330">
        <v>0.0</v>
      </c>
      <c r="BU183" s="330">
        <v>0.0</v>
      </c>
      <c r="BV183" s="330">
        <v>0.0</v>
      </c>
      <c r="BW183" s="330">
        <v>0.0</v>
      </c>
      <c r="BX183" s="330">
        <v>0.0</v>
      </c>
      <c r="BY183" s="330">
        <v>0.0</v>
      </c>
      <c r="BZ183" s="330">
        <v>0.0</v>
      </c>
      <c r="CA183" s="330">
        <v>0.0</v>
      </c>
      <c r="CB183" s="330">
        <v>0.0</v>
      </c>
      <c r="CC183" s="331">
        <v>0.0</v>
      </c>
      <c r="CD183" s="331">
        <v>0.0</v>
      </c>
      <c r="CE183" s="331">
        <v>0.0</v>
      </c>
      <c r="CF183" s="331">
        <v>0.0</v>
      </c>
      <c r="CG183" s="331">
        <v>0.0</v>
      </c>
      <c r="CH183" s="331">
        <v>0.0</v>
      </c>
      <c r="CI183" s="332"/>
    </row>
    <row r="184" ht="15.75" customHeight="1">
      <c r="A184" s="320" t="s">
        <v>2601</v>
      </c>
      <c r="B184" s="43" t="s">
        <v>1267</v>
      </c>
      <c r="C184" s="333" t="s">
        <v>3109</v>
      </c>
      <c r="D184" s="322" t="s">
        <v>18</v>
      </c>
      <c r="E184" s="322" t="s">
        <v>181</v>
      </c>
      <c r="F184" s="96" t="s">
        <v>72</v>
      </c>
      <c r="G184" s="45" t="str">
        <f t="shared" si="1"/>
        <v>Breno</v>
      </c>
      <c r="H184" s="335" t="s">
        <v>149</v>
      </c>
      <c r="I184" s="52" t="s">
        <v>700</v>
      </c>
      <c r="J184" s="322" t="str">
        <f t="shared" si="5"/>
        <v>Não</v>
      </c>
      <c r="K184" s="323">
        <v>44340.0</v>
      </c>
      <c r="L184" s="96"/>
      <c r="M184" s="96" t="s">
        <v>74</v>
      </c>
      <c r="N184" s="324">
        <v>0.012</v>
      </c>
      <c r="O184" s="322" t="s">
        <v>2606</v>
      </c>
      <c r="P184" s="325">
        <v>0.0</v>
      </c>
      <c r="Q184" s="94" t="str">
        <f>IFERROR(VLOOKUP(F184,'Cadastro de assessores'!A:B,2,FALSE),"Não Cadastrado")</f>
        <v>250</v>
      </c>
      <c r="R184" s="322" t="s">
        <v>103</v>
      </c>
      <c r="S184" s="323">
        <v>44340.0</v>
      </c>
      <c r="T184" s="51"/>
      <c r="U184" s="51"/>
      <c r="V184" s="46" t="s">
        <v>104</v>
      </c>
      <c r="W184" s="5" t="s">
        <v>1269</v>
      </c>
      <c r="X184" s="166" t="s">
        <v>76</v>
      </c>
      <c r="Y184" s="52" t="str">
        <f t="shared" si="3"/>
        <v>Ativo</v>
      </c>
      <c r="Z184" s="328"/>
      <c r="AA184" s="96" t="str">
        <f t="shared" si="4"/>
        <v>Varejo</v>
      </c>
      <c r="AB184" s="13" t="s">
        <v>116</v>
      </c>
      <c r="AC184" s="96"/>
      <c r="AD184" s="96" t="s">
        <v>2824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9"/>
      <c r="AT184" s="329"/>
      <c r="AU184" s="329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0">
        <v>125519.74</v>
      </c>
      <c r="BJ184" s="330">
        <v>125277.12</v>
      </c>
      <c r="BK184" s="330">
        <v>126214.37</v>
      </c>
      <c r="BL184" s="330">
        <v>127605.58</v>
      </c>
      <c r="BM184" s="330">
        <v>128512.25</v>
      </c>
      <c r="BN184" s="330">
        <v>131050.0</v>
      </c>
      <c r="BO184" s="330">
        <v>130702.76</v>
      </c>
      <c r="BP184" s="330">
        <v>131878.42</v>
      </c>
      <c r="BQ184" s="330">
        <v>133462.26</v>
      </c>
      <c r="BR184" s="330">
        <v>134665.38</v>
      </c>
      <c r="BS184" s="330">
        <v>136282.59</v>
      </c>
      <c r="BT184" s="330">
        <v>137334.32</v>
      </c>
      <c r="BU184" s="330">
        <v>138801.42</v>
      </c>
      <c r="BV184" s="330">
        <v>140361.74</v>
      </c>
      <c r="BW184" s="330">
        <v>141460.76</v>
      </c>
      <c r="BX184" s="330">
        <v>142765.15</v>
      </c>
      <c r="BY184" s="330">
        <v>142016.52</v>
      </c>
      <c r="BZ184" s="330">
        <v>143054.39</v>
      </c>
      <c r="CA184" s="330">
        <v>145054.63</v>
      </c>
      <c r="CB184" s="330">
        <v>147261.26</v>
      </c>
      <c r="CC184" s="331">
        <v>147041.04</v>
      </c>
      <c r="CD184" s="331">
        <v>148303.49</v>
      </c>
      <c r="CE184" s="331">
        <v>137904.74</v>
      </c>
      <c r="CF184" s="331">
        <v>146588.5</v>
      </c>
      <c r="CG184" s="331">
        <v>143854.65</v>
      </c>
      <c r="CH184" s="331">
        <v>137166.12</v>
      </c>
      <c r="CI184" s="332"/>
    </row>
    <row r="185" ht="15.75" customHeight="1">
      <c r="A185" s="320" t="s">
        <v>2601</v>
      </c>
      <c r="B185" s="243" t="s">
        <v>3110</v>
      </c>
      <c r="C185" s="334" t="s">
        <v>3111</v>
      </c>
      <c r="D185" s="322" t="s">
        <v>2604</v>
      </c>
      <c r="E185" s="322" t="s">
        <v>19</v>
      </c>
      <c r="F185" s="96" t="s">
        <v>2617</v>
      </c>
      <c r="G185" s="45" t="str">
        <f t="shared" si="1"/>
        <v>Augusto</v>
      </c>
      <c r="H185" s="335" t="s">
        <v>190</v>
      </c>
      <c r="I185" s="47" t="s">
        <v>23</v>
      </c>
      <c r="J185" s="322" t="str">
        <f t="shared" si="5"/>
        <v>Não</v>
      </c>
      <c r="K185" s="336">
        <v>43559.0</v>
      </c>
      <c r="L185" s="341">
        <v>44482.0</v>
      </c>
      <c r="M185" s="96" t="s">
        <v>61</v>
      </c>
      <c r="N185" s="337">
        <v>0.01</v>
      </c>
      <c r="O185" s="322" t="s">
        <v>53</v>
      </c>
      <c r="P185" s="325">
        <v>0.1</v>
      </c>
      <c r="Q185" s="96" t="str">
        <f>IFERROR(VLOOKUP(F185,'Cadastro de assessores'!A:B,2,FALSE),"Não Cadastrado")</f>
        <v>2971</v>
      </c>
      <c r="R185" s="96" t="s">
        <v>2618</v>
      </c>
      <c r="S185" s="336">
        <v>43559.0</v>
      </c>
      <c r="T185" s="326"/>
      <c r="U185" s="326"/>
      <c r="V185" s="46" t="s">
        <v>104</v>
      </c>
      <c r="W185" s="13" t="s">
        <v>3112</v>
      </c>
      <c r="X185" s="96" t="s">
        <v>19</v>
      </c>
      <c r="Y185" s="52" t="str">
        <f t="shared" si="3"/>
        <v>Encerrado</v>
      </c>
      <c r="Z185" s="328"/>
      <c r="AA185" s="96" t="str">
        <f t="shared" si="4"/>
        <v/>
      </c>
      <c r="AB185" s="96"/>
      <c r="AC185" s="96"/>
      <c r="AD185" s="96" t="s">
        <v>2997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0"/>
      <c r="AZ185" s="340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2621</v>
      </c>
      <c r="BJ185" s="173">
        <v>0.0</v>
      </c>
      <c r="BK185" s="173" t="s">
        <v>2621</v>
      </c>
      <c r="BL185" s="173">
        <v>0.0</v>
      </c>
      <c r="BM185" s="330">
        <v>0.0</v>
      </c>
      <c r="BN185" s="330">
        <v>0.0</v>
      </c>
      <c r="BO185" s="330">
        <v>0.0</v>
      </c>
      <c r="BP185" s="330">
        <v>0.0</v>
      </c>
      <c r="BQ185" s="330">
        <v>0.0</v>
      </c>
      <c r="BR185" s="330">
        <v>0.0</v>
      </c>
      <c r="BS185" s="330">
        <v>0.0</v>
      </c>
      <c r="BT185" s="330">
        <v>0.0</v>
      </c>
      <c r="BU185" s="330">
        <v>0.0</v>
      </c>
      <c r="BV185" s="330">
        <v>0.0</v>
      </c>
      <c r="BW185" s="330">
        <v>0.0</v>
      </c>
      <c r="BX185" s="330">
        <v>0.0</v>
      </c>
      <c r="BY185" s="330">
        <v>0.0</v>
      </c>
      <c r="BZ185" s="330">
        <v>0.0</v>
      </c>
      <c r="CA185" s="330">
        <v>0.0</v>
      </c>
      <c r="CB185" s="330">
        <v>0.0</v>
      </c>
      <c r="CC185" s="331">
        <v>0.0</v>
      </c>
      <c r="CD185" s="331">
        <v>0.0</v>
      </c>
      <c r="CE185" s="331">
        <v>0.0</v>
      </c>
      <c r="CF185" s="331">
        <v>0.0</v>
      </c>
      <c r="CG185" s="331">
        <v>0.0</v>
      </c>
      <c r="CH185" s="331">
        <v>0.0</v>
      </c>
      <c r="CI185" s="332"/>
    </row>
    <row r="186" ht="15.75" customHeight="1">
      <c r="A186" s="320" t="s">
        <v>2601</v>
      </c>
      <c r="B186" s="238" t="s">
        <v>3113</v>
      </c>
      <c r="C186" s="223" t="s">
        <v>3114</v>
      </c>
      <c r="D186" s="322" t="s">
        <v>18</v>
      </c>
      <c r="E186" s="322" t="s">
        <v>181</v>
      </c>
      <c r="F186" s="322" t="s">
        <v>2689</v>
      </c>
      <c r="G186" s="45" t="str">
        <f t="shared" si="1"/>
        <v>Augusto</v>
      </c>
      <c r="H186" s="335" t="s">
        <v>190</v>
      </c>
      <c r="I186" s="47" t="s">
        <v>23</v>
      </c>
      <c r="J186" s="322" t="str">
        <f t="shared" si="5"/>
        <v>Não</v>
      </c>
      <c r="K186" s="323">
        <v>44266.0</v>
      </c>
      <c r="L186" s="336">
        <v>44831.0</v>
      </c>
      <c r="M186" s="96" t="s">
        <v>74</v>
      </c>
      <c r="N186" s="324">
        <v>0.012</v>
      </c>
      <c r="O186" s="322" t="s">
        <v>2606</v>
      </c>
      <c r="P186" s="325">
        <v>0.0</v>
      </c>
      <c r="Q186" s="322" t="str">
        <f>IFERROR(VLOOKUP(F186,'Cadastro de assessores'!A:B,2,FALSE),"Não Cadastrado")</f>
        <v>22066</v>
      </c>
      <c r="R186" s="322" t="s">
        <v>103</v>
      </c>
      <c r="S186" s="323">
        <v>44266.0</v>
      </c>
      <c r="T186" s="171"/>
      <c r="U186" s="171"/>
      <c r="V186" s="46" t="s">
        <v>104</v>
      </c>
      <c r="W186" s="13" t="s">
        <v>3115</v>
      </c>
      <c r="X186" s="166" t="s">
        <v>76</v>
      </c>
      <c r="Y186" s="52" t="str">
        <f t="shared" si="3"/>
        <v>Encerrado</v>
      </c>
      <c r="Z186" s="328"/>
      <c r="AA186" s="96" t="str">
        <f t="shared" si="4"/>
        <v>Varejo</v>
      </c>
      <c r="AB186" s="13" t="s">
        <v>116</v>
      </c>
      <c r="AC186" s="96"/>
      <c r="AD186" s="96" t="s">
        <v>3116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3"/>
      <c r="AS186" s="329">
        <v>295497.44</v>
      </c>
      <c r="AT186" s="329">
        <v>297012.5</v>
      </c>
      <c r="AU186" s="329"/>
      <c r="AV186" s="329">
        <v>302627.9</v>
      </c>
      <c r="AW186" s="329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0">
        <v>102112.65</v>
      </c>
      <c r="BJ186" s="330">
        <v>59840.93</v>
      </c>
      <c r="BK186" s="330">
        <v>60457.77</v>
      </c>
      <c r="BL186" s="330">
        <v>61148.26</v>
      </c>
      <c r="BM186" s="330">
        <v>0.0</v>
      </c>
      <c r="BN186" s="330">
        <v>0.0</v>
      </c>
      <c r="BO186" s="330">
        <v>0.0</v>
      </c>
      <c r="BP186" s="330">
        <v>0.0</v>
      </c>
      <c r="BQ186" s="330">
        <v>0.0</v>
      </c>
      <c r="BR186" s="330">
        <v>0.0</v>
      </c>
      <c r="BS186" s="330">
        <v>0.0</v>
      </c>
      <c r="BT186" s="330">
        <v>0.0</v>
      </c>
      <c r="BU186" s="330">
        <v>0.0</v>
      </c>
      <c r="BV186" s="330">
        <v>0.0</v>
      </c>
      <c r="BW186" s="330">
        <v>0.0</v>
      </c>
      <c r="BX186" s="330">
        <v>0.0</v>
      </c>
      <c r="BY186" s="330">
        <v>0.0</v>
      </c>
      <c r="BZ186" s="330">
        <v>0.0</v>
      </c>
      <c r="CA186" s="330">
        <v>0.0</v>
      </c>
      <c r="CB186" s="330">
        <v>0.0</v>
      </c>
      <c r="CC186" s="331">
        <v>0.0</v>
      </c>
      <c r="CD186" s="331">
        <v>0.0</v>
      </c>
      <c r="CE186" s="331">
        <v>0.0</v>
      </c>
      <c r="CF186" s="331">
        <v>0.0</v>
      </c>
      <c r="CG186" s="331">
        <v>0.0</v>
      </c>
      <c r="CH186" s="331">
        <v>0.0</v>
      </c>
      <c r="CI186" s="332"/>
    </row>
    <row r="187" ht="15.75" customHeight="1">
      <c r="A187" s="320" t="s">
        <v>2601</v>
      </c>
      <c r="B187" s="238" t="s">
        <v>1274</v>
      </c>
      <c r="C187" s="223" t="s">
        <v>3117</v>
      </c>
      <c r="D187" s="322" t="s">
        <v>18</v>
      </c>
      <c r="E187" s="322" t="s">
        <v>181</v>
      </c>
      <c r="F187" s="322" t="s">
        <v>72</v>
      </c>
      <c r="G187" s="45" t="str">
        <f t="shared" si="1"/>
        <v>Augusto</v>
      </c>
      <c r="H187" s="335" t="s">
        <v>149</v>
      </c>
      <c r="I187" s="52" t="s">
        <v>122</v>
      </c>
      <c r="J187" s="322" t="str">
        <f t="shared" si="5"/>
        <v>Não</v>
      </c>
      <c r="K187" s="323">
        <v>44276.0</v>
      </c>
      <c r="L187" s="96"/>
      <c r="M187" s="96" t="s">
        <v>61</v>
      </c>
      <c r="N187" s="337">
        <v>0.015</v>
      </c>
      <c r="O187" s="322" t="s">
        <v>53</v>
      </c>
      <c r="P187" s="325">
        <v>0.1</v>
      </c>
      <c r="Q187" s="322" t="str">
        <f>IFERROR(VLOOKUP(F187,'Cadastro de assessores'!A:B,2,FALSE),"Não Cadastrado")</f>
        <v>250</v>
      </c>
      <c r="R187" s="322" t="s">
        <v>103</v>
      </c>
      <c r="S187" s="323">
        <v>44276.0</v>
      </c>
      <c r="T187" s="64"/>
      <c r="U187" s="171"/>
      <c r="V187" s="46" t="s">
        <v>104</v>
      </c>
      <c r="W187" s="13" t="s">
        <v>1276</v>
      </c>
      <c r="X187" s="166" t="s">
        <v>76</v>
      </c>
      <c r="Y187" s="52" t="str">
        <f t="shared" si="3"/>
        <v>Ativo</v>
      </c>
      <c r="Z187" s="328"/>
      <c r="AA187" s="96" t="str">
        <f t="shared" si="4"/>
        <v>Varejo</v>
      </c>
      <c r="AB187" s="13" t="s">
        <v>116</v>
      </c>
      <c r="AC187" s="96"/>
      <c r="AD187" s="96" t="s">
        <v>2664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3"/>
      <c r="AS187" s="329"/>
      <c r="AT187" s="329">
        <v>419598.61</v>
      </c>
      <c r="AU187" s="329"/>
      <c r="AV187" s="329">
        <v>426548.85</v>
      </c>
      <c r="AW187" s="329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0">
        <v>415684.46</v>
      </c>
      <c r="BJ187" s="330">
        <v>401556.72</v>
      </c>
      <c r="BK187" s="330">
        <v>408787.34</v>
      </c>
      <c r="BL187" s="330">
        <v>414541.19</v>
      </c>
      <c r="BM187" s="330">
        <v>418623.1</v>
      </c>
      <c r="BN187" s="330">
        <v>434792.67</v>
      </c>
      <c r="BO187" s="330">
        <v>431309.09</v>
      </c>
      <c r="BP187" s="330">
        <v>435080.54</v>
      </c>
      <c r="BQ187" s="330">
        <v>440215.9</v>
      </c>
      <c r="BR187" s="330">
        <v>426937.33</v>
      </c>
      <c r="BS187" s="330">
        <v>432143.35</v>
      </c>
      <c r="BT187" s="330">
        <v>433109.35</v>
      </c>
      <c r="BU187" s="330">
        <v>444423.21</v>
      </c>
      <c r="BV187" s="330">
        <v>450235.26</v>
      </c>
      <c r="BW187" s="330">
        <v>126124.96</v>
      </c>
      <c r="BX187" s="330">
        <v>131276.82</v>
      </c>
      <c r="BY187" s="330">
        <v>131578.21</v>
      </c>
      <c r="BZ187" s="330">
        <v>133975.44</v>
      </c>
      <c r="CA187" s="330">
        <v>21.6</v>
      </c>
      <c r="CB187" s="330">
        <v>0.0</v>
      </c>
      <c r="CC187" s="331">
        <v>0.0</v>
      </c>
      <c r="CD187" s="331">
        <v>0.0</v>
      </c>
      <c r="CE187" s="331">
        <v>0.0</v>
      </c>
      <c r="CF187" s="331">
        <v>0.0</v>
      </c>
      <c r="CG187" s="331">
        <v>0.0</v>
      </c>
      <c r="CH187" s="331">
        <v>0.0</v>
      </c>
      <c r="CI187" s="332"/>
    </row>
    <row r="188" ht="15.75" customHeight="1">
      <c r="A188" s="320" t="s">
        <v>2601</v>
      </c>
      <c r="B188" s="158" t="s">
        <v>3118</v>
      </c>
      <c r="C188" s="333" t="s">
        <v>3119</v>
      </c>
      <c r="D188" s="322" t="s">
        <v>18</v>
      </c>
      <c r="E188" s="322" t="s">
        <v>19</v>
      </c>
      <c r="F188" s="322" t="s">
        <v>2660</v>
      </c>
      <c r="G188" s="45" t="str">
        <f t="shared" si="1"/>
        <v>Augusto</v>
      </c>
      <c r="H188" s="167" t="s">
        <v>103</v>
      </c>
      <c r="I188" s="47" t="s">
        <v>23</v>
      </c>
      <c r="J188" s="322" t="str">
        <f t="shared" si="5"/>
        <v>Sim</v>
      </c>
      <c r="K188" s="323">
        <v>45146.0</v>
      </c>
      <c r="L188" s="96"/>
      <c r="M188" s="96" t="s">
        <v>48</v>
      </c>
      <c r="N188" s="337">
        <v>0.012</v>
      </c>
      <c r="O188" s="322" t="s">
        <v>2606</v>
      </c>
      <c r="P188" s="325">
        <v>0.0</v>
      </c>
      <c r="Q188" s="322"/>
      <c r="R188" s="322"/>
      <c r="S188" s="323"/>
      <c r="T188" s="339" t="s">
        <v>3120</v>
      </c>
      <c r="U188" s="171"/>
      <c r="V188" s="46" t="s">
        <v>104</v>
      </c>
      <c r="W188" s="11" t="s">
        <v>3121</v>
      </c>
      <c r="X188" s="5" t="s">
        <v>799</v>
      </c>
      <c r="Y188" s="52" t="str">
        <f t="shared" si="3"/>
        <v>Inativo</v>
      </c>
      <c r="Z188" s="328"/>
      <c r="AA188" s="96" t="str">
        <f t="shared" si="4"/>
        <v/>
      </c>
      <c r="AB188" s="13" t="s">
        <v>116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3"/>
      <c r="AS188" s="329"/>
      <c r="AT188" s="329"/>
      <c r="AU188" s="329"/>
      <c r="AV188" s="329"/>
      <c r="AW188" s="329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0"/>
      <c r="BJ188" s="330"/>
      <c r="BK188" s="330"/>
      <c r="BL188" s="330"/>
      <c r="BM188" s="330"/>
      <c r="BN188" s="330"/>
      <c r="BO188" s="330"/>
      <c r="BP188" s="330"/>
      <c r="BQ188" s="330"/>
      <c r="BR188" s="330"/>
      <c r="BS188" s="330"/>
      <c r="BT188" s="330"/>
      <c r="BU188" s="330"/>
      <c r="BV188" s="330">
        <v>0.0</v>
      </c>
      <c r="BW188" s="330">
        <v>0.0</v>
      </c>
      <c r="BX188" s="330">
        <v>0.0</v>
      </c>
      <c r="BY188" s="330">
        <v>0.0</v>
      </c>
      <c r="BZ188" s="330">
        <v>0.0</v>
      </c>
      <c r="CA188" s="330">
        <v>0.0</v>
      </c>
      <c r="CB188" s="330">
        <v>0.0</v>
      </c>
      <c r="CC188" s="331">
        <v>0.0</v>
      </c>
      <c r="CD188" s="331">
        <v>0.0</v>
      </c>
      <c r="CE188" s="331">
        <v>24872.33</v>
      </c>
      <c r="CF188" s="331">
        <v>25094.98</v>
      </c>
      <c r="CG188" s="331">
        <v>18159.86</v>
      </c>
      <c r="CH188" s="331">
        <v>18308.25</v>
      </c>
      <c r="CI188" s="332"/>
    </row>
    <row r="189" ht="15.75" customHeight="1">
      <c r="A189" s="320" t="s">
        <v>2601</v>
      </c>
      <c r="B189" s="238" t="s">
        <v>3122</v>
      </c>
      <c r="C189" s="223" t="s">
        <v>3123</v>
      </c>
      <c r="D189" s="322" t="s">
        <v>18</v>
      </c>
      <c r="E189" s="322" t="s">
        <v>181</v>
      </c>
      <c r="F189" s="96" t="s">
        <v>538</v>
      </c>
      <c r="G189" s="45" t="str">
        <f t="shared" si="1"/>
        <v>Breno</v>
      </c>
      <c r="H189" s="167" t="s">
        <v>103</v>
      </c>
      <c r="I189" s="47" t="s">
        <v>23</v>
      </c>
      <c r="J189" s="322" t="str">
        <f t="shared" si="5"/>
        <v>Não</v>
      </c>
      <c r="K189" s="323">
        <v>44263.0</v>
      </c>
      <c r="L189" s="96"/>
      <c r="M189" s="96" t="s">
        <v>61</v>
      </c>
      <c r="N189" s="324">
        <v>0.015</v>
      </c>
      <c r="O189" s="322" t="s">
        <v>53</v>
      </c>
      <c r="P189" s="325">
        <v>0.1</v>
      </c>
      <c r="Q189" s="322">
        <f>IFERROR(VLOOKUP(F189,'Cadastro de assessores'!A:B,2,FALSE),"Não Cadastrado")</f>
        <v>12362</v>
      </c>
      <c r="R189" s="322" t="s">
        <v>103</v>
      </c>
      <c r="S189" s="323">
        <v>44263.0</v>
      </c>
      <c r="T189" s="171"/>
      <c r="U189" s="171"/>
      <c r="V189" s="46" t="s">
        <v>104</v>
      </c>
      <c r="W189" s="13" t="s">
        <v>3124</v>
      </c>
      <c r="X189" s="13" t="s">
        <v>38</v>
      </c>
      <c r="Y189" s="52" t="str">
        <f t="shared" si="3"/>
        <v>Ativo</v>
      </c>
      <c r="Z189" s="328"/>
      <c r="AA189" s="96" t="str">
        <f t="shared" si="4"/>
        <v>Varejo</v>
      </c>
      <c r="AB189" s="13" t="s">
        <v>116</v>
      </c>
      <c r="AC189" s="96"/>
      <c r="AD189" s="96" t="s">
        <v>2651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3"/>
      <c r="AS189" s="329">
        <v>267972.83</v>
      </c>
      <c r="AT189" s="329">
        <v>270124.52</v>
      </c>
      <c r="AU189" s="329"/>
      <c r="AV189" s="329">
        <v>274430.49</v>
      </c>
      <c r="AW189" s="329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0">
        <v>256060.19</v>
      </c>
      <c r="BJ189" s="330">
        <v>254075.36</v>
      </c>
      <c r="BK189" s="330">
        <v>257345.7</v>
      </c>
      <c r="BL189" s="330">
        <v>237463.64</v>
      </c>
      <c r="BM189" s="330">
        <v>239442.77</v>
      </c>
      <c r="BN189" s="330">
        <v>248130.37</v>
      </c>
      <c r="BO189" s="330">
        <v>245445.52</v>
      </c>
      <c r="BP189" s="330">
        <v>247359.46</v>
      </c>
      <c r="BQ189" s="330">
        <v>249697.04</v>
      </c>
      <c r="BR189" s="330">
        <v>251467.26</v>
      </c>
      <c r="BS189" s="330">
        <v>252262.59</v>
      </c>
      <c r="BT189" s="330">
        <v>252960.63</v>
      </c>
      <c r="BU189" s="330">
        <v>242972.76</v>
      </c>
      <c r="BV189" s="330">
        <v>239962.79</v>
      </c>
      <c r="BW189" s="330">
        <v>200813.38</v>
      </c>
      <c r="BX189" s="330">
        <v>241285.85</v>
      </c>
      <c r="BY189" s="330">
        <v>227869.87</v>
      </c>
      <c r="BZ189" s="330">
        <v>228776.22</v>
      </c>
      <c r="CA189" s="330">
        <v>233514.09</v>
      </c>
      <c r="CB189" s="330">
        <v>229154.65</v>
      </c>
      <c r="CC189" s="331">
        <v>188549.13</v>
      </c>
      <c r="CD189" s="331">
        <v>236654.54</v>
      </c>
      <c r="CE189" s="331">
        <v>189959.78</v>
      </c>
      <c r="CF189" s="331">
        <v>224656.52</v>
      </c>
      <c r="CG189" s="331">
        <v>219229.0</v>
      </c>
      <c r="CH189" s="331">
        <v>219695.45</v>
      </c>
      <c r="CI189" s="332"/>
    </row>
    <row r="190" ht="15.75" customHeight="1">
      <c r="A190" s="320" t="s">
        <v>2601</v>
      </c>
      <c r="B190" s="43" t="s">
        <v>3125</v>
      </c>
      <c r="C190" s="333" t="s">
        <v>3126</v>
      </c>
      <c r="D190" s="322" t="s">
        <v>18</v>
      </c>
      <c r="E190" s="322" t="s">
        <v>181</v>
      </c>
      <c r="F190" s="94" t="s">
        <v>2689</v>
      </c>
      <c r="G190" s="45" t="str">
        <f t="shared" si="1"/>
        <v>Augusto</v>
      </c>
      <c r="H190" s="167" t="s">
        <v>149</v>
      </c>
      <c r="I190" s="52" t="s">
        <v>122</v>
      </c>
      <c r="J190" s="322" t="str">
        <f t="shared" si="5"/>
        <v>Não</v>
      </c>
      <c r="K190" s="73">
        <v>44358.0</v>
      </c>
      <c r="L190" s="96"/>
      <c r="M190" s="96" t="s">
        <v>74</v>
      </c>
      <c r="N190" s="324">
        <v>0.012</v>
      </c>
      <c r="O190" s="322" t="s">
        <v>2606</v>
      </c>
      <c r="P190" s="325">
        <v>0.0</v>
      </c>
      <c r="Q190" s="94" t="str">
        <f>IFERROR(VLOOKUP(F190,'Cadastro de assessores'!A:B,2,FALSE),"Não Cadastrado")</f>
        <v>22066</v>
      </c>
      <c r="R190" s="322" t="s">
        <v>103</v>
      </c>
      <c r="S190" s="323">
        <v>44344.0</v>
      </c>
      <c r="T190" s="51"/>
      <c r="U190" s="51"/>
      <c r="V190" s="46" t="s">
        <v>104</v>
      </c>
      <c r="W190" s="5" t="s">
        <v>3127</v>
      </c>
      <c r="X190" s="166" t="s">
        <v>76</v>
      </c>
      <c r="Y190" s="52" t="str">
        <f t="shared" si="3"/>
        <v>Ativo</v>
      </c>
      <c r="Z190" s="328"/>
      <c r="AA190" s="96" t="str">
        <f t="shared" si="4"/>
        <v>Varejo</v>
      </c>
      <c r="AB190" s="13" t="s">
        <v>116</v>
      </c>
      <c r="AC190" s="96"/>
      <c r="AD190" s="96" t="s">
        <v>2684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9"/>
      <c r="AT190" s="329"/>
      <c r="AU190" s="329"/>
      <c r="AV190" s="329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0">
        <v>206320.5</v>
      </c>
      <c r="BJ190" s="330">
        <v>0.0</v>
      </c>
      <c r="BK190" s="330">
        <v>101846.67</v>
      </c>
      <c r="BL190" s="330">
        <v>102838.77</v>
      </c>
      <c r="BM190" s="330">
        <v>103700.53</v>
      </c>
      <c r="BN190" s="330">
        <v>104529.81</v>
      </c>
      <c r="BO190" s="330">
        <v>105364.04</v>
      </c>
      <c r="BP190" s="330">
        <v>106205.09</v>
      </c>
      <c r="BQ190" s="330">
        <v>107369.25</v>
      </c>
      <c r="BR190" s="330">
        <v>108138.84</v>
      </c>
      <c r="BS190" s="330">
        <v>109130.64</v>
      </c>
      <c r="BT190" s="330">
        <v>109872.21</v>
      </c>
      <c r="BU190" s="330">
        <v>110884.01</v>
      </c>
      <c r="BV190" s="330">
        <v>0.0</v>
      </c>
      <c r="BW190" s="330">
        <v>0.0</v>
      </c>
      <c r="BX190" s="330">
        <v>0.0</v>
      </c>
      <c r="BY190" s="330">
        <v>0.0</v>
      </c>
      <c r="BZ190" s="330">
        <v>0.0</v>
      </c>
      <c r="CA190" s="330">
        <v>0.0</v>
      </c>
      <c r="CB190" s="330">
        <v>0.0</v>
      </c>
      <c r="CC190" s="331">
        <v>0.0</v>
      </c>
      <c r="CD190" s="331">
        <v>0.0</v>
      </c>
      <c r="CE190" s="331">
        <v>0.0</v>
      </c>
      <c r="CF190" s="331">
        <v>0.0</v>
      </c>
      <c r="CG190" s="331">
        <v>0.0</v>
      </c>
      <c r="CH190" s="331">
        <v>0.0</v>
      </c>
      <c r="CI190" s="332"/>
    </row>
    <row r="191" ht="15.75" customHeight="1">
      <c r="A191" s="320" t="s">
        <v>2601</v>
      </c>
      <c r="B191" s="243" t="s">
        <v>3128</v>
      </c>
      <c r="C191" s="334" t="s">
        <v>3129</v>
      </c>
      <c r="D191" s="322" t="s">
        <v>18</v>
      </c>
      <c r="E191" s="322" t="s">
        <v>19</v>
      </c>
      <c r="F191" s="96" t="s">
        <v>2858</v>
      </c>
      <c r="G191" s="45" t="str">
        <f t="shared" si="1"/>
        <v>Augusto</v>
      </c>
      <c r="H191" s="335" t="s">
        <v>190</v>
      </c>
      <c r="I191" s="47" t="s">
        <v>23</v>
      </c>
      <c r="J191" s="322" t="str">
        <f t="shared" si="5"/>
        <v>Não</v>
      </c>
      <c r="K191" s="336">
        <v>43515.0</v>
      </c>
      <c r="L191" s="336">
        <v>44309.0</v>
      </c>
      <c r="M191" s="96" t="s">
        <v>194</v>
      </c>
      <c r="N191" s="337">
        <v>0.01</v>
      </c>
      <c r="O191" s="322" t="s">
        <v>195</v>
      </c>
      <c r="P191" s="325">
        <v>0.2</v>
      </c>
      <c r="Q191" s="96" t="str">
        <f>IFERROR(VLOOKUP(F191,'Cadastro de assessores'!A:B,2,FALSE),"Não Cadastrado")</f>
        <v>18236</v>
      </c>
      <c r="R191" s="96" t="s">
        <v>2618</v>
      </c>
      <c r="S191" s="336">
        <v>43515.0</v>
      </c>
      <c r="T191" s="171"/>
      <c r="U191" s="171"/>
      <c r="V191" s="46" t="s">
        <v>104</v>
      </c>
      <c r="W191" s="13" t="s">
        <v>3130</v>
      </c>
      <c r="X191" s="5" t="s">
        <v>19</v>
      </c>
      <c r="Y191" s="52" t="str">
        <f t="shared" si="3"/>
        <v>Encerrado</v>
      </c>
      <c r="Z191" s="328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0"/>
      <c r="AY191" s="340"/>
      <c r="AZ191" s="340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2621</v>
      </c>
      <c r="BJ191" s="173">
        <v>0.0</v>
      </c>
      <c r="BK191" s="173" t="s">
        <v>2621</v>
      </c>
      <c r="BL191" s="173">
        <v>0.0</v>
      </c>
      <c r="BM191" s="330">
        <v>0.0</v>
      </c>
      <c r="BN191" s="330">
        <v>0.0</v>
      </c>
      <c r="BO191" s="330">
        <v>0.0</v>
      </c>
      <c r="BP191" s="330">
        <v>0.0</v>
      </c>
      <c r="BQ191" s="330">
        <v>0.0</v>
      </c>
      <c r="BR191" s="330">
        <v>0.0</v>
      </c>
      <c r="BS191" s="330">
        <v>0.0</v>
      </c>
      <c r="BT191" s="330">
        <v>0.0</v>
      </c>
      <c r="BU191" s="330">
        <v>0.0</v>
      </c>
      <c r="BV191" s="330">
        <v>0.0</v>
      </c>
      <c r="BW191" s="330">
        <v>0.0</v>
      </c>
      <c r="BX191" s="330">
        <v>0.0</v>
      </c>
      <c r="BY191" s="330">
        <v>0.0</v>
      </c>
      <c r="BZ191" s="330">
        <v>0.0</v>
      </c>
      <c r="CA191" s="330">
        <v>0.0</v>
      </c>
      <c r="CB191" s="330">
        <v>0.0</v>
      </c>
      <c r="CC191" s="331">
        <v>0.0</v>
      </c>
      <c r="CD191" s="331">
        <v>0.0</v>
      </c>
      <c r="CE191" s="331">
        <v>0.0</v>
      </c>
      <c r="CF191" s="331">
        <v>0.0</v>
      </c>
      <c r="CG191" s="331">
        <v>0.0</v>
      </c>
      <c r="CH191" s="331">
        <v>0.0</v>
      </c>
      <c r="CI191" s="332"/>
    </row>
    <row r="192" ht="15.75" customHeight="1">
      <c r="A192" s="320" t="s">
        <v>2601</v>
      </c>
      <c r="B192" s="43" t="s">
        <v>3131</v>
      </c>
      <c r="C192" s="223" t="s">
        <v>3132</v>
      </c>
      <c r="D192" s="322" t="s">
        <v>18</v>
      </c>
      <c r="E192" s="322" t="s">
        <v>181</v>
      </c>
      <c r="F192" s="94" t="s">
        <v>203</v>
      </c>
      <c r="G192" s="45" t="str">
        <f t="shared" si="1"/>
        <v>Augusto</v>
      </c>
      <c r="H192" s="167" t="s">
        <v>149</v>
      </c>
      <c r="I192" s="52" t="s">
        <v>122</v>
      </c>
      <c r="J192" s="322" t="str">
        <f t="shared" si="5"/>
        <v>Sim</v>
      </c>
      <c r="K192" s="323">
        <v>44656.0</v>
      </c>
      <c r="L192" s="96"/>
      <c r="M192" s="96" t="s">
        <v>194</v>
      </c>
      <c r="N192" s="324">
        <v>0.025</v>
      </c>
      <c r="O192" s="322" t="s">
        <v>195</v>
      </c>
      <c r="P192" s="325">
        <v>0.2</v>
      </c>
      <c r="Q192" s="322" t="str">
        <f>IFERROR(VLOOKUP(F192,'Cadastro de assessores'!A:B,2,FALSE),"Não Cadastrado")</f>
        <v>28411</v>
      </c>
      <c r="R192" s="322" t="s">
        <v>103</v>
      </c>
      <c r="S192" s="323">
        <v>44651.0</v>
      </c>
      <c r="T192" s="61" t="s">
        <v>3133</v>
      </c>
      <c r="U192" s="51"/>
      <c r="V192" s="46" t="s">
        <v>104</v>
      </c>
      <c r="W192" s="5" t="s">
        <v>1287</v>
      </c>
      <c r="X192" s="166" t="s">
        <v>76</v>
      </c>
      <c r="Y192" s="52" t="str">
        <f t="shared" si="3"/>
        <v>Ativo</v>
      </c>
      <c r="Z192" s="328"/>
      <c r="AA192" s="96" t="str">
        <f t="shared" si="4"/>
        <v>Varejo</v>
      </c>
      <c r="AB192" s="13" t="s">
        <v>116</v>
      </c>
      <c r="AC192" s="96"/>
      <c r="AD192" s="96" t="s">
        <v>2664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9"/>
      <c r="AT192" s="329"/>
      <c r="AU192" s="329"/>
      <c r="AV192" s="329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0">
        <v>130507.78</v>
      </c>
      <c r="BJ192" s="330">
        <v>131510.25</v>
      </c>
      <c r="BK192" s="330">
        <v>133774.82</v>
      </c>
      <c r="BL192" s="330">
        <v>133667.05</v>
      </c>
      <c r="BM192" s="330">
        <v>133138.21</v>
      </c>
      <c r="BN192" s="330">
        <v>134889.73</v>
      </c>
      <c r="BO192" s="330">
        <v>134605.93</v>
      </c>
      <c r="BP192" s="330">
        <v>134877.48</v>
      </c>
      <c r="BQ192" s="330">
        <v>137436.26</v>
      </c>
      <c r="BR192" s="330">
        <v>112034.74</v>
      </c>
      <c r="BS192" s="330">
        <v>112500.92</v>
      </c>
      <c r="BT192" s="330">
        <v>89854.86</v>
      </c>
      <c r="BU192" s="330">
        <v>24.6</v>
      </c>
      <c r="BV192" s="330">
        <v>0.0</v>
      </c>
      <c r="BW192" s="330">
        <v>0.0</v>
      </c>
      <c r="BX192" s="330">
        <v>0.0</v>
      </c>
      <c r="BY192" s="330">
        <v>0.0</v>
      </c>
      <c r="BZ192" s="330">
        <v>0.0</v>
      </c>
      <c r="CA192" s="330">
        <v>0.0</v>
      </c>
      <c r="CB192" s="330">
        <v>0.0</v>
      </c>
      <c r="CC192" s="331">
        <v>0.0</v>
      </c>
      <c r="CD192" s="331">
        <v>0.0</v>
      </c>
      <c r="CE192" s="331">
        <v>0.0</v>
      </c>
      <c r="CF192" s="331">
        <v>0.0</v>
      </c>
      <c r="CG192" s="331">
        <v>0.0</v>
      </c>
      <c r="CH192" s="331">
        <v>0.0</v>
      </c>
      <c r="CI192" s="332"/>
    </row>
    <row r="193" ht="15.75" customHeight="1">
      <c r="A193" s="320" t="s">
        <v>2601</v>
      </c>
      <c r="B193" s="238" t="s">
        <v>3134</v>
      </c>
      <c r="C193" s="223" t="s">
        <v>3135</v>
      </c>
      <c r="D193" s="322" t="s">
        <v>18</v>
      </c>
      <c r="E193" s="322" t="s">
        <v>181</v>
      </c>
      <c r="F193" s="322" t="s">
        <v>203</v>
      </c>
      <c r="G193" s="45" t="str">
        <f t="shared" si="1"/>
        <v>Augusto</v>
      </c>
      <c r="H193" s="335" t="s">
        <v>190</v>
      </c>
      <c r="I193" s="47" t="s">
        <v>23</v>
      </c>
      <c r="J193" s="322" t="str">
        <f t="shared" si="5"/>
        <v>Não</v>
      </c>
      <c r="K193" s="380">
        <v>44706.0</v>
      </c>
      <c r="L193" s="83">
        <v>45015.0</v>
      </c>
      <c r="M193" s="96" t="s">
        <v>788</v>
      </c>
      <c r="N193" s="96" t="s">
        <v>3136</v>
      </c>
      <c r="O193" s="322" t="s">
        <v>195</v>
      </c>
      <c r="P193" s="325">
        <v>0.2</v>
      </c>
      <c r="Q193" s="322" t="str">
        <f>IFERROR(VLOOKUP(F193,'Cadastro de assessores'!A:B,2,FALSE),"Não Cadastrado")</f>
        <v>28411</v>
      </c>
      <c r="R193" s="322"/>
      <c r="S193" s="323"/>
      <c r="T193" s="326"/>
      <c r="U193" s="326"/>
      <c r="V193" s="46" t="s">
        <v>104</v>
      </c>
      <c r="W193" s="13" t="s">
        <v>1287</v>
      </c>
      <c r="X193" s="5" t="s">
        <v>76</v>
      </c>
      <c r="Y193" s="52" t="str">
        <f t="shared" si="3"/>
        <v>Encerrado</v>
      </c>
      <c r="Z193" s="328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3"/>
      <c r="AS193" s="329"/>
      <c r="AT193" s="329"/>
      <c r="AU193" s="329"/>
      <c r="AV193" s="329"/>
      <c r="AW193" s="329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>
        <v>0.0</v>
      </c>
      <c r="BS193" s="330">
        <v>0.0</v>
      </c>
      <c r="BT193" s="330">
        <v>0.0</v>
      </c>
      <c r="BU193" s="330">
        <v>0.0</v>
      </c>
      <c r="BV193" s="330">
        <v>0.0</v>
      </c>
      <c r="BW193" s="330">
        <v>0.0</v>
      </c>
      <c r="BX193" s="330">
        <v>0.0</v>
      </c>
      <c r="BY193" s="330">
        <v>0.0</v>
      </c>
      <c r="BZ193" s="330">
        <v>0.0</v>
      </c>
      <c r="CA193" s="330">
        <v>0.0</v>
      </c>
      <c r="CB193" s="330">
        <v>0.0</v>
      </c>
      <c r="CC193" s="331">
        <v>0.0</v>
      </c>
      <c r="CD193" s="331">
        <v>0.0</v>
      </c>
      <c r="CE193" s="331">
        <v>0.0</v>
      </c>
      <c r="CF193" s="331">
        <v>0.0</v>
      </c>
      <c r="CG193" s="331">
        <v>0.0</v>
      </c>
      <c r="CH193" s="331">
        <v>0.0</v>
      </c>
      <c r="CI193" s="332"/>
    </row>
    <row r="194" ht="15.75" customHeight="1">
      <c r="A194" s="320" t="s">
        <v>2601</v>
      </c>
      <c r="B194" s="238" t="s">
        <v>3137</v>
      </c>
      <c r="C194" s="223" t="s">
        <v>3138</v>
      </c>
      <c r="D194" s="322" t="s">
        <v>18</v>
      </c>
      <c r="E194" s="322" t="s">
        <v>181</v>
      </c>
      <c r="F194" s="322" t="s">
        <v>203</v>
      </c>
      <c r="G194" s="45" t="str">
        <f t="shared" si="1"/>
        <v>Augusto</v>
      </c>
      <c r="H194" s="167" t="s">
        <v>149</v>
      </c>
      <c r="I194" s="52" t="s">
        <v>122</v>
      </c>
      <c r="J194" s="322" t="str">
        <f t="shared" si="5"/>
        <v>Sim</v>
      </c>
      <c r="K194" s="323">
        <v>44278.0</v>
      </c>
      <c r="L194" s="46"/>
      <c r="M194" s="96" t="s">
        <v>275</v>
      </c>
      <c r="N194" s="337">
        <v>0.02</v>
      </c>
      <c r="O194" s="322" t="s">
        <v>53</v>
      </c>
      <c r="P194" s="325">
        <v>0.2</v>
      </c>
      <c r="Q194" s="322" t="str">
        <f>IFERROR(VLOOKUP(F194,'Cadastro de assessores'!A:B,2,FALSE),"Não Cadastrado")</f>
        <v>28411</v>
      </c>
      <c r="R194" s="322" t="s">
        <v>103</v>
      </c>
      <c r="S194" s="323">
        <v>44260.0</v>
      </c>
      <c r="T194" s="339" t="s">
        <v>3006</v>
      </c>
      <c r="U194" s="171"/>
      <c r="V194" s="46" t="s">
        <v>104</v>
      </c>
      <c r="W194" s="13" t="s">
        <v>1294</v>
      </c>
      <c r="X194" s="166" t="s">
        <v>76</v>
      </c>
      <c r="Y194" s="52" t="str">
        <f t="shared" si="3"/>
        <v>Ativo</v>
      </c>
      <c r="Z194" s="328"/>
      <c r="AA194" s="96" t="str">
        <f t="shared" si="4"/>
        <v>Varejo</v>
      </c>
      <c r="AB194" s="13" t="s">
        <v>116</v>
      </c>
      <c r="AC194" s="96"/>
      <c r="AD194" s="96" t="s">
        <v>2664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3"/>
      <c r="AS194" s="329"/>
      <c r="AT194" s="329">
        <v>222951.17</v>
      </c>
      <c r="AU194" s="329"/>
      <c r="AV194" s="329">
        <v>227457.43</v>
      </c>
      <c r="AW194" s="329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0">
        <v>156289.94</v>
      </c>
      <c r="BJ194" s="330">
        <v>164410.95</v>
      </c>
      <c r="BK194" s="330">
        <v>195079.82</v>
      </c>
      <c r="BL194" s="330">
        <v>243818.16</v>
      </c>
      <c r="BM194" s="330">
        <v>271547.72</v>
      </c>
      <c r="BN194" s="330">
        <v>290743.05</v>
      </c>
      <c r="BO194" s="330">
        <v>295910.36</v>
      </c>
      <c r="BP194" s="330">
        <v>297214.87</v>
      </c>
      <c r="BQ194" s="330">
        <v>300562.41</v>
      </c>
      <c r="BR194" s="330">
        <v>297981.16</v>
      </c>
      <c r="BS194" s="330">
        <v>300076.87</v>
      </c>
      <c r="BT194" s="330">
        <v>22572.2</v>
      </c>
      <c r="BU194" s="330">
        <v>22630.6</v>
      </c>
      <c r="BV194" s="330">
        <v>23036.47</v>
      </c>
      <c r="BW194" s="330">
        <v>228.15</v>
      </c>
      <c r="BX194" s="330">
        <v>224.0</v>
      </c>
      <c r="BY194" s="330">
        <v>0.0</v>
      </c>
      <c r="BZ194" s="330">
        <v>114.69</v>
      </c>
      <c r="CA194" s="330">
        <v>72.49</v>
      </c>
      <c r="CB194" s="330">
        <v>61.13</v>
      </c>
      <c r="CC194" s="331">
        <v>61.13</v>
      </c>
      <c r="CD194" s="331">
        <v>61.13</v>
      </c>
      <c r="CE194" s="331">
        <v>51.39</v>
      </c>
      <c r="CF194" s="331">
        <v>51.39</v>
      </c>
      <c r="CG194" s="331">
        <v>35.41</v>
      </c>
      <c r="CH194" s="331">
        <v>35.41</v>
      </c>
      <c r="CI194" s="332"/>
    </row>
    <row r="195" ht="15.75" customHeight="1">
      <c r="A195" s="320" t="s">
        <v>2601</v>
      </c>
      <c r="B195" s="238" t="s">
        <v>3137</v>
      </c>
      <c r="C195" s="223" t="s">
        <v>3139</v>
      </c>
      <c r="D195" s="322" t="s">
        <v>18</v>
      </c>
      <c r="E195" s="322" t="s">
        <v>181</v>
      </c>
      <c r="F195" s="322" t="s">
        <v>203</v>
      </c>
      <c r="G195" s="45" t="str">
        <f t="shared" si="1"/>
        <v>Augusto</v>
      </c>
      <c r="H195" s="167" t="s">
        <v>149</v>
      </c>
      <c r="I195" s="52" t="s">
        <v>122</v>
      </c>
      <c r="J195" s="322" t="str">
        <f t="shared" si="5"/>
        <v>Sim</v>
      </c>
      <c r="K195" s="323">
        <v>44278.0</v>
      </c>
      <c r="L195" s="96"/>
      <c r="M195" s="96" t="s">
        <v>194</v>
      </c>
      <c r="N195" s="324">
        <v>0.025</v>
      </c>
      <c r="O195" s="322" t="s">
        <v>195</v>
      </c>
      <c r="P195" s="325">
        <v>0.2</v>
      </c>
      <c r="Q195" s="322" t="str">
        <f>IFERROR(VLOOKUP(F195,'Cadastro de assessores'!A:B,2,FALSE),"Não Cadastrado")</f>
        <v>28411</v>
      </c>
      <c r="R195" s="322" t="s">
        <v>103</v>
      </c>
      <c r="S195" s="323">
        <v>44278.0</v>
      </c>
      <c r="T195" s="339" t="s">
        <v>3006</v>
      </c>
      <c r="U195" s="171"/>
      <c r="V195" s="46" t="s">
        <v>104</v>
      </c>
      <c r="W195" s="13" t="s">
        <v>1294</v>
      </c>
      <c r="X195" s="166" t="s">
        <v>76</v>
      </c>
      <c r="Y195" s="52" t="str">
        <f t="shared" si="3"/>
        <v>Ativo</v>
      </c>
      <c r="Z195" s="328"/>
      <c r="AA195" s="96" t="str">
        <f t="shared" si="4"/>
        <v>Varejo</v>
      </c>
      <c r="AB195" s="13" t="s">
        <v>116</v>
      </c>
      <c r="AC195" s="96"/>
      <c r="AD195" s="96" t="s">
        <v>2664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3"/>
      <c r="AS195" s="329"/>
      <c r="AT195" s="329">
        <v>148864.29</v>
      </c>
      <c r="AU195" s="329">
        <v>150382.81</v>
      </c>
      <c r="AV195" s="329">
        <v>151173.3</v>
      </c>
      <c r="AW195" s="329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0">
        <v>226737.5</v>
      </c>
      <c r="BJ195" s="330">
        <v>169621.77</v>
      </c>
      <c r="BK195" s="330">
        <v>177375.96</v>
      </c>
      <c r="BL195" s="330">
        <v>178618.83</v>
      </c>
      <c r="BM195" s="330">
        <v>179894.17</v>
      </c>
      <c r="BN195" s="330">
        <v>193370.18</v>
      </c>
      <c r="BO195" s="330">
        <v>189568.32</v>
      </c>
      <c r="BP195" s="330">
        <v>188331.67</v>
      </c>
      <c r="BQ195" s="330">
        <v>194179.11</v>
      </c>
      <c r="BR195" s="330">
        <v>187202.55</v>
      </c>
      <c r="BS195" s="330">
        <v>186378.77</v>
      </c>
      <c r="BT195" s="330">
        <v>38725.75</v>
      </c>
      <c r="BU195" s="330">
        <v>38948.96</v>
      </c>
      <c r="BV195" s="330">
        <v>39813.76</v>
      </c>
      <c r="BW195" s="330">
        <v>40150.11</v>
      </c>
      <c r="BX195" s="330">
        <v>522.69</v>
      </c>
      <c r="BY195" s="330">
        <v>0.0</v>
      </c>
      <c r="BZ195" s="330">
        <v>251.12</v>
      </c>
      <c r="CA195" s="330">
        <v>195.75</v>
      </c>
      <c r="CB195" s="330">
        <v>142.23</v>
      </c>
      <c r="CC195" s="331">
        <v>142.23</v>
      </c>
      <c r="CD195" s="331">
        <v>142.23</v>
      </c>
      <c r="CE195" s="331">
        <v>0.0</v>
      </c>
      <c r="CF195" s="331">
        <v>0.0</v>
      </c>
      <c r="CG195" s="331">
        <v>0.0</v>
      </c>
      <c r="CH195" s="331">
        <v>0.0</v>
      </c>
      <c r="CI195" s="332"/>
    </row>
    <row r="196" ht="15.75" customHeight="1">
      <c r="A196" s="320" t="s">
        <v>2601</v>
      </c>
      <c r="B196" s="243" t="s">
        <v>3140</v>
      </c>
      <c r="C196" s="334" t="s">
        <v>3141</v>
      </c>
      <c r="D196" s="322" t="s">
        <v>2604</v>
      </c>
      <c r="E196" s="322" t="s">
        <v>19</v>
      </c>
      <c r="F196" s="96" t="s">
        <v>2617</v>
      </c>
      <c r="G196" s="45" t="str">
        <f t="shared" si="1"/>
        <v>Augusto</v>
      </c>
      <c r="H196" s="335" t="s">
        <v>190</v>
      </c>
      <c r="I196" s="47" t="s">
        <v>23</v>
      </c>
      <c r="J196" s="322" t="str">
        <f t="shared" si="5"/>
        <v>Não</v>
      </c>
      <c r="K196" s="336">
        <v>43664.0</v>
      </c>
      <c r="L196" s="336">
        <v>44309.0</v>
      </c>
      <c r="M196" s="96" t="s">
        <v>61</v>
      </c>
      <c r="N196" s="337">
        <v>0.01</v>
      </c>
      <c r="O196" s="322" t="s">
        <v>53</v>
      </c>
      <c r="P196" s="325">
        <v>0.1</v>
      </c>
      <c r="Q196" s="96" t="str">
        <f>IFERROR(VLOOKUP(F196,'Cadastro de assessores'!A:B,2,FALSE),"Não Cadastrado")</f>
        <v>2971</v>
      </c>
      <c r="R196" s="96" t="s">
        <v>2618</v>
      </c>
      <c r="S196" s="336">
        <v>43664.0</v>
      </c>
      <c r="T196" s="326"/>
      <c r="U196" s="326"/>
      <c r="V196" s="46" t="s">
        <v>104</v>
      </c>
      <c r="W196" s="13">
        <v>2.9540518E8</v>
      </c>
      <c r="X196" s="166" t="s">
        <v>19</v>
      </c>
      <c r="Y196" s="52" t="str">
        <f t="shared" si="3"/>
        <v>Encerrado</v>
      </c>
      <c r="Z196" s="328"/>
      <c r="AA196" s="96" t="str">
        <f t="shared" si="4"/>
        <v/>
      </c>
      <c r="AB196" s="96"/>
      <c r="AC196" s="96"/>
      <c r="AD196" s="96" t="s">
        <v>2646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0"/>
      <c r="AY196" s="340"/>
      <c r="AZ196" s="340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2621</v>
      </c>
      <c r="BJ196" s="173">
        <v>0.0</v>
      </c>
      <c r="BK196" s="173" t="s">
        <v>2621</v>
      </c>
      <c r="BL196" s="173">
        <v>0.0</v>
      </c>
      <c r="BM196" s="330">
        <v>0.0</v>
      </c>
      <c r="BN196" s="330">
        <v>0.0</v>
      </c>
      <c r="BO196" s="330">
        <v>0.0</v>
      </c>
      <c r="BP196" s="330">
        <v>0.0</v>
      </c>
      <c r="BQ196" s="330">
        <v>0.0</v>
      </c>
      <c r="BR196" s="330">
        <v>0.0</v>
      </c>
      <c r="BS196" s="330">
        <v>0.0</v>
      </c>
      <c r="BT196" s="330">
        <v>0.0</v>
      </c>
      <c r="BU196" s="330">
        <v>0.0</v>
      </c>
      <c r="BV196" s="330">
        <v>0.0</v>
      </c>
      <c r="BW196" s="330">
        <v>0.0</v>
      </c>
      <c r="BX196" s="330">
        <v>0.0</v>
      </c>
      <c r="BY196" s="330">
        <v>0.0</v>
      </c>
      <c r="BZ196" s="330">
        <v>0.0</v>
      </c>
      <c r="CA196" s="330">
        <v>0.0</v>
      </c>
      <c r="CB196" s="330">
        <v>0.0</v>
      </c>
      <c r="CC196" s="331">
        <v>0.0</v>
      </c>
      <c r="CD196" s="331">
        <v>0.0</v>
      </c>
      <c r="CE196" s="331">
        <v>0.0</v>
      </c>
      <c r="CF196" s="331">
        <v>0.0</v>
      </c>
      <c r="CG196" s="331">
        <v>0.0</v>
      </c>
      <c r="CH196" s="331">
        <v>0.0</v>
      </c>
      <c r="CI196" s="332"/>
    </row>
    <row r="197" ht="15.75" customHeight="1">
      <c r="A197" s="320" t="s">
        <v>2601</v>
      </c>
      <c r="B197" s="243" t="s">
        <v>3142</v>
      </c>
      <c r="C197" s="334" t="s">
        <v>3143</v>
      </c>
      <c r="D197" s="322" t="s">
        <v>2604</v>
      </c>
      <c r="E197" s="322" t="s">
        <v>19</v>
      </c>
      <c r="F197" s="96" t="s">
        <v>2617</v>
      </c>
      <c r="G197" s="45" t="str">
        <f t="shared" si="1"/>
        <v>Augusto</v>
      </c>
      <c r="H197" s="335" t="s">
        <v>190</v>
      </c>
      <c r="I197" s="47" t="s">
        <v>23</v>
      </c>
      <c r="J197" s="322" t="str">
        <f t="shared" si="5"/>
        <v>Não</v>
      </c>
      <c r="K197" s="336">
        <v>43853.0</v>
      </c>
      <c r="L197" s="341">
        <v>44484.0</v>
      </c>
      <c r="M197" s="96" t="s">
        <v>61</v>
      </c>
      <c r="N197" s="337">
        <v>0.015</v>
      </c>
      <c r="O197" s="322" t="s">
        <v>53</v>
      </c>
      <c r="P197" s="325">
        <v>0.1</v>
      </c>
      <c r="Q197" s="96" t="str">
        <f>IFERROR(VLOOKUP(F197,'Cadastro de assessores'!A:B,2,FALSE),"Não Cadastrado")</f>
        <v>2971</v>
      </c>
      <c r="R197" s="96" t="s">
        <v>2618</v>
      </c>
      <c r="S197" s="336">
        <v>43853.0</v>
      </c>
      <c r="T197" s="171"/>
      <c r="U197" s="171"/>
      <c r="V197" s="46" t="s">
        <v>104</v>
      </c>
      <c r="W197" s="13" t="s">
        <v>3144</v>
      </c>
      <c r="X197" s="96" t="s">
        <v>19</v>
      </c>
      <c r="Y197" s="52" t="str">
        <f t="shared" si="3"/>
        <v>Encerrado</v>
      </c>
      <c r="Z197" s="328"/>
      <c r="AA197" s="96" t="str">
        <f t="shared" si="4"/>
        <v/>
      </c>
      <c r="AB197" s="96"/>
      <c r="AC197" s="96"/>
      <c r="AD197" s="96" t="s">
        <v>2678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0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2621</v>
      </c>
      <c r="BJ197" s="173">
        <v>0.0</v>
      </c>
      <c r="BK197" s="173" t="s">
        <v>2621</v>
      </c>
      <c r="BL197" s="173">
        <v>0.0</v>
      </c>
      <c r="BM197" s="330">
        <v>0.0</v>
      </c>
      <c r="BN197" s="330">
        <v>0.0</v>
      </c>
      <c r="BO197" s="330">
        <v>0.0</v>
      </c>
      <c r="BP197" s="330">
        <v>0.0</v>
      </c>
      <c r="BQ197" s="330">
        <v>0.0</v>
      </c>
      <c r="BR197" s="330">
        <v>0.0</v>
      </c>
      <c r="BS197" s="330">
        <v>0.0</v>
      </c>
      <c r="BT197" s="330">
        <v>0.0</v>
      </c>
      <c r="BU197" s="330">
        <v>0.0</v>
      </c>
      <c r="BV197" s="330">
        <v>0.0</v>
      </c>
      <c r="BW197" s="330">
        <v>0.0</v>
      </c>
      <c r="BX197" s="330">
        <v>0.0</v>
      </c>
      <c r="BY197" s="330">
        <v>0.0</v>
      </c>
      <c r="BZ197" s="330">
        <v>0.0</v>
      </c>
      <c r="CA197" s="330">
        <v>0.0</v>
      </c>
      <c r="CB197" s="330">
        <v>0.0</v>
      </c>
      <c r="CC197" s="331">
        <v>0.0</v>
      </c>
      <c r="CD197" s="331">
        <v>0.0</v>
      </c>
      <c r="CE197" s="331">
        <v>0.0</v>
      </c>
      <c r="CF197" s="331">
        <v>0.0</v>
      </c>
      <c r="CG197" s="331">
        <v>0.0</v>
      </c>
      <c r="CH197" s="331">
        <v>0.0</v>
      </c>
      <c r="CI197" s="332"/>
    </row>
    <row r="198" ht="15.75" customHeight="1">
      <c r="A198" s="320" t="s">
        <v>2601</v>
      </c>
      <c r="B198" s="238" t="s">
        <v>3145</v>
      </c>
      <c r="C198" s="223" t="s">
        <v>3146</v>
      </c>
      <c r="D198" s="322" t="s">
        <v>18</v>
      </c>
      <c r="E198" s="322" t="s">
        <v>181</v>
      </c>
      <c r="F198" s="322" t="s">
        <v>72</v>
      </c>
      <c r="G198" s="45" t="str">
        <f t="shared" si="1"/>
        <v>Augusto</v>
      </c>
      <c r="H198" s="167" t="s">
        <v>149</v>
      </c>
      <c r="I198" s="52" t="s">
        <v>122</v>
      </c>
      <c r="J198" s="322" t="str">
        <f t="shared" si="5"/>
        <v>Não</v>
      </c>
      <c r="K198" s="323">
        <v>44295.0</v>
      </c>
      <c r="L198" s="96"/>
      <c r="M198" s="96" t="s">
        <v>48</v>
      </c>
      <c r="N198" s="337">
        <v>0.007</v>
      </c>
      <c r="O198" s="322" t="s">
        <v>2606</v>
      </c>
      <c r="P198" s="325">
        <v>0.0</v>
      </c>
      <c r="Q198" s="322" t="str">
        <f>IFERROR(VLOOKUP(F198,'Cadastro de assessores'!A:B,2,FALSE),"Não Cadastrado")</f>
        <v>250</v>
      </c>
      <c r="R198" s="322" t="s">
        <v>103</v>
      </c>
      <c r="S198" s="323">
        <v>44290.0</v>
      </c>
      <c r="T198" s="75"/>
      <c r="U198" s="75"/>
      <c r="V198" s="46" t="s">
        <v>104</v>
      </c>
      <c r="W198" s="13" t="s">
        <v>3147</v>
      </c>
      <c r="X198" s="166" t="s">
        <v>76</v>
      </c>
      <c r="Y198" s="52" t="str">
        <f t="shared" si="3"/>
        <v>Ativo</v>
      </c>
      <c r="Z198" s="328"/>
      <c r="AA198" s="96" t="str">
        <f t="shared" si="4"/>
        <v>Varejo</v>
      </c>
      <c r="AB198" s="13" t="s">
        <v>116</v>
      </c>
      <c r="AC198" s="96"/>
      <c r="AD198" s="96" t="s">
        <v>2664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3"/>
      <c r="AS198" s="329">
        <v>201873.52</v>
      </c>
      <c r="AT198" s="329">
        <v>203442.8</v>
      </c>
      <c r="AU198" s="329"/>
      <c r="AV198" s="329">
        <v>305641.04</v>
      </c>
      <c r="AW198" s="329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0">
        <v>119927.59</v>
      </c>
      <c r="BJ198" s="330">
        <v>120490.05</v>
      </c>
      <c r="BK198" s="330">
        <v>105403.04</v>
      </c>
      <c r="BL198" s="330">
        <v>91288.2</v>
      </c>
      <c r="BM198" s="330">
        <v>76466.69</v>
      </c>
      <c r="BN198" s="330">
        <v>66749.81</v>
      </c>
      <c r="BO198" s="330">
        <v>61779.56</v>
      </c>
      <c r="BP198" s="330">
        <v>44018.1</v>
      </c>
      <c r="BQ198" s="330">
        <v>44429.6</v>
      </c>
      <c r="BR198" s="330">
        <v>39678.18</v>
      </c>
      <c r="BS198" s="330">
        <v>24963.5</v>
      </c>
      <c r="BT198" s="330">
        <v>22550.34</v>
      </c>
      <c r="BU198" s="330">
        <v>22733.26</v>
      </c>
      <c r="BV198" s="330">
        <v>21.47</v>
      </c>
      <c r="BW198" s="330">
        <v>0.0</v>
      </c>
      <c r="BX198" s="330">
        <v>0.0</v>
      </c>
      <c r="BY198" s="330">
        <v>0.0</v>
      </c>
      <c r="BZ198" s="330">
        <v>0.0</v>
      </c>
      <c r="CA198" s="330">
        <v>0.0</v>
      </c>
      <c r="CB198" s="330">
        <v>0.0</v>
      </c>
      <c r="CC198" s="331">
        <v>0.0</v>
      </c>
      <c r="CD198" s="331">
        <v>0.0</v>
      </c>
      <c r="CE198" s="331">
        <v>0.0</v>
      </c>
      <c r="CF198" s="331">
        <v>0.0</v>
      </c>
      <c r="CG198" s="331">
        <v>0.0</v>
      </c>
      <c r="CH198" s="331">
        <v>0.0</v>
      </c>
      <c r="CI198" s="332"/>
    </row>
    <row r="199" ht="15.75" customHeight="1">
      <c r="A199" s="320" t="s">
        <v>2601</v>
      </c>
      <c r="B199" s="347" t="s">
        <v>3148</v>
      </c>
      <c r="C199" s="334" t="s">
        <v>3149</v>
      </c>
      <c r="D199" s="322" t="s">
        <v>18</v>
      </c>
      <c r="E199" s="322" t="s">
        <v>181</v>
      </c>
      <c r="F199" s="322" t="s">
        <v>72</v>
      </c>
      <c r="G199" s="45" t="str">
        <f t="shared" si="1"/>
        <v>Augusto</v>
      </c>
      <c r="H199" s="167" t="s">
        <v>149</v>
      </c>
      <c r="I199" s="52" t="s">
        <v>122</v>
      </c>
      <c r="J199" s="322" t="str">
        <f t="shared" si="5"/>
        <v>Não</v>
      </c>
      <c r="K199" s="323">
        <v>44263.0</v>
      </c>
      <c r="L199" s="96"/>
      <c r="M199" s="96" t="s">
        <v>61</v>
      </c>
      <c r="N199" s="337">
        <v>0.015</v>
      </c>
      <c r="O199" s="322" t="s">
        <v>53</v>
      </c>
      <c r="P199" s="325">
        <v>0.1</v>
      </c>
      <c r="Q199" s="322" t="str">
        <f>IFERROR(VLOOKUP(F199,'Cadastro de assessores'!A:B,2,FALSE),"Não Cadastrado")</f>
        <v>250</v>
      </c>
      <c r="R199" s="322" t="s">
        <v>103</v>
      </c>
      <c r="S199" s="323">
        <v>44263.0</v>
      </c>
      <c r="T199" s="75"/>
      <c r="U199" s="75"/>
      <c r="V199" s="46" t="s">
        <v>104</v>
      </c>
      <c r="W199" s="327" t="s">
        <v>3150</v>
      </c>
      <c r="X199" s="166" t="s">
        <v>76</v>
      </c>
      <c r="Y199" s="52" t="str">
        <f t="shared" si="3"/>
        <v>Ativo</v>
      </c>
      <c r="Z199" s="328"/>
      <c r="AA199" s="96" t="str">
        <f t="shared" si="4"/>
        <v>Qualificado</v>
      </c>
      <c r="AB199" s="13" t="s">
        <v>106</v>
      </c>
      <c r="AC199" s="96"/>
      <c r="AD199" s="96" t="s">
        <v>2664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3"/>
      <c r="AS199" s="329">
        <v>4599422.15</v>
      </c>
      <c r="AT199" s="329">
        <v>4600910.95</v>
      </c>
      <c r="AU199" s="329"/>
      <c r="AV199" s="329">
        <v>4699829.48</v>
      </c>
      <c r="AW199" s="329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0">
        <v>4499095.24</v>
      </c>
      <c r="BJ199" s="330">
        <v>4458914.27</v>
      </c>
      <c r="BK199" s="330">
        <v>4500794.91</v>
      </c>
      <c r="BL199" s="330">
        <v>4562258.13</v>
      </c>
      <c r="BM199" s="330">
        <v>4596416.65</v>
      </c>
      <c r="BN199" s="330">
        <v>4738693.54</v>
      </c>
      <c r="BO199" s="330">
        <v>4686752.17</v>
      </c>
      <c r="BP199" s="330">
        <v>4726105.68</v>
      </c>
      <c r="BQ199" s="330">
        <v>4722969.19</v>
      </c>
      <c r="BR199" s="330">
        <v>4768940.75</v>
      </c>
      <c r="BS199" s="330">
        <v>4827338.17</v>
      </c>
      <c r="BT199" s="330">
        <v>117240.86</v>
      </c>
      <c r="BU199" s="330">
        <v>117338.69</v>
      </c>
      <c r="BV199" s="330">
        <v>0.0</v>
      </c>
      <c r="BW199" s="330">
        <v>0.0</v>
      </c>
      <c r="BX199" s="330">
        <v>0.0</v>
      </c>
      <c r="BY199" s="330">
        <v>0.0</v>
      </c>
      <c r="BZ199" s="330">
        <v>0.0</v>
      </c>
      <c r="CA199" s="330">
        <v>0.0</v>
      </c>
      <c r="CB199" s="330">
        <v>0.0</v>
      </c>
      <c r="CC199" s="331">
        <v>0.0</v>
      </c>
      <c r="CD199" s="331">
        <v>0.0</v>
      </c>
      <c r="CE199" s="331">
        <v>0.0</v>
      </c>
      <c r="CF199" s="331">
        <v>0.0</v>
      </c>
      <c r="CG199" s="331">
        <v>0.0</v>
      </c>
      <c r="CH199" s="331">
        <v>0.0</v>
      </c>
      <c r="CI199" s="332"/>
    </row>
    <row r="200" ht="15.75" customHeight="1">
      <c r="A200" s="320" t="s">
        <v>2601</v>
      </c>
      <c r="B200" s="320" t="s">
        <v>3151</v>
      </c>
      <c r="C200" s="334" t="s">
        <v>3152</v>
      </c>
      <c r="D200" s="322" t="s">
        <v>2604</v>
      </c>
      <c r="E200" s="322" t="s">
        <v>19</v>
      </c>
      <c r="F200" s="322" t="s">
        <v>2605</v>
      </c>
      <c r="G200" s="45" t="str">
        <f t="shared" si="1"/>
        <v>Augusto</v>
      </c>
      <c r="H200" s="167" t="s">
        <v>149</v>
      </c>
      <c r="I200" s="52" t="s">
        <v>122</v>
      </c>
      <c r="J200" s="322" t="str">
        <f t="shared" si="5"/>
        <v>Sim</v>
      </c>
      <c r="K200" s="323">
        <v>43879.0</v>
      </c>
      <c r="L200" s="96"/>
      <c r="M200" s="96" t="s">
        <v>61</v>
      </c>
      <c r="N200" s="337">
        <v>0.015</v>
      </c>
      <c r="O200" s="322" t="s">
        <v>2606</v>
      </c>
      <c r="P200" s="325">
        <v>0.0</v>
      </c>
      <c r="Q200" s="322" t="str">
        <f>IFERROR(VLOOKUP(F200,'Cadastro de assessores'!A:B,2,FALSE),"Não Cadastrado")</f>
        <v>17573</v>
      </c>
      <c r="R200" s="322" t="s">
        <v>103</v>
      </c>
      <c r="S200" s="323">
        <v>43879.0</v>
      </c>
      <c r="T200" s="339" t="s">
        <v>3006</v>
      </c>
      <c r="U200" s="75"/>
      <c r="V200" s="46" t="s">
        <v>104</v>
      </c>
      <c r="W200" s="327" t="s">
        <v>1324</v>
      </c>
      <c r="X200" s="96" t="s">
        <v>19</v>
      </c>
      <c r="Y200" s="52" t="str">
        <f t="shared" si="3"/>
        <v>Ativo</v>
      </c>
      <c r="Z200" s="328"/>
      <c r="AA200" s="96" t="str">
        <f t="shared" si="4"/>
        <v>Varejo</v>
      </c>
      <c r="AB200" s="13" t="s">
        <v>116</v>
      </c>
      <c r="AC200" s="96"/>
      <c r="AD200" s="96" t="s">
        <v>2646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9">
        <v>516332.5</v>
      </c>
      <c r="AT200" s="329">
        <v>532947.04</v>
      </c>
      <c r="AU200" s="329">
        <v>534028.62</v>
      </c>
      <c r="AV200" s="329">
        <v>549293.9</v>
      </c>
      <c r="AW200" s="329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0">
        <v>471569.87</v>
      </c>
      <c r="BJ200" s="330">
        <v>469811.91</v>
      </c>
      <c r="BK200" s="330">
        <v>477582.4</v>
      </c>
      <c r="BL200" s="330">
        <v>472526.17</v>
      </c>
      <c r="BM200" s="330">
        <v>486187.5</v>
      </c>
      <c r="BN200" s="330">
        <v>500197.58</v>
      </c>
      <c r="BO200" s="330">
        <v>499161.69</v>
      </c>
      <c r="BP200" s="330">
        <v>503193.54</v>
      </c>
      <c r="BQ200" s="330">
        <v>508402.59</v>
      </c>
      <c r="BR200" s="330">
        <v>508694.47</v>
      </c>
      <c r="BS200" s="330">
        <v>513510.29</v>
      </c>
      <c r="BT200" s="330">
        <v>514557.24</v>
      </c>
      <c r="BU200" s="330">
        <v>527439.12</v>
      </c>
      <c r="BV200" s="330">
        <v>535157.0</v>
      </c>
      <c r="BW200" s="330">
        <v>537343.84</v>
      </c>
      <c r="BX200" s="330">
        <v>539704.11</v>
      </c>
      <c r="BY200" s="330">
        <v>539716.96</v>
      </c>
      <c r="BZ200" s="330">
        <v>545555.34</v>
      </c>
      <c r="CA200" s="330">
        <v>51.63</v>
      </c>
      <c r="CB200" s="330">
        <v>51.63</v>
      </c>
      <c r="CC200" s="331">
        <v>51.63</v>
      </c>
      <c r="CD200" s="331">
        <v>51.63</v>
      </c>
      <c r="CE200" s="331">
        <v>51.63</v>
      </c>
      <c r="CF200" s="331">
        <v>51.63</v>
      </c>
      <c r="CG200" s="331">
        <v>0.0</v>
      </c>
      <c r="CH200" s="331">
        <v>0.0</v>
      </c>
      <c r="CI200" s="332"/>
    </row>
    <row r="201" ht="15.75" customHeight="1">
      <c r="A201" s="320" t="s">
        <v>2601</v>
      </c>
      <c r="B201" s="238" t="s">
        <v>3153</v>
      </c>
      <c r="C201" s="334" t="s">
        <v>3154</v>
      </c>
      <c r="D201" s="322" t="s">
        <v>18</v>
      </c>
      <c r="E201" s="322" t="s">
        <v>19</v>
      </c>
      <c r="F201" s="322" t="s">
        <v>46</v>
      </c>
      <c r="G201" s="45" t="str">
        <f t="shared" si="1"/>
        <v>Augusto</v>
      </c>
      <c r="H201" s="167" t="s">
        <v>103</v>
      </c>
      <c r="I201" s="47" t="s">
        <v>23</v>
      </c>
      <c r="J201" s="322" t="str">
        <f t="shared" si="5"/>
        <v>Sim</v>
      </c>
      <c r="K201" s="323">
        <v>43851.0</v>
      </c>
      <c r="L201" s="96"/>
      <c r="M201" s="96" t="s">
        <v>74</v>
      </c>
      <c r="N201" s="337">
        <v>0.012</v>
      </c>
      <c r="O201" s="322" t="s">
        <v>2606</v>
      </c>
      <c r="P201" s="325">
        <v>0.0</v>
      </c>
      <c r="Q201" s="322" t="str">
        <f>IFERROR(VLOOKUP(F201,'Cadastro de assessores'!A:B,2,FALSE),"Não Cadastrado")</f>
        <v>Não Cadastrado</v>
      </c>
      <c r="R201" s="322" t="s">
        <v>103</v>
      </c>
      <c r="S201" s="323">
        <v>43851.0</v>
      </c>
      <c r="T201" s="339" t="s">
        <v>3155</v>
      </c>
      <c r="U201" s="339" t="s">
        <v>3156</v>
      </c>
      <c r="V201" s="46" t="s">
        <v>104</v>
      </c>
      <c r="W201" s="13" t="s">
        <v>3157</v>
      </c>
      <c r="X201" s="96" t="s">
        <v>19</v>
      </c>
      <c r="Y201" s="52" t="str">
        <f t="shared" si="3"/>
        <v>Ativo</v>
      </c>
      <c r="Z201" s="328"/>
      <c r="AA201" s="96" t="str">
        <f t="shared" si="4"/>
        <v>Varejo</v>
      </c>
      <c r="AB201" s="13" t="s">
        <v>116</v>
      </c>
      <c r="AC201" s="96"/>
      <c r="AD201" s="96" t="s">
        <v>2646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9">
        <v>117568.32</v>
      </c>
      <c r="AT201" s="329">
        <v>118378.73</v>
      </c>
      <c r="AU201" s="329">
        <v>120125.06</v>
      </c>
      <c r="AV201" s="329">
        <v>120036.7</v>
      </c>
      <c r="AW201" s="329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0">
        <v>121054.15</v>
      </c>
      <c r="BJ201" s="330">
        <v>121923.76</v>
      </c>
      <c r="BK201" s="330">
        <v>123154.99</v>
      </c>
      <c r="BL201" s="330">
        <v>123822.12</v>
      </c>
      <c r="BM201" s="330">
        <v>124453.76</v>
      </c>
      <c r="BN201" s="330">
        <v>125069.11</v>
      </c>
      <c r="BO201" s="330">
        <v>125741.73</v>
      </c>
      <c r="BP201" s="330">
        <v>126422.51</v>
      </c>
      <c r="BQ201" s="330">
        <v>127078.39</v>
      </c>
      <c r="BR201" s="330">
        <v>127709.26</v>
      </c>
      <c r="BS201" s="330">
        <v>128615.38</v>
      </c>
      <c r="BT201" s="330">
        <v>129231.32</v>
      </c>
      <c r="BU201" s="330">
        <v>130133.27</v>
      </c>
      <c r="BV201" s="330">
        <v>131072.28</v>
      </c>
      <c r="BW201" s="330">
        <v>131754.54</v>
      </c>
      <c r="BX201" s="330">
        <v>132909.41</v>
      </c>
      <c r="BY201" s="330">
        <v>133483.39</v>
      </c>
      <c r="BZ201" s="330">
        <v>120196.72</v>
      </c>
      <c r="CA201" s="330">
        <v>108282.28</v>
      </c>
      <c r="CB201" s="330">
        <v>109201.7</v>
      </c>
      <c r="CC201" s="331">
        <v>78557.73</v>
      </c>
      <c r="CD201" s="331">
        <v>78173.1</v>
      </c>
      <c r="CE201" s="331">
        <v>78919.38</v>
      </c>
      <c r="CF201" s="331">
        <v>79662.44</v>
      </c>
      <c r="CG201" s="331">
        <v>80061.71</v>
      </c>
      <c r="CH201" s="331">
        <v>0.0</v>
      </c>
      <c r="CI201" s="332"/>
    </row>
    <row r="202" ht="15.75" customHeight="1">
      <c r="A202" s="320" t="s">
        <v>2601</v>
      </c>
      <c r="B202" s="238" t="s">
        <v>3158</v>
      </c>
      <c r="C202" s="334" t="s">
        <v>3159</v>
      </c>
      <c r="D202" s="322" t="s">
        <v>2604</v>
      </c>
      <c r="E202" s="322" t="s">
        <v>19</v>
      </c>
      <c r="F202" s="322" t="s">
        <v>2605</v>
      </c>
      <c r="G202" s="45" t="str">
        <f t="shared" si="1"/>
        <v>Augusto</v>
      </c>
      <c r="H202" s="167" t="s">
        <v>149</v>
      </c>
      <c r="I202" s="52" t="s">
        <v>122</v>
      </c>
      <c r="J202" s="322" t="str">
        <f t="shared" si="5"/>
        <v>Sim</v>
      </c>
      <c r="K202" s="323">
        <v>43711.0</v>
      </c>
      <c r="L202" s="96"/>
      <c r="M202" s="96" t="s">
        <v>61</v>
      </c>
      <c r="N202" s="324">
        <v>0.01</v>
      </c>
      <c r="O202" s="322" t="s">
        <v>53</v>
      </c>
      <c r="P202" s="325">
        <v>0.1</v>
      </c>
      <c r="Q202" s="322" t="str">
        <f>IFERROR(VLOOKUP(F202,'Cadastro de assessores'!A:B,2,FALSE),"Não Cadastrado")</f>
        <v>17573</v>
      </c>
      <c r="R202" s="322" t="s">
        <v>103</v>
      </c>
      <c r="S202" s="323">
        <v>43711.0</v>
      </c>
      <c r="T202" s="171" t="s">
        <v>2644</v>
      </c>
      <c r="U202" s="171"/>
      <c r="V202" s="46" t="s">
        <v>104</v>
      </c>
      <c r="W202" s="13" t="s">
        <v>3160</v>
      </c>
      <c r="X202" s="96" t="s">
        <v>19</v>
      </c>
      <c r="Y202" s="52" t="str">
        <f t="shared" si="3"/>
        <v>Ativo</v>
      </c>
      <c r="Z202" s="328"/>
      <c r="AA202" s="96" t="str">
        <f t="shared" si="4"/>
        <v>Varejo</v>
      </c>
      <c r="AB202" s="13" t="s">
        <v>116</v>
      </c>
      <c r="AC202" s="96"/>
      <c r="AD202" s="96" t="s">
        <v>2678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9">
        <v>105657.5</v>
      </c>
      <c r="AT202" s="329">
        <v>107592.06</v>
      </c>
      <c r="AU202" s="329">
        <v>107604.5</v>
      </c>
      <c r="AV202" s="329">
        <v>107481.43</v>
      </c>
      <c r="AW202" s="329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0">
        <v>997.81</v>
      </c>
      <c r="BJ202" s="330">
        <v>0.0</v>
      </c>
      <c r="BK202" s="330">
        <v>1011.5</v>
      </c>
      <c r="BL202" s="330">
        <v>1011.5</v>
      </c>
      <c r="BM202" s="330">
        <v>1011.5</v>
      </c>
      <c r="BN202" s="330">
        <v>1011.5</v>
      </c>
      <c r="BO202" s="330">
        <v>1011.5</v>
      </c>
      <c r="BP202" s="330">
        <v>1011.5</v>
      </c>
      <c r="BQ202" s="330">
        <v>1011.5</v>
      </c>
      <c r="BR202" s="330">
        <v>1011.5</v>
      </c>
      <c r="BS202" s="330">
        <v>1011.5</v>
      </c>
      <c r="BT202" s="330">
        <v>1011.5</v>
      </c>
      <c r="BU202" s="330">
        <v>0.0</v>
      </c>
      <c r="BV202" s="330">
        <v>0.0</v>
      </c>
      <c r="BW202" s="330">
        <v>0.0</v>
      </c>
      <c r="BX202" s="330">
        <v>0.0</v>
      </c>
      <c r="BY202" s="330">
        <v>0.0</v>
      </c>
      <c r="BZ202" s="330">
        <v>0.0</v>
      </c>
      <c r="CA202" s="330">
        <v>0.0</v>
      </c>
      <c r="CB202" s="330">
        <v>0.0</v>
      </c>
      <c r="CC202" s="331">
        <v>0.0</v>
      </c>
      <c r="CD202" s="331">
        <v>0.0</v>
      </c>
      <c r="CE202" s="331">
        <v>0.0</v>
      </c>
      <c r="CF202" s="331">
        <v>0.0</v>
      </c>
      <c r="CG202" s="331">
        <v>0.0</v>
      </c>
      <c r="CH202" s="331">
        <v>0.0</v>
      </c>
      <c r="CI202" s="332"/>
    </row>
    <row r="203" ht="15.75" customHeight="1">
      <c r="A203" s="320" t="s">
        <v>2601</v>
      </c>
      <c r="B203" s="43" t="s">
        <v>3161</v>
      </c>
      <c r="C203" s="333" t="s">
        <v>3162</v>
      </c>
      <c r="D203" s="322" t="s">
        <v>18</v>
      </c>
      <c r="E203" s="322" t="s">
        <v>181</v>
      </c>
      <c r="F203" s="94" t="s">
        <v>203</v>
      </c>
      <c r="G203" s="45" t="str">
        <f t="shared" si="1"/>
        <v>Augusto</v>
      </c>
      <c r="H203" s="335" t="s">
        <v>190</v>
      </c>
      <c r="I203" s="47" t="s">
        <v>23</v>
      </c>
      <c r="J203" s="322" t="str">
        <f t="shared" si="5"/>
        <v>Não</v>
      </c>
      <c r="K203" s="323">
        <v>44333.0</v>
      </c>
      <c r="L203" s="336">
        <v>44966.0</v>
      </c>
      <c r="M203" s="96" t="s">
        <v>74</v>
      </c>
      <c r="N203" s="337">
        <v>0.012</v>
      </c>
      <c r="O203" s="322" t="s">
        <v>2606</v>
      </c>
      <c r="P203" s="325">
        <v>0.0</v>
      </c>
      <c r="Q203" s="94" t="str">
        <f>IFERROR(VLOOKUP(F203,'Cadastro de assessores'!A:B,2,FALSE),"Não Cadastrado")</f>
        <v>28411</v>
      </c>
      <c r="R203" s="322" t="s">
        <v>103</v>
      </c>
      <c r="S203" s="323">
        <v>44333.0</v>
      </c>
      <c r="T203" s="51"/>
      <c r="U203" s="326" t="s">
        <v>3163</v>
      </c>
      <c r="V203" s="46" t="s">
        <v>104</v>
      </c>
      <c r="W203" s="5" t="s">
        <v>3164</v>
      </c>
      <c r="X203" s="166" t="s">
        <v>76</v>
      </c>
      <c r="Y203" s="52" t="str">
        <f t="shared" si="3"/>
        <v>Encerrado</v>
      </c>
      <c r="Z203" s="328"/>
      <c r="AA203" s="96" t="str">
        <f t="shared" si="4"/>
        <v>Varejo</v>
      </c>
      <c r="AB203" s="13" t="s">
        <v>116</v>
      </c>
      <c r="AC203" s="96"/>
      <c r="AD203" s="96" t="s">
        <v>2664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9"/>
      <c r="AT203" s="329"/>
      <c r="AU203" s="329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0">
        <v>232960.46</v>
      </c>
      <c r="BJ203" s="330">
        <v>205170.99</v>
      </c>
      <c r="BK203" s="330">
        <v>187439.94</v>
      </c>
      <c r="BL203" s="330">
        <v>138428.36</v>
      </c>
      <c r="BM203" s="330">
        <v>119754.05</v>
      </c>
      <c r="BN203" s="330">
        <v>102682.37</v>
      </c>
      <c r="BO203" s="330">
        <v>82880.24</v>
      </c>
      <c r="BP203" s="330">
        <v>36407.01</v>
      </c>
      <c r="BQ203" s="330">
        <v>36895.08</v>
      </c>
      <c r="BR203" s="330">
        <v>0.0</v>
      </c>
      <c r="BS203" s="330">
        <v>2.25</v>
      </c>
      <c r="BT203" s="330">
        <v>2.25</v>
      </c>
      <c r="BU203" s="330">
        <v>2.25</v>
      </c>
      <c r="BV203" s="330">
        <v>0.0</v>
      </c>
      <c r="BW203" s="330">
        <v>0.0</v>
      </c>
      <c r="BX203" s="330">
        <v>0.0</v>
      </c>
      <c r="BY203" s="330">
        <v>0.0</v>
      </c>
      <c r="BZ203" s="330">
        <v>0.0</v>
      </c>
      <c r="CA203" s="330">
        <v>0.0</v>
      </c>
      <c r="CB203" s="330">
        <v>0.0</v>
      </c>
      <c r="CC203" s="331">
        <v>0.0</v>
      </c>
      <c r="CD203" s="331">
        <v>0.0</v>
      </c>
      <c r="CE203" s="331">
        <v>0.0</v>
      </c>
      <c r="CF203" s="331">
        <v>0.0</v>
      </c>
      <c r="CG203" s="331">
        <v>0.0</v>
      </c>
      <c r="CH203" s="331">
        <v>0.0</v>
      </c>
      <c r="CI203" s="332"/>
    </row>
    <row r="204" ht="15.75" customHeight="1">
      <c r="A204" s="320" t="s">
        <v>2601</v>
      </c>
      <c r="B204" s="243" t="s">
        <v>3165</v>
      </c>
      <c r="C204" s="334" t="s">
        <v>3166</v>
      </c>
      <c r="D204" s="322" t="s">
        <v>2604</v>
      </c>
      <c r="E204" s="322" t="s">
        <v>19</v>
      </c>
      <c r="F204" s="96" t="s">
        <v>2605</v>
      </c>
      <c r="G204" s="45" t="str">
        <f t="shared" si="1"/>
        <v>Augusto</v>
      </c>
      <c r="H204" s="335" t="s">
        <v>190</v>
      </c>
      <c r="I204" s="47" t="s">
        <v>23</v>
      </c>
      <c r="J204" s="322" t="str">
        <f t="shared" si="5"/>
        <v>Não</v>
      </c>
      <c r="K204" s="336">
        <v>43853.0</v>
      </c>
      <c r="L204" s="336">
        <v>44592.0</v>
      </c>
      <c r="M204" s="96" t="s">
        <v>74</v>
      </c>
      <c r="N204" s="337">
        <v>0.012</v>
      </c>
      <c r="O204" s="322" t="s">
        <v>2606</v>
      </c>
      <c r="P204" s="325">
        <v>0.0</v>
      </c>
      <c r="Q204" s="96" t="str">
        <f>IFERROR(VLOOKUP(F204,'Cadastro de assessores'!A:B,2,FALSE),"Não Cadastrado")</f>
        <v>17573</v>
      </c>
      <c r="R204" s="96" t="s">
        <v>2618</v>
      </c>
      <c r="S204" s="336">
        <v>43853.0</v>
      </c>
      <c r="T204" s="171"/>
      <c r="U204" s="171"/>
      <c r="V204" s="46" t="s">
        <v>104</v>
      </c>
      <c r="W204" s="13" t="s">
        <v>3167</v>
      </c>
      <c r="X204" s="96" t="s">
        <v>19</v>
      </c>
      <c r="Y204" s="52" t="str">
        <f t="shared" si="3"/>
        <v>Encerrado</v>
      </c>
      <c r="Z204" s="328"/>
      <c r="AA204" s="96" t="str">
        <f t="shared" si="4"/>
        <v/>
      </c>
      <c r="AB204" s="96"/>
      <c r="AC204" s="96"/>
      <c r="AD204" s="96" t="s">
        <v>2635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0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2621</v>
      </c>
      <c r="BJ204" s="173">
        <v>0.0</v>
      </c>
      <c r="BK204" s="173" t="s">
        <v>2621</v>
      </c>
      <c r="BL204" s="173">
        <v>0.0</v>
      </c>
      <c r="BM204" s="330">
        <v>0.0</v>
      </c>
      <c r="BN204" s="330">
        <v>0.0</v>
      </c>
      <c r="BO204" s="330">
        <v>0.0</v>
      </c>
      <c r="BP204" s="330">
        <v>0.0</v>
      </c>
      <c r="BQ204" s="330">
        <v>0.0</v>
      </c>
      <c r="BR204" s="330">
        <v>0.0</v>
      </c>
      <c r="BS204" s="330">
        <v>0.0</v>
      </c>
      <c r="BT204" s="330">
        <v>0.0</v>
      </c>
      <c r="BU204" s="330">
        <v>0.0</v>
      </c>
      <c r="BV204" s="330">
        <v>0.0</v>
      </c>
      <c r="BW204" s="330">
        <v>0.0</v>
      </c>
      <c r="BX204" s="330">
        <v>0.0</v>
      </c>
      <c r="BY204" s="330">
        <v>0.0</v>
      </c>
      <c r="BZ204" s="330">
        <v>0.0</v>
      </c>
      <c r="CA204" s="330">
        <v>0.0</v>
      </c>
      <c r="CB204" s="330">
        <v>0.0</v>
      </c>
      <c r="CC204" s="331">
        <v>0.0</v>
      </c>
      <c r="CD204" s="331">
        <v>0.0</v>
      </c>
      <c r="CE204" s="331">
        <v>0.0</v>
      </c>
      <c r="CF204" s="331">
        <v>0.0</v>
      </c>
      <c r="CG204" s="331">
        <v>0.0</v>
      </c>
      <c r="CH204" s="331">
        <v>0.0</v>
      </c>
      <c r="CI204" s="332"/>
    </row>
    <row r="205" ht="15.75" customHeight="1">
      <c r="A205" s="320" t="s">
        <v>2601</v>
      </c>
      <c r="B205" s="62" t="s">
        <v>3168</v>
      </c>
      <c r="C205" s="333" t="s">
        <v>3169</v>
      </c>
      <c r="D205" s="322" t="s">
        <v>18</v>
      </c>
      <c r="E205" s="322" t="s">
        <v>181</v>
      </c>
      <c r="F205" s="94" t="s">
        <v>203</v>
      </c>
      <c r="G205" s="45" t="str">
        <f t="shared" si="1"/>
        <v>Augusto</v>
      </c>
      <c r="H205" s="335" t="s">
        <v>190</v>
      </c>
      <c r="I205" s="47" t="s">
        <v>23</v>
      </c>
      <c r="J205" s="322" t="str">
        <f t="shared" si="5"/>
        <v>Não</v>
      </c>
      <c r="K205" s="73">
        <v>44439.0</v>
      </c>
      <c r="L205" s="381">
        <v>44865.0</v>
      </c>
      <c r="M205" s="96" t="s">
        <v>74</v>
      </c>
      <c r="N205" s="324">
        <v>0.012</v>
      </c>
      <c r="O205" s="322" t="s">
        <v>2606</v>
      </c>
      <c r="P205" s="325">
        <v>0.0</v>
      </c>
      <c r="Q205" s="94" t="str">
        <f>IFERROR(VLOOKUP(F205,'Cadastro de assessores'!A:B,2,FALSE),"Não Cadastrado")</f>
        <v>28411</v>
      </c>
      <c r="R205" s="322" t="s">
        <v>103</v>
      </c>
      <c r="S205" s="73">
        <v>44439.0</v>
      </c>
      <c r="T205" s="51"/>
      <c r="U205" s="51"/>
      <c r="V205" s="46" t="s">
        <v>104</v>
      </c>
      <c r="W205" s="5" t="s">
        <v>3170</v>
      </c>
      <c r="X205" s="166" t="s">
        <v>76</v>
      </c>
      <c r="Y205" s="52" t="str">
        <f t="shared" si="3"/>
        <v>Encerrado</v>
      </c>
      <c r="Z205" s="328"/>
      <c r="AA205" s="96" t="str">
        <f t="shared" si="4"/>
        <v/>
      </c>
      <c r="AB205" s="96"/>
      <c r="AC205" s="96"/>
      <c r="AD205" s="96" t="s">
        <v>2664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40"/>
      <c r="AQ205" s="173"/>
      <c r="AR205" s="329"/>
      <c r="AS205" s="329"/>
      <c r="AT205" s="329"/>
      <c r="AU205" s="329"/>
      <c r="AV205" s="329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0">
        <v>14219.74</v>
      </c>
      <c r="BJ205" s="330">
        <v>13799.76</v>
      </c>
      <c r="BK205" s="330">
        <v>13875.66</v>
      </c>
      <c r="BL205" s="330">
        <v>14093.63</v>
      </c>
      <c r="BM205" s="330">
        <v>14256.05</v>
      </c>
      <c r="BN205" s="330">
        <v>0.0</v>
      </c>
      <c r="BO205" s="330">
        <v>0.0</v>
      </c>
      <c r="BP205" s="330">
        <v>0.0</v>
      </c>
      <c r="BQ205" s="330">
        <v>0.0</v>
      </c>
      <c r="BR205" s="330">
        <v>0.0</v>
      </c>
      <c r="BS205" s="330">
        <v>0.0</v>
      </c>
      <c r="BT205" s="330">
        <v>0.0</v>
      </c>
      <c r="BU205" s="330">
        <v>0.0</v>
      </c>
      <c r="BV205" s="330">
        <v>0.0</v>
      </c>
      <c r="BW205" s="330">
        <v>0.0</v>
      </c>
      <c r="BX205" s="330">
        <v>0.0</v>
      </c>
      <c r="BY205" s="330">
        <v>0.0</v>
      </c>
      <c r="BZ205" s="330">
        <v>0.0</v>
      </c>
      <c r="CA205" s="330">
        <v>0.0</v>
      </c>
      <c r="CB205" s="330">
        <v>0.0</v>
      </c>
      <c r="CC205" s="331">
        <v>0.0</v>
      </c>
      <c r="CD205" s="331">
        <v>0.0</v>
      </c>
      <c r="CE205" s="331">
        <v>0.0</v>
      </c>
      <c r="CF205" s="331">
        <v>0.0</v>
      </c>
      <c r="CG205" s="331">
        <v>0.0</v>
      </c>
      <c r="CH205" s="331">
        <v>0.0</v>
      </c>
      <c r="CI205" s="332"/>
    </row>
    <row r="206" ht="15.75" customHeight="1">
      <c r="A206" s="320" t="s">
        <v>2601</v>
      </c>
      <c r="B206" s="238" t="s">
        <v>3171</v>
      </c>
      <c r="C206" s="223" t="s">
        <v>3172</v>
      </c>
      <c r="D206" s="322" t="s">
        <v>18</v>
      </c>
      <c r="E206" s="322" t="s">
        <v>181</v>
      </c>
      <c r="F206" s="322" t="s">
        <v>203</v>
      </c>
      <c r="G206" s="45" t="str">
        <f t="shared" si="1"/>
        <v>Augusto</v>
      </c>
      <c r="H206" s="167" t="s">
        <v>149</v>
      </c>
      <c r="I206" s="52" t="s">
        <v>122</v>
      </c>
      <c r="J206" s="322" t="str">
        <f t="shared" si="5"/>
        <v>Não</v>
      </c>
      <c r="K206" s="323">
        <v>44280.0</v>
      </c>
      <c r="L206" s="96"/>
      <c r="M206" s="96" t="s">
        <v>61</v>
      </c>
      <c r="N206" s="337">
        <v>0.015</v>
      </c>
      <c r="O206" s="322" t="s">
        <v>53</v>
      </c>
      <c r="P206" s="325">
        <v>0.1</v>
      </c>
      <c r="Q206" s="322" t="str">
        <f>IFERROR(VLOOKUP(F206,'Cadastro de assessores'!A:B,2,FALSE),"Não Cadastrado")</f>
        <v>28411</v>
      </c>
      <c r="R206" s="322" t="s">
        <v>103</v>
      </c>
      <c r="S206" s="323">
        <v>44280.0</v>
      </c>
      <c r="T206" s="171"/>
      <c r="U206" s="339" t="s">
        <v>3173</v>
      </c>
      <c r="V206" s="46" t="s">
        <v>104</v>
      </c>
      <c r="W206" s="13" t="s">
        <v>1362</v>
      </c>
      <c r="X206" s="166" t="s">
        <v>76</v>
      </c>
      <c r="Y206" s="52" t="str">
        <f t="shared" si="3"/>
        <v>Ativo</v>
      </c>
      <c r="Z206" s="328"/>
      <c r="AA206" s="96" t="str">
        <f t="shared" si="4"/>
        <v>Varejo</v>
      </c>
      <c r="AB206" s="13" t="s">
        <v>116</v>
      </c>
      <c r="AC206" s="96"/>
      <c r="AD206" s="96" t="s">
        <v>3174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3"/>
      <c r="AS206" s="329"/>
      <c r="AT206" s="329">
        <v>419957.43</v>
      </c>
      <c r="AU206" s="329"/>
      <c r="AV206" s="329">
        <v>475937.26</v>
      </c>
      <c r="AW206" s="329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0">
        <v>467927.27</v>
      </c>
      <c r="BJ206" s="330">
        <v>464185.75</v>
      </c>
      <c r="BK206" s="330">
        <v>523635.6</v>
      </c>
      <c r="BL206" s="330">
        <v>559445.9</v>
      </c>
      <c r="BM206" s="330">
        <v>565375.74</v>
      </c>
      <c r="BN206" s="330">
        <v>513855.77</v>
      </c>
      <c r="BO206" s="330">
        <v>535979.66</v>
      </c>
      <c r="BP206" s="330">
        <v>565881.84</v>
      </c>
      <c r="BQ206" s="330">
        <v>518268.97</v>
      </c>
      <c r="BR206" s="330">
        <v>521089.73</v>
      </c>
      <c r="BS206" s="330">
        <v>543101.15</v>
      </c>
      <c r="BT206" s="330">
        <v>433.97</v>
      </c>
      <c r="BU206" s="330">
        <v>438.96</v>
      </c>
      <c r="BV206" s="330">
        <v>0.0</v>
      </c>
      <c r="BW206" s="330">
        <v>0.0</v>
      </c>
      <c r="BX206" s="330">
        <v>0.0</v>
      </c>
      <c r="BY206" s="330">
        <v>0.0</v>
      </c>
      <c r="BZ206" s="330">
        <v>0.0</v>
      </c>
      <c r="CA206" s="330">
        <v>0.0</v>
      </c>
      <c r="CB206" s="330">
        <v>0.0</v>
      </c>
      <c r="CC206" s="331">
        <v>0.0</v>
      </c>
      <c r="CD206" s="331">
        <v>0.0</v>
      </c>
      <c r="CE206" s="331">
        <v>0.0</v>
      </c>
      <c r="CF206" s="331">
        <v>0.0</v>
      </c>
      <c r="CG206" s="331">
        <v>0.0</v>
      </c>
      <c r="CH206" s="331">
        <v>0.0</v>
      </c>
      <c r="CI206" s="332"/>
    </row>
    <row r="207" ht="15.75" customHeight="1">
      <c r="A207" s="320" t="s">
        <v>2601</v>
      </c>
      <c r="B207" s="243" t="s">
        <v>3175</v>
      </c>
      <c r="C207" s="334" t="s">
        <v>3176</v>
      </c>
      <c r="D207" s="322" t="s">
        <v>2714</v>
      </c>
      <c r="E207" s="322" t="s">
        <v>19</v>
      </c>
      <c r="F207" s="96" t="s">
        <v>2714</v>
      </c>
      <c r="G207" s="45" t="str">
        <f t="shared" si="1"/>
        <v>Augusto</v>
      </c>
      <c r="H207" s="335" t="s">
        <v>190</v>
      </c>
      <c r="I207" s="47" t="s">
        <v>23</v>
      </c>
      <c r="J207" s="322" t="str">
        <f t="shared" si="5"/>
        <v>Não</v>
      </c>
      <c r="K207" s="336">
        <v>43439.0</v>
      </c>
      <c r="L207" s="336">
        <v>44698.0</v>
      </c>
      <c r="M207" s="96" t="s">
        <v>194</v>
      </c>
      <c r="N207" s="337">
        <v>0.02</v>
      </c>
      <c r="O207" s="322" t="s">
        <v>195</v>
      </c>
      <c r="P207" s="325">
        <v>0.2</v>
      </c>
      <c r="Q207" s="96" t="str">
        <f>IFERROR(VLOOKUP(F207,'Cadastro de assessores'!A:B,2,FALSE),"Não Cadastrado")</f>
        <v>22400</v>
      </c>
      <c r="R207" s="96" t="s">
        <v>2618</v>
      </c>
      <c r="S207" s="336">
        <v>43439.0</v>
      </c>
      <c r="T207" s="171"/>
      <c r="U207" s="171"/>
      <c r="V207" s="46" t="s">
        <v>104</v>
      </c>
      <c r="W207" s="13" t="s">
        <v>3177</v>
      </c>
      <c r="X207" s="96" t="s">
        <v>19</v>
      </c>
      <c r="Y207" s="52" t="str">
        <f t="shared" si="3"/>
        <v>Encerrado</v>
      </c>
      <c r="Z207" s="328"/>
      <c r="AA207" s="96" t="str">
        <f t="shared" si="4"/>
        <v>Varejo</v>
      </c>
      <c r="AB207" s="13" t="s">
        <v>116</v>
      </c>
      <c r="AC207" s="96"/>
      <c r="AD207" s="96" t="s">
        <v>3178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2">
        <v>2768.95</v>
      </c>
      <c r="BJ207" s="173">
        <v>0.0</v>
      </c>
      <c r="BK207" s="173" t="s">
        <v>2621</v>
      </c>
      <c r="BL207" s="173">
        <v>0.0</v>
      </c>
      <c r="BM207" s="330">
        <v>0.0</v>
      </c>
      <c r="BN207" s="330">
        <v>0.0</v>
      </c>
      <c r="BO207" s="330">
        <v>0.0</v>
      </c>
      <c r="BP207" s="330">
        <v>0.0</v>
      </c>
      <c r="BQ207" s="330">
        <v>0.0</v>
      </c>
      <c r="BR207" s="330">
        <v>0.0</v>
      </c>
      <c r="BS207" s="330">
        <v>0.0</v>
      </c>
      <c r="BT207" s="330">
        <v>0.0</v>
      </c>
      <c r="BU207" s="330">
        <v>0.0</v>
      </c>
      <c r="BV207" s="330">
        <v>0.0</v>
      </c>
      <c r="BW207" s="330">
        <v>0.0</v>
      </c>
      <c r="BX207" s="330">
        <v>0.0</v>
      </c>
      <c r="BY207" s="330">
        <v>0.0</v>
      </c>
      <c r="BZ207" s="330">
        <v>0.0</v>
      </c>
      <c r="CA207" s="330">
        <v>0.0</v>
      </c>
      <c r="CB207" s="330">
        <v>0.0</v>
      </c>
      <c r="CC207" s="331">
        <v>0.0</v>
      </c>
      <c r="CD207" s="331">
        <v>0.0</v>
      </c>
      <c r="CE207" s="331">
        <v>0.0</v>
      </c>
      <c r="CF207" s="331">
        <v>0.0</v>
      </c>
      <c r="CG207" s="331">
        <v>0.0</v>
      </c>
      <c r="CH207" s="331">
        <v>0.0</v>
      </c>
      <c r="CI207" s="332"/>
    </row>
    <row r="208" ht="15.75" customHeight="1">
      <c r="A208" s="320" t="s">
        <v>2601</v>
      </c>
      <c r="B208" s="43" t="s">
        <v>3179</v>
      </c>
      <c r="C208" s="369" t="s">
        <v>3180</v>
      </c>
      <c r="D208" s="322" t="s">
        <v>18</v>
      </c>
      <c r="E208" s="322" t="s">
        <v>181</v>
      </c>
      <c r="F208" s="96" t="s">
        <v>203</v>
      </c>
      <c r="G208" s="45" t="str">
        <f t="shared" si="1"/>
        <v>Augusto</v>
      </c>
      <c r="H208" s="335" t="s">
        <v>190</v>
      </c>
      <c r="I208" s="47" t="s">
        <v>23</v>
      </c>
      <c r="J208" s="322" t="str">
        <f t="shared" si="5"/>
        <v>Não</v>
      </c>
      <c r="K208" s="336">
        <v>44321.0</v>
      </c>
      <c r="L208" s="73">
        <v>44704.0</v>
      </c>
      <c r="M208" s="96" t="s">
        <v>275</v>
      </c>
      <c r="N208" s="337">
        <v>0.02</v>
      </c>
      <c r="O208" s="322" t="s">
        <v>53</v>
      </c>
      <c r="P208" s="325">
        <v>0.2</v>
      </c>
      <c r="Q208" s="96" t="str">
        <f>IFERROR(VLOOKUP(F208,'Cadastro de assessores'!A:B,2,FALSE),"Não Cadastrado")</f>
        <v>28411</v>
      </c>
      <c r="R208" s="96" t="s">
        <v>2618</v>
      </c>
      <c r="S208" s="336">
        <v>44321.0</v>
      </c>
      <c r="T208" s="51"/>
      <c r="U208" s="51"/>
      <c r="V208" s="46" t="s">
        <v>104</v>
      </c>
      <c r="W208" s="5" t="s">
        <v>3181</v>
      </c>
      <c r="X208" s="166" t="s">
        <v>76</v>
      </c>
      <c r="Y208" s="52" t="str">
        <f t="shared" si="3"/>
        <v>Encerrado</v>
      </c>
      <c r="Z208" s="328"/>
      <c r="AA208" s="96" t="str">
        <f t="shared" si="4"/>
        <v>Varejo</v>
      </c>
      <c r="AB208" s="13" t="s">
        <v>116</v>
      </c>
      <c r="AC208" s="96"/>
      <c r="AD208" s="96" t="s">
        <v>2664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2" t="s">
        <v>2621</v>
      </c>
      <c r="BJ208" s="173">
        <v>0.0</v>
      </c>
      <c r="BK208" s="173" t="s">
        <v>2621</v>
      </c>
      <c r="BL208" s="173">
        <v>0.0</v>
      </c>
      <c r="BM208" s="330">
        <v>0.0</v>
      </c>
      <c r="BN208" s="330">
        <v>0.0</v>
      </c>
      <c r="BO208" s="330">
        <v>0.0</v>
      </c>
      <c r="BP208" s="330">
        <v>0.0</v>
      </c>
      <c r="BQ208" s="330">
        <v>0.0</v>
      </c>
      <c r="BR208" s="330">
        <v>0.0</v>
      </c>
      <c r="BS208" s="330">
        <v>0.0</v>
      </c>
      <c r="BT208" s="330">
        <v>0.0</v>
      </c>
      <c r="BU208" s="330">
        <v>0.0</v>
      </c>
      <c r="BV208" s="330">
        <v>0.0</v>
      </c>
      <c r="BW208" s="330">
        <v>0.0</v>
      </c>
      <c r="BX208" s="330">
        <v>0.0</v>
      </c>
      <c r="BY208" s="330">
        <v>0.0</v>
      </c>
      <c r="BZ208" s="330">
        <v>0.0</v>
      </c>
      <c r="CA208" s="330">
        <v>0.0</v>
      </c>
      <c r="CB208" s="330">
        <v>0.0</v>
      </c>
      <c r="CC208" s="331">
        <v>0.0</v>
      </c>
      <c r="CD208" s="331">
        <v>0.0</v>
      </c>
      <c r="CE208" s="331">
        <v>0.0</v>
      </c>
      <c r="CF208" s="331">
        <v>0.0</v>
      </c>
      <c r="CG208" s="331">
        <v>0.0</v>
      </c>
      <c r="CH208" s="331">
        <v>0.0</v>
      </c>
      <c r="CI208" s="332"/>
    </row>
    <row r="209" ht="15.75" customHeight="1">
      <c r="A209" s="320" t="s">
        <v>2601</v>
      </c>
      <c r="B209" s="320" t="s">
        <v>3182</v>
      </c>
      <c r="C209" s="321" t="s">
        <v>3183</v>
      </c>
      <c r="D209" s="322" t="s">
        <v>2714</v>
      </c>
      <c r="E209" s="322" t="s">
        <v>19</v>
      </c>
      <c r="F209" s="322" t="s">
        <v>2714</v>
      </c>
      <c r="G209" s="45" t="str">
        <f t="shared" si="1"/>
        <v>Breno</v>
      </c>
      <c r="H209" s="167" t="s">
        <v>103</v>
      </c>
      <c r="I209" s="47" t="s">
        <v>23</v>
      </c>
      <c r="J209" s="322" t="str">
        <f t="shared" si="5"/>
        <v>Não</v>
      </c>
      <c r="K209" s="323">
        <v>43405.0</v>
      </c>
      <c r="L209" s="96"/>
      <c r="M209" s="96" t="s">
        <v>194</v>
      </c>
      <c r="N209" s="324">
        <v>0.01</v>
      </c>
      <c r="O209" s="322" t="s">
        <v>2606</v>
      </c>
      <c r="P209" s="325">
        <v>0.0</v>
      </c>
      <c r="Q209" s="322" t="str">
        <f>IFERROR(VLOOKUP(F209,'Cadastro de assessores'!A:B,2,FALSE),"Não Cadastrado")</f>
        <v>22400</v>
      </c>
      <c r="R209" s="322" t="s">
        <v>103</v>
      </c>
      <c r="S209" s="323">
        <v>43405.0</v>
      </c>
      <c r="T209" s="171"/>
      <c r="U209" s="171"/>
      <c r="V209" s="46" t="s">
        <v>104</v>
      </c>
      <c r="W209" s="327" t="s">
        <v>3184</v>
      </c>
      <c r="X209" s="94" t="s">
        <v>19</v>
      </c>
      <c r="Y209" s="52" t="str">
        <f t="shared" si="3"/>
        <v>Ativo</v>
      </c>
      <c r="Z209" s="328"/>
      <c r="AA209" s="96" t="str">
        <f t="shared" si="4"/>
        <v>Varejo</v>
      </c>
      <c r="AB209" s="13" t="s">
        <v>116</v>
      </c>
      <c r="AC209" s="96"/>
      <c r="AD209" s="322" t="s">
        <v>2646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9">
        <v>118540.09</v>
      </c>
      <c r="AT209" s="329">
        <v>123782.2</v>
      </c>
      <c r="AU209" s="329">
        <v>130709.24</v>
      </c>
      <c r="AV209" s="329">
        <v>130955.73</v>
      </c>
      <c r="AW209" s="329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0">
        <v>115636.05</v>
      </c>
      <c r="BJ209" s="330">
        <v>110376.66</v>
      </c>
      <c r="BK209" s="330">
        <v>115730.03</v>
      </c>
      <c r="BL209" s="330">
        <v>117321.3</v>
      </c>
      <c r="BM209" s="330">
        <v>118162.12</v>
      </c>
      <c r="BN209" s="330">
        <v>127163.71</v>
      </c>
      <c r="BO209" s="330">
        <v>124736.19</v>
      </c>
      <c r="BP209" s="330">
        <v>124079.33</v>
      </c>
      <c r="BQ209" s="330">
        <v>127706.18</v>
      </c>
      <c r="BR209" s="330">
        <v>123080.46</v>
      </c>
      <c r="BS209" s="330">
        <v>122227.94</v>
      </c>
      <c r="BT209" s="330">
        <v>119754.65</v>
      </c>
      <c r="BU209" s="330">
        <v>125093.41</v>
      </c>
      <c r="BV209" s="330">
        <v>134851.39</v>
      </c>
      <c r="BW209" s="330">
        <v>141613.57</v>
      </c>
      <c r="BX209" s="330">
        <v>140525.65</v>
      </c>
      <c r="BY209" s="330">
        <v>135766.89</v>
      </c>
      <c r="BZ209" s="330">
        <v>129515.76</v>
      </c>
      <c r="CA209" s="330">
        <v>139035.34</v>
      </c>
      <c r="CB209" s="330">
        <v>145118.6</v>
      </c>
      <c r="CC209" s="331">
        <v>135438.44</v>
      </c>
      <c r="CD209" s="331">
        <v>138290.07</v>
      </c>
      <c r="CE209" s="331">
        <v>140393.02</v>
      </c>
      <c r="CF209" s="331">
        <v>115174.69</v>
      </c>
      <c r="CG209" s="331">
        <v>101763.89</v>
      </c>
      <c r="CH209" s="331">
        <v>132006.11</v>
      </c>
      <c r="CI209" s="332"/>
    </row>
    <row r="210" ht="15.75" customHeight="1">
      <c r="A210" s="320" t="s">
        <v>2601</v>
      </c>
      <c r="B210" s="43" t="s">
        <v>1373</v>
      </c>
      <c r="C210" s="333" t="s">
        <v>3185</v>
      </c>
      <c r="D210" s="322" t="s">
        <v>18</v>
      </c>
      <c r="E210" s="322" t="s">
        <v>181</v>
      </c>
      <c r="F210" s="322" t="s">
        <v>72</v>
      </c>
      <c r="G210" s="45" t="str">
        <f t="shared" si="1"/>
        <v>Augusto</v>
      </c>
      <c r="H210" s="335" t="s">
        <v>149</v>
      </c>
      <c r="I210" s="52" t="s">
        <v>122</v>
      </c>
      <c r="J210" s="322" t="str">
        <f t="shared" si="5"/>
        <v>Não</v>
      </c>
      <c r="K210" s="323">
        <v>44320.0</v>
      </c>
      <c r="L210" s="96"/>
      <c r="M210" s="96" t="s">
        <v>48</v>
      </c>
      <c r="N210" s="337">
        <v>0.007</v>
      </c>
      <c r="O210" s="322" t="s">
        <v>2606</v>
      </c>
      <c r="P210" s="325">
        <v>0.0</v>
      </c>
      <c r="Q210" s="322" t="str">
        <f>IFERROR(VLOOKUP(F210,'Cadastro de assessores'!A:B,2,FALSE),"Não Cadastrado")</f>
        <v>250</v>
      </c>
      <c r="R210" s="322" t="s">
        <v>103</v>
      </c>
      <c r="S210" s="323">
        <v>44320.0</v>
      </c>
      <c r="T210" s="64"/>
      <c r="U210" s="51" t="s">
        <v>3186</v>
      </c>
      <c r="V210" s="46" t="s">
        <v>104</v>
      </c>
      <c r="W210" s="5" t="s">
        <v>1376</v>
      </c>
      <c r="X210" s="166" t="s">
        <v>76</v>
      </c>
      <c r="Y210" s="52" t="str">
        <f t="shared" si="3"/>
        <v>Ativo</v>
      </c>
      <c r="Z210" s="328"/>
      <c r="AA210" s="96" t="str">
        <f t="shared" si="4"/>
        <v>Varejo</v>
      </c>
      <c r="AB210" s="13" t="s">
        <v>116</v>
      </c>
      <c r="AC210" s="96"/>
      <c r="AD210" s="96" t="s">
        <v>2664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0">
        <v>657951.67</v>
      </c>
      <c r="BJ210" s="330">
        <v>662886.17</v>
      </c>
      <c r="BK210" s="330">
        <v>666504.46</v>
      </c>
      <c r="BL210" s="330">
        <v>670270.23</v>
      </c>
      <c r="BM210" s="330">
        <v>673462.64</v>
      </c>
      <c r="BN210" s="330">
        <v>676988.6</v>
      </c>
      <c r="BO210" s="330">
        <v>560555.28</v>
      </c>
      <c r="BP210" s="330">
        <v>688430.77</v>
      </c>
      <c r="BQ210" s="330">
        <v>694958.1</v>
      </c>
      <c r="BR210" s="330">
        <v>699339.2</v>
      </c>
      <c r="BS210" s="330">
        <v>705084.46</v>
      </c>
      <c r="BT210" s="330">
        <v>709515.58</v>
      </c>
      <c r="BU210" s="330">
        <v>782963.85</v>
      </c>
      <c r="BV210" s="330">
        <v>724315.08</v>
      </c>
      <c r="BW210" s="330">
        <v>729121.46</v>
      </c>
      <c r="BX210" s="330">
        <v>738148.76</v>
      </c>
      <c r="BY210" s="330">
        <v>744926.04</v>
      </c>
      <c r="BZ210" s="330">
        <v>747755.51</v>
      </c>
      <c r="CA210" s="330">
        <v>45.11</v>
      </c>
      <c r="CB210" s="330">
        <v>45.11</v>
      </c>
      <c r="CC210" s="331">
        <v>45.11</v>
      </c>
      <c r="CD210" s="331">
        <v>45.11</v>
      </c>
      <c r="CE210" s="331">
        <v>45.11</v>
      </c>
      <c r="CF210" s="331">
        <v>45.11</v>
      </c>
      <c r="CG210" s="331">
        <v>0.0</v>
      </c>
      <c r="CH210" s="331">
        <v>0.0</v>
      </c>
      <c r="CI210" s="332"/>
    </row>
    <row r="211" ht="15.75" customHeight="1">
      <c r="A211" s="320" t="s">
        <v>2601</v>
      </c>
      <c r="B211" s="158" t="s">
        <v>1377</v>
      </c>
      <c r="C211" s="44" t="s">
        <v>3187</v>
      </c>
      <c r="D211" s="327" t="s">
        <v>18</v>
      </c>
      <c r="E211" s="327" t="s">
        <v>19</v>
      </c>
      <c r="F211" s="45" t="s">
        <v>378</v>
      </c>
      <c r="G211" s="45" t="str">
        <f t="shared" si="1"/>
        <v>Augusto</v>
      </c>
      <c r="H211" s="335" t="s">
        <v>149</v>
      </c>
      <c r="I211" s="52" t="s">
        <v>122</v>
      </c>
      <c r="J211" s="322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2"/>
      <c r="R211" s="322"/>
      <c r="S211" s="323"/>
      <c r="T211" s="64"/>
      <c r="U211" s="51"/>
      <c r="V211" s="24" t="s">
        <v>104</v>
      </c>
      <c r="W211" s="11" t="s">
        <v>1379</v>
      </c>
      <c r="X211" s="5" t="s">
        <v>154</v>
      </c>
      <c r="Y211" s="52" t="str">
        <f t="shared" si="3"/>
        <v>Inativo</v>
      </c>
      <c r="Z211" s="328"/>
      <c r="AA211" s="96"/>
      <c r="AB211" s="13" t="s">
        <v>116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0"/>
      <c r="BJ211" s="330"/>
      <c r="BK211" s="330"/>
      <c r="BL211" s="330"/>
      <c r="BM211" s="330"/>
      <c r="BN211" s="330"/>
      <c r="BO211" s="330"/>
      <c r="BP211" s="330"/>
      <c r="BQ211" s="330"/>
      <c r="BR211" s="330"/>
      <c r="BS211" s="330"/>
      <c r="BT211" s="330"/>
      <c r="BU211" s="330"/>
      <c r="BV211" s="330"/>
      <c r="BW211" s="330"/>
      <c r="BX211" s="330"/>
      <c r="BY211" s="330"/>
      <c r="BZ211" s="330"/>
      <c r="CA211" s="330"/>
      <c r="CB211" s="330"/>
      <c r="CC211" s="331"/>
      <c r="CD211" s="331">
        <v>0.0</v>
      </c>
      <c r="CE211" s="331">
        <v>0.0</v>
      </c>
      <c r="CF211" s="331">
        <v>0.0</v>
      </c>
      <c r="CG211" s="331">
        <v>0.0</v>
      </c>
      <c r="CH211" s="331">
        <v>0.0</v>
      </c>
      <c r="CI211" s="332"/>
    </row>
    <row r="212" ht="15.75" customHeight="1">
      <c r="A212" s="320" t="s">
        <v>2601</v>
      </c>
      <c r="B212" s="158" t="s">
        <v>3188</v>
      </c>
      <c r="C212" s="44" t="s">
        <v>3189</v>
      </c>
      <c r="D212" s="327" t="s">
        <v>18</v>
      </c>
      <c r="E212" s="327" t="s">
        <v>19</v>
      </c>
      <c r="F212" s="45" t="s">
        <v>378</v>
      </c>
      <c r="G212" s="45" t="str">
        <f t="shared" si="1"/>
        <v>Augusto</v>
      </c>
      <c r="H212" s="335" t="s">
        <v>149</v>
      </c>
      <c r="I212" s="52" t="s">
        <v>122</v>
      </c>
      <c r="J212" s="322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2"/>
      <c r="R212" s="322"/>
      <c r="S212" s="323"/>
      <c r="T212" s="64"/>
      <c r="U212" s="51"/>
      <c r="V212" s="24" t="s">
        <v>374</v>
      </c>
      <c r="W212" s="11" t="s">
        <v>1259</v>
      </c>
      <c r="X212" s="5" t="s">
        <v>154</v>
      </c>
      <c r="Y212" s="52" t="str">
        <f t="shared" si="3"/>
        <v>Inativo</v>
      </c>
      <c r="Z212" s="328"/>
      <c r="AA212" s="96"/>
      <c r="AB212" s="13" t="s">
        <v>116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0"/>
      <c r="BJ212" s="330"/>
      <c r="BK212" s="330"/>
      <c r="BL212" s="330"/>
      <c r="BM212" s="330"/>
      <c r="BN212" s="330"/>
      <c r="BO212" s="330"/>
      <c r="BP212" s="330"/>
      <c r="BQ212" s="330"/>
      <c r="BR212" s="330"/>
      <c r="BS212" s="330"/>
      <c r="BT212" s="330"/>
      <c r="BU212" s="330"/>
      <c r="BV212" s="330"/>
      <c r="BW212" s="330"/>
      <c r="BX212" s="330"/>
      <c r="BY212" s="330"/>
      <c r="BZ212" s="330"/>
      <c r="CA212" s="330"/>
      <c r="CB212" s="330"/>
      <c r="CC212" s="331"/>
      <c r="CD212" s="331">
        <v>0.0</v>
      </c>
      <c r="CE212" s="331">
        <v>0.0</v>
      </c>
      <c r="CF212" s="331">
        <v>0.0</v>
      </c>
      <c r="CG212" s="331">
        <v>0.0</v>
      </c>
      <c r="CH212" s="331">
        <v>0.0</v>
      </c>
      <c r="CI212" s="332"/>
    </row>
    <row r="213" ht="15.75" customHeight="1">
      <c r="A213" s="320" t="s">
        <v>2601</v>
      </c>
      <c r="B213" s="238" t="s">
        <v>1387</v>
      </c>
      <c r="C213" s="223" t="s">
        <v>3190</v>
      </c>
      <c r="D213" s="322" t="s">
        <v>18</v>
      </c>
      <c r="E213" s="322" t="s">
        <v>181</v>
      </c>
      <c r="F213" s="322" t="s">
        <v>72</v>
      </c>
      <c r="G213" s="45" t="str">
        <f t="shared" si="1"/>
        <v>Augusto</v>
      </c>
      <c r="H213" s="167" t="s">
        <v>149</v>
      </c>
      <c r="I213" s="52" t="s">
        <v>122</v>
      </c>
      <c r="J213" s="322" t="str">
        <f t="shared" si="5"/>
        <v>Sim</v>
      </c>
      <c r="K213" s="323">
        <v>44263.0</v>
      </c>
      <c r="L213" s="96"/>
      <c r="M213" s="96" t="s">
        <v>194</v>
      </c>
      <c r="N213" s="337">
        <v>0.025</v>
      </c>
      <c r="O213" s="322" t="s">
        <v>195</v>
      </c>
      <c r="P213" s="325">
        <v>0.2</v>
      </c>
      <c r="Q213" s="322" t="str">
        <f>IFERROR(VLOOKUP(F213,'Cadastro de assessores'!A:B,2,FALSE),"Não Cadastrado")</f>
        <v>250</v>
      </c>
      <c r="R213" s="322" t="s">
        <v>103</v>
      </c>
      <c r="S213" s="323">
        <v>44263.0</v>
      </c>
      <c r="T213" s="339" t="s">
        <v>3191</v>
      </c>
      <c r="U213" s="339" t="s">
        <v>3063</v>
      </c>
      <c r="V213" s="46" t="s">
        <v>104</v>
      </c>
      <c r="W213" s="13" t="s">
        <v>1389</v>
      </c>
      <c r="X213" s="166" t="s">
        <v>76</v>
      </c>
      <c r="Y213" s="52" t="str">
        <f t="shared" si="3"/>
        <v>Ativo</v>
      </c>
      <c r="Z213" s="328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106</v>
      </c>
      <c r="AC213" s="96"/>
      <c r="AD213" s="96" t="s">
        <v>2664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3"/>
      <c r="AQ213" s="173"/>
      <c r="AR213" s="173"/>
      <c r="AS213" s="329">
        <v>2334192.46</v>
      </c>
      <c r="AT213" s="329">
        <v>2345849.73</v>
      </c>
      <c r="AU213" s="329">
        <v>2358653.35</v>
      </c>
      <c r="AV213" s="329">
        <v>2373648.95</v>
      </c>
      <c r="AW213" s="329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0">
        <v>2184045.56</v>
      </c>
      <c r="BJ213" s="330">
        <v>2073066.97</v>
      </c>
      <c r="BK213" s="330">
        <v>2171629.08</v>
      </c>
      <c r="BL213" s="330">
        <v>2201621.84</v>
      </c>
      <c r="BM213" s="330">
        <v>2225304.05</v>
      </c>
      <c r="BN213" s="330">
        <v>2355561.29</v>
      </c>
      <c r="BO213" s="330">
        <v>2325535.86</v>
      </c>
      <c r="BP213" s="330">
        <v>2318880.65</v>
      </c>
      <c r="BQ213" s="330">
        <v>2382829.72</v>
      </c>
      <c r="BR213" s="330">
        <v>2109732.16</v>
      </c>
      <c r="BS213" s="330">
        <v>1678820.69</v>
      </c>
      <c r="BT213" s="330">
        <v>1168.27</v>
      </c>
      <c r="BU213" s="330">
        <v>1172.5</v>
      </c>
      <c r="BV213" s="330">
        <v>0.0</v>
      </c>
      <c r="BW213" s="330">
        <v>0.0</v>
      </c>
      <c r="BX213" s="330">
        <v>0.0</v>
      </c>
      <c r="BY213" s="330">
        <v>0.0</v>
      </c>
      <c r="BZ213" s="330">
        <v>0.0</v>
      </c>
      <c r="CA213" s="330">
        <v>0.0</v>
      </c>
      <c r="CB213" s="330">
        <v>0.0</v>
      </c>
      <c r="CC213" s="331">
        <v>0.0</v>
      </c>
      <c r="CD213" s="331">
        <v>0.0</v>
      </c>
      <c r="CE213" s="331">
        <v>0.0</v>
      </c>
      <c r="CF213" s="331">
        <v>0.0</v>
      </c>
      <c r="CG213" s="331">
        <v>0.0</v>
      </c>
      <c r="CH213" s="331">
        <v>0.0</v>
      </c>
      <c r="CI213" s="332"/>
    </row>
    <row r="214" ht="15.75" customHeight="1">
      <c r="A214" s="320" t="s">
        <v>2601</v>
      </c>
      <c r="B214" s="43" t="s">
        <v>3192</v>
      </c>
      <c r="C214" s="333" t="s">
        <v>3193</v>
      </c>
      <c r="D214" s="322" t="s">
        <v>18</v>
      </c>
      <c r="E214" s="322" t="s">
        <v>181</v>
      </c>
      <c r="F214" s="322" t="s">
        <v>72</v>
      </c>
      <c r="G214" s="45" t="str">
        <f t="shared" si="1"/>
        <v>Augusto</v>
      </c>
      <c r="H214" s="167" t="s">
        <v>149</v>
      </c>
      <c r="I214" s="52" t="s">
        <v>122</v>
      </c>
      <c r="J214" s="322" t="str">
        <f t="shared" si="5"/>
        <v>Não</v>
      </c>
      <c r="K214" s="323">
        <v>44319.0</v>
      </c>
      <c r="L214" s="96"/>
      <c r="M214" s="96" t="s">
        <v>61</v>
      </c>
      <c r="N214" s="337">
        <v>0.015</v>
      </c>
      <c r="O214" s="322" t="s">
        <v>53</v>
      </c>
      <c r="P214" s="325">
        <v>0.1</v>
      </c>
      <c r="Q214" s="322" t="str">
        <f>IFERROR(VLOOKUP(F214,'Cadastro de assessores'!A:B,2,FALSE),"Não Cadastrado")</f>
        <v>250</v>
      </c>
      <c r="R214" s="322" t="s">
        <v>103</v>
      </c>
      <c r="S214" s="323">
        <v>44290.0</v>
      </c>
      <c r="T214" s="51"/>
      <c r="U214" s="51" t="s">
        <v>3194</v>
      </c>
      <c r="V214" s="46" t="s">
        <v>104</v>
      </c>
      <c r="W214" s="5" t="s">
        <v>3195</v>
      </c>
      <c r="X214" s="13" t="s">
        <v>76</v>
      </c>
      <c r="Y214" s="52" t="str">
        <f t="shared" si="3"/>
        <v>Ativo</v>
      </c>
      <c r="Z214" s="328"/>
      <c r="AA214" s="96" t="str">
        <f t="shared" si="6"/>
        <v>Varejo</v>
      </c>
      <c r="AB214" s="13" t="s">
        <v>116</v>
      </c>
      <c r="AC214" s="96"/>
      <c r="AD214" s="96" t="s">
        <v>2651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0">
        <v>88053.18</v>
      </c>
      <c r="BJ214" s="330">
        <v>87307.22</v>
      </c>
      <c r="BK214" s="330">
        <v>202.41</v>
      </c>
      <c r="BL214" s="330">
        <v>202.41</v>
      </c>
      <c r="BM214" s="330">
        <v>202.41</v>
      </c>
      <c r="BN214" s="330">
        <v>202.41</v>
      </c>
      <c r="BO214" s="330">
        <v>202.41</v>
      </c>
      <c r="BP214" s="330">
        <v>202.41</v>
      </c>
      <c r="BQ214" s="330">
        <v>202.41</v>
      </c>
      <c r="BR214" s="330">
        <v>202.41</v>
      </c>
      <c r="BS214" s="330">
        <v>202.41</v>
      </c>
      <c r="BT214" s="330">
        <v>202.41</v>
      </c>
      <c r="BU214" s="330">
        <v>0.0</v>
      </c>
      <c r="BV214" s="330">
        <v>0.0</v>
      </c>
      <c r="BW214" s="330">
        <v>0.0</v>
      </c>
      <c r="BX214" s="330">
        <v>0.0</v>
      </c>
      <c r="BY214" s="330">
        <v>0.0</v>
      </c>
      <c r="BZ214" s="330">
        <v>0.0</v>
      </c>
      <c r="CA214" s="330">
        <v>0.0</v>
      </c>
      <c r="CB214" s="330">
        <v>0.0</v>
      </c>
      <c r="CC214" s="331">
        <v>0.0</v>
      </c>
      <c r="CD214" s="331">
        <v>0.0</v>
      </c>
      <c r="CE214" s="331">
        <v>0.0</v>
      </c>
      <c r="CF214" s="331">
        <v>0.0</v>
      </c>
      <c r="CG214" s="331">
        <v>0.0</v>
      </c>
      <c r="CH214" s="331">
        <v>0.0</v>
      </c>
      <c r="CI214" s="332"/>
    </row>
    <row r="215" ht="15.75" customHeight="1">
      <c r="A215" s="320" t="s">
        <v>2601</v>
      </c>
      <c r="B215" s="243" t="s">
        <v>3196</v>
      </c>
      <c r="C215" s="334" t="s">
        <v>3197</v>
      </c>
      <c r="D215" s="322" t="s">
        <v>2604</v>
      </c>
      <c r="E215" s="322" t="s">
        <v>19</v>
      </c>
      <c r="F215" s="96" t="s">
        <v>2617</v>
      </c>
      <c r="G215" s="45" t="str">
        <f t="shared" si="1"/>
        <v>Augusto</v>
      </c>
      <c r="H215" s="335" t="s">
        <v>190</v>
      </c>
      <c r="I215" s="47" t="s">
        <v>23</v>
      </c>
      <c r="J215" s="322" t="str">
        <f t="shared" si="5"/>
        <v>Não</v>
      </c>
      <c r="K215" s="336">
        <v>43567.0</v>
      </c>
      <c r="L215" s="341">
        <v>43782.0</v>
      </c>
      <c r="M215" s="96" t="s">
        <v>61</v>
      </c>
      <c r="N215" s="337">
        <v>0.01</v>
      </c>
      <c r="O215" s="322" t="s">
        <v>53</v>
      </c>
      <c r="P215" s="325">
        <v>0.1</v>
      </c>
      <c r="Q215" s="96" t="str">
        <f>IFERROR(VLOOKUP(F215,'Cadastro de assessores'!A:B,2,FALSE),"Não Cadastrado")</f>
        <v>2971</v>
      </c>
      <c r="R215" s="96" t="s">
        <v>2618</v>
      </c>
      <c r="S215" s="336">
        <v>43567.0</v>
      </c>
      <c r="T215" s="326"/>
      <c r="U215" s="171"/>
      <c r="V215" s="46" t="s">
        <v>104</v>
      </c>
      <c r="W215" s="13" t="s">
        <v>3198</v>
      </c>
      <c r="X215" s="96" t="s">
        <v>19</v>
      </c>
      <c r="Y215" s="52" t="str">
        <f t="shared" si="3"/>
        <v>Encerrado</v>
      </c>
      <c r="Z215" s="328"/>
      <c r="AA215" s="96" t="str">
        <f t="shared" si="6"/>
        <v/>
      </c>
      <c r="AB215" s="96"/>
      <c r="AC215" s="96"/>
      <c r="AD215" s="96" t="s">
        <v>3178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0"/>
      <c r="AY215" s="340"/>
      <c r="AZ215" s="340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2621</v>
      </c>
      <c r="BJ215" s="173">
        <v>0.0</v>
      </c>
      <c r="BK215" s="173" t="s">
        <v>2621</v>
      </c>
      <c r="BL215" s="173">
        <v>0.0</v>
      </c>
      <c r="BM215" s="330">
        <v>0.0</v>
      </c>
      <c r="BN215" s="330">
        <v>0.0</v>
      </c>
      <c r="BO215" s="330">
        <v>0.0</v>
      </c>
      <c r="BP215" s="330">
        <v>0.0</v>
      </c>
      <c r="BQ215" s="330">
        <v>0.0</v>
      </c>
      <c r="BR215" s="330">
        <v>0.0</v>
      </c>
      <c r="BS215" s="330">
        <v>0.0</v>
      </c>
      <c r="BT215" s="330">
        <v>0.0</v>
      </c>
      <c r="BU215" s="330">
        <v>0.0</v>
      </c>
      <c r="BV215" s="330">
        <v>0.0</v>
      </c>
      <c r="BW215" s="330">
        <v>0.0</v>
      </c>
      <c r="BX215" s="330">
        <v>0.0</v>
      </c>
      <c r="BY215" s="330">
        <v>0.0</v>
      </c>
      <c r="BZ215" s="330">
        <v>0.0</v>
      </c>
      <c r="CA215" s="330">
        <v>0.0</v>
      </c>
      <c r="CB215" s="330">
        <v>0.0</v>
      </c>
      <c r="CC215" s="331">
        <v>0.0</v>
      </c>
      <c r="CD215" s="331">
        <v>0.0</v>
      </c>
      <c r="CE215" s="331">
        <v>0.0</v>
      </c>
      <c r="CF215" s="331">
        <v>0.0</v>
      </c>
      <c r="CG215" s="331">
        <v>0.0</v>
      </c>
      <c r="CH215" s="331">
        <v>0.0</v>
      </c>
      <c r="CI215" s="332"/>
    </row>
    <row r="216" ht="15.75" customHeight="1">
      <c r="A216" s="320" t="s">
        <v>2601</v>
      </c>
      <c r="B216" s="238" t="s">
        <v>3199</v>
      </c>
      <c r="C216" s="334" t="s">
        <v>3200</v>
      </c>
      <c r="D216" s="322" t="s">
        <v>2604</v>
      </c>
      <c r="E216" s="322" t="s">
        <v>19</v>
      </c>
      <c r="F216" s="96" t="s">
        <v>2605</v>
      </c>
      <c r="G216" s="45" t="str">
        <f t="shared" si="1"/>
        <v>Augusto</v>
      </c>
      <c r="H216" s="335" t="s">
        <v>190</v>
      </c>
      <c r="I216" s="47" t="s">
        <v>23</v>
      </c>
      <c r="J216" s="322" t="str">
        <f t="shared" si="5"/>
        <v>Não</v>
      </c>
      <c r="K216" s="336">
        <v>43732.0</v>
      </c>
      <c r="L216" s="341">
        <v>44484.0</v>
      </c>
      <c r="M216" s="96" t="s">
        <v>61</v>
      </c>
      <c r="N216" s="337">
        <v>0.01</v>
      </c>
      <c r="O216" s="322" t="s">
        <v>53</v>
      </c>
      <c r="P216" s="325">
        <v>0.1</v>
      </c>
      <c r="Q216" s="96" t="str">
        <f>IFERROR(VLOOKUP(F216,'Cadastro de assessores'!A:B,2,FALSE),"Não Cadastrado")</f>
        <v>17573</v>
      </c>
      <c r="R216" s="96" t="s">
        <v>2618</v>
      </c>
      <c r="S216" s="336">
        <v>43732.0</v>
      </c>
      <c r="T216" s="326"/>
      <c r="U216" s="171"/>
      <c r="V216" s="46" t="s">
        <v>104</v>
      </c>
      <c r="W216" s="13" t="s">
        <v>3201</v>
      </c>
      <c r="X216" s="96" t="s">
        <v>19</v>
      </c>
      <c r="Y216" s="52" t="str">
        <f t="shared" si="3"/>
        <v>Encerrado</v>
      </c>
      <c r="Z216" s="328"/>
      <c r="AA216" s="96" t="str">
        <f t="shared" si="6"/>
        <v/>
      </c>
      <c r="AB216" s="96"/>
      <c r="AC216" s="96"/>
      <c r="AD216" s="96" t="s">
        <v>2820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2621</v>
      </c>
      <c r="BJ216" s="173">
        <v>0.0</v>
      </c>
      <c r="BK216" s="173" t="s">
        <v>2621</v>
      </c>
      <c r="BL216" s="173">
        <v>0.0</v>
      </c>
      <c r="BM216" s="330">
        <v>0.0</v>
      </c>
      <c r="BN216" s="330">
        <v>0.0</v>
      </c>
      <c r="BO216" s="330">
        <v>0.0</v>
      </c>
      <c r="BP216" s="330">
        <v>0.0</v>
      </c>
      <c r="BQ216" s="330">
        <v>0.0</v>
      </c>
      <c r="BR216" s="330">
        <v>0.0</v>
      </c>
      <c r="BS216" s="330">
        <v>0.0</v>
      </c>
      <c r="BT216" s="330">
        <v>0.0</v>
      </c>
      <c r="BU216" s="330">
        <v>0.0</v>
      </c>
      <c r="BV216" s="330">
        <v>0.0</v>
      </c>
      <c r="BW216" s="330">
        <v>0.0</v>
      </c>
      <c r="BX216" s="330">
        <v>0.0</v>
      </c>
      <c r="BY216" s="330">
        <v>0.0</v>
      </c>
      <c r="BZ216" s="330">
        <v>0.0</v>
      </c>
      <c r="CA216" s="330">
        <v>0.0</v>
      </c>
      <c r="CB216" s="330">
        <v>0.0</v>
      </c>
      <c r="CC216" s="331">
        <v>0.0</v>
      </c>
      <c r="CD216" s="331">
        <v>0.0</v>
      </c>
      <c r="CE216" s="331">
        <v>0.0</v>
      </c>
      <c r="CF216" s="331">
        <v>0.0</v>
      </c>
      <c r="CG216" s="331">
        <v>0.0</v>
      </c>
      <c r="CH216" s="331">
        <v>0.0</v>
      </c>
      <c r="CI216" s="332"/>
    </row>
    <row r="217" ht="15.75" customHeight="1">
      <c r="A217" s="320" t="s">
        <v>2601</v>
      </c>
      <c r="B217" s="238" t="s">
        <v>3202</v>
      </c>
      <c r="C217" s="334" t="s">
        <v>3203</v>
      </c>
      <c r="D217" s="322" t="s">
        <v>18</v>
      </c>
      <c r="E217" s="322" t="s">
        <v>181</v>
      </c>
      <c r="F217" s="96" t="s">
        <v>203</v>
      </c>
      <c r="G217" s="45" t="str">
        <f t="shared" si="1"/>
        <v>Augusto</v>
      </c>
      <c r="H217" s="335" t="s">
        <v>190</v>
      </c>
      <c r="I217" s="47" t="s">
        <v>23</v>
      </c>
      <c r="J217" s="322" t="str">
        <f t="shared" si="5"/>
        <v>Não</v>
      </c>
      <c r="K217" s="336">
        <v>44440.0</v>
      </c>
      <c r="L217" s="336">
        <v>44658.0</v>
      </c>
      <c r="M217" s="96" t="s">
        <v>61</v>
      </c>
      <c r="N217" s="337">
        <v>0.015</v>
      </c>
      <c r="O217" s="322" t="s">
        <v>53</v>
      </c>
      <c r="P217" s="325">
        <v>0.1</v>
      </c>
      <c r="Q217" s="96" t="str">
        <f>IFERROR(VLOOKUP(F217,'Cadastro de assessores'!A:B,2,FALSE),"Não Cadastrado")</f>
        <v>28411</v>
      </c>
      <c r="R217" s="96" t="s">
        <v>2618</v>
      </c>
      <c r="S217" s="336">
        <v>44440.0</v>
      </c>
      <c r="T217" s="51"/>
      <c r="U217" s="51"/>
      <c r="V217" s="46" t="s">
        <v>104</v>
      </c>
      <c r="W217" s="13" t="s">
        <v>3204</v>
      </c>
      <c r="X217" s="166" t="s">
        <v>76</v>
      </c>
      <c r="Y217" s="52" t="str">
        <f t="shared" si="3"/>
        <v>Encerrado</v>
      </c>
      <c r="Z217" s="328"/>
      <c r="AA217" s="96" t="str">
        <f t="shared" si="6"/>
        <v>Varejo</v>
      </c>
      <c r="AB217" s="13" t="s">
        <v>116</v>
      </c>
      <c r="AC217" s="96"/>
      <c r="AD217" s="96" t="s">
        <v>2664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40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2" t="s">
        <v>2621</v>
      </c>
      <c r="BJ217" s="173">
        <v>0.0</v>
      </c>
      <c r="BK217" s="173" t="s">
        <v>2621</v>
      </c>
      <c r="BL217" s="173">
        <v>0.0</v>
      </c>
      <c r="BM217" s="330">
        <v>0.0</v>
      </c>
      <c r="BN217" s="330">
        <v>0.0</v>
      </c>
      <c r="BO217" s="330">
        <v>0.0</v>
      </c>
      <c r="BP217" s="330">
        <v>0.0</v>
      </c>
      <c r="BQ217" s="330">
        <v>0.0</v>
      </c>
      <c r="BR217" s="330">
        <v>0.0</v>
      </c>
      <c r="BS217" s="330">
        <v>0.0</v>
      </c>
      <c r="BT217" s="330">
        <v>0.0</v>
      </c>
      <c r="BU217" s="330">
        <v>0.0</v>
      </c>
      <c r="BV217" s="330">
        <v>0.0</v>
      </c>
      <c r="BW217" s="330">
        <v>0.0</v>
      </c>
      <c r="BX217" s="330">
        <v>0.0</v>
      </c>
      <c r="BY217" s="330">
        <v>0.0</v>
      </c>
      <c r="BZ217" s="330">
        <v>0.0</v>
      </c>
      <c r="CA217" s="330">
        <v>0.0</v>
      </c>
      <c r="CB217" s="330">
        <v>0.0</v>
      </c>
      <c r="CC217" s="331">
        <v>0.0</v>
      </c>
      <c r="CD217" s="331">
        <v>0.0</v>
      </c>
      <c r="CE217" s="331">
        <v>0.0</v>
      </c>
      <c r="CF217" s="331">
        <v>0.0</v>
      </c>
      <c r="CG217" s="331">
        <v>0.0</v>
      </c>
      <c r="CH217" s="331">
        <v>0.0</v>
      </c>
      <c r="CI217" s="332"/>
    </row>
    <row r="218" ht="15.75" customHeight="1">
      <c r="A218" s="320" t="s">
        <v>2601</v>
      </c>
      <c r="B218" s="238" t="s">
        <v>1425</v>
      </c>
      <c r="C218" s="223" t="s">
        <v>3205</v>
      </c>
      <c r="D218" s="322" t="s">
        <v>18</v>
      </c>
      <c r="E218" s="322" t="s">
        <v>181</v>
      </c>
      <c r="F218" s="322" t="s">
        <v>72</v>
      </c>
      <c r="G218" s="45" t="str">
        <f t="shared" si="1"/>
        <v>Augusto</v>
      </c>
      <c r="H218" s="167" t="s">
        <v>149</v>
      </c>
      <c r="I218" s="52" t="s">
        <v>122</v>
      </c>
      <c r="J218" s="322" t="str">
        <f t="shared" si="5"/>
        <v>Não</v>
      </c>
      <c r="K218" s="323">
        <v>44273.0</v>
      </c>
      <c r="L218" s="96"/>
      <c r="M218" s="96" t="s">
        <v>61</v>
      </c>
      <c r="N218" s="337">
        <v>0.015</v>
      </c>
      <c r="O218" s="322" t="s">
        <v>53</v>
      </c>
      <c r="P218" s="325">
        <v>0.1</v>
      </c>
      <c r="Q218" s="322" t="str">
        <f>IFERROR(VLOOKUP(F218,'Cadastro de assessores'!A:B,2,FALSE),"Não Cadastrado")</f>
        <v>250</v>
      </c>
      <c r="R218" s="322" t="s">
        <v>103</v>
      </c>
      <c r="S218" s="323">
        <v>44273.0</v>
      </c>
      <c r="T218" s="171"/>
      <c r="U218" s="171"/>
      <c r="V218" s="46" t="s">
        <v>104</v>
      </c>
      <c r="W218" s="13" t="s">
        <v>1427</v>
      </c>
      <c r="X218" s="166" t="s">
        <v>76</v>
      </c>
      <c r="Y218" s="52" t="str">
        <f t="shared" si="3"/>
        <v>Ativo</v>
      </c>
      <c r="Z218" s="328"/>
      <c r="AA218" s="96" t="str">
        <f t="shared" si="6"/>
        <v>Varejo</v>
      </c>
      <c r="AB218" s="13" t="s">
        <v>116</v>
      </c>
      <c r="AC218" s="96"/>
      <c r="AD218" s="96" t="s">
        <v>2664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3"/>
      <c r="AS218" s="329"/>
      <c r="AT218" s="329">
        <v>420366.43</v>
      </c>
      <c r="AU218" s="329"/>
      <c r="AV218" s="329">
        <v>426923.34</v>
      </c>
      <c r="AW218" s="329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0">
        <v>694289.36</v>
      </c>
      <c r="BJ218" s="330">
        <v>687532.63</v>
      </c>
      <c r="BK218" s="330">
        <v>698188.4</v>
      </c>
      <c r="BL218" s="330">
        <v>707617.29</v>
      </c>
      <c r="BM218" s="330">
        <v>713623.43</v>
      </c>
      <c r="BN218" s="330">
        <v>740271.6</v>
      </c>
      <c r="BO218" s="330">
        <v>733249.79</v>
      </c>
      <c r="BP218" s="330">
        <v>739098.49</v>
      </c>
      <c r="BQ218" s="330">
        <v>748194.52</v>
      </c>
      <c r="BR218" s="330">
        <v>753142.46</v>
      </c>
      <c r="BS218" s="330">
        <v>761972.83</v>
      </c>
      <c r="BT218" s="330">
        <v>764090.06</v>
      </c>
      <c r="BU218" s="330">
        <v>38003.23</v>
      </c>
      <c r="BV218" s="330">
        <v>160.07</v>
      </c>
      <c r="BW218" s="330">
        <v>0.0</v>
      </c>
      <c r="BX218" s="330">
        <v>0.0</v>
      </c>
      <c r="BY218" s="330">
        <v>0.0</v>
      </c>
      <c r="BZ218" s="330">
        <v>0.0</v>
      </c>
      <c r="CA218" s="330">
        <v>0.0</v>
      </c>
      <c r="CB218" s="330">
        <v>0.0</v>
      </c>
      <c r="CC218" s="331">
        <v>0.0</v>
      </c>
      <c r="CD218" s="331">
        <v>0.0</v>
      </c>
      <c r="CE218" s="331">
        <v>0.0</v>
      </c>
      <c r="CF218" s="331">
        <v>0.0</v>
      </c>
      <c r="CG218" s="331">
        <v>0.0</v>
      </c>
      <c r="CH218" s="331">
        <v>0.0</v>
      </c>
      <c r="CI218" s="332"/>
    </row>
    <row r="219" ht="15.75" customHeight="1">
      <c r="A219" s="320" t="s">
        <v>2601</v>
      </c>
      <c r="B219" s="347" t="s">
        <v>3206</v>
      </c>
      <c r="C219" s="223" t="s">
        <v>3207</v>
      </c>
      <c r="D219" s="322" t="s">
        <v>18</v>
      </c>
      <c r="E219" s="322" t="s">
        <v>181</v>
      </c>
      <c r="F219" s="322" t="s">
        <v>2689</v>
      </c>
      <c r="G219" s="45" t="str">
        <f t="shared" si="1"/>
        <v>Augusto</v>
      </c>
      <c r="H219" s="335" t="s">
        <v>149</v>
      </c>
      <c r="I219" s="52" t="s">
        <v>122</v>
      </c>
      <c r="J219" s="322" t="str">
        <f t="shared" si="5"/>
        <v>Não</v>
      </c>
      <c r="K219" s="323">
        <v>44263.0</v>
      </c>
      <c r="L219" s="96"/>
      <c r="M219" s="96" t="s">
        <v>74</v>
      </c>
      <c r="N219" s="324">
        <v>0.012</v>
      </c>
      <c r="O219" s="322" t="s">
        <v>2606</v>
      </c>
      <c r="P219" s="325">
        <v>0.0</v>
      </c>
      <c r="Q219" s="322" t="str">
        <f>IFERROR(VLOOKUP(F219,'Cadastro de assessores'!A:B,2,FALSE),"Não Cadastrado")</f>
        <v>22066</v>
      </c>
      <c r="R219" s="322" t="s">
        <v>103</v>
      </c>
      <c r="S219" s="323">
        <v>44263.0</v>
      </c>
      <c r="T219" s="171"/>
      <c r="U219" s="171"/>
      <c r="V219" s="46" t="s">
        <v>104</v>
      </c>
      <c r="W219" s="327" t="s">
        <v>1442</v>
      </c>
      <c r="X219" s="166" t="s">
        <v>76</v>
      </c>
      <c r="Y219" s="52" t="str">
        <f t="shared" si="3"/>
        <v>Ativo</v>
      </c>
      <c r="Z219" s="328"/>
      <c r="AA219" s="96" t="str">
        <f t="shared" si="6"/>
        <v>Varejo</v>
      </c>
      <c r="AB219" s="13" t="s">
        <v>116</v>
      </c>
      <c r="AC219" s="96"/>
      <c r="AD219" s="96" t="s">
        <v>2664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3"/>
      <c r="AS219" s="329">
        <v>198855.38</v>
      </c>
      <c r="AT219" s="329">
        <v>200032.1</v>
      </c>
      <c r="AU219" s="329"/>
      <c r="AV219" s="329">
        <v>203032.53</v>
      </c>
      <c r="AW219" s="329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0">
        <v>228713.87</v>
      </c>
      <c r="BJ219" s="330">
        <v>240132.03</v>
      </c>
      <c r="BK219" s="330">
        <v>242182.35</v>
      </c>
      <c r="BL219" s="330">
        <v>245167.72</v>
      </c>
      <c r="BM219" s="330">
        <v>247080.54</v>
      </c>
      <c r="BN219" s="330">
        <v>252554.41</v>
      </c>
      <c r="BO219" s="330">
        <v>251269.26</v>
      </c>
      <c r="BP219" s="330">
        <v>253527.62</v>
      </c>
      <c r="BQ219" s="330">
        <v>256037.43</v>
      </c>
      <c r="BR219" s="330">
        <v>258337.55</v>
      </c>
      <c r="BS219" s="330">
        <v>261457.83</v>
      </c>
      <c r="BT219" s="330">
        <v>263534.24</v>
      </c>
      <c r="BU219" s="330">
        <v>266487.63</v>
      </c>
      <c r="BV219" s="330">
        <v>193720.82</v>
      </c>
      <c r="BW219" s="330">
        <v>195250.72</v>
      </c>
      <c r="BX219" s="330">
        <v>197923.5</v>
      </c>
      <c r="BY219" s="330">
        <v>18977.05</v>
      </c>
      <c r="BZ219" s="330">
        <v>3.96</v>
      </c>
      <c r="CA219" s="330">
        <v>3.96</v>
      </c>
      <c r="CB219" s="330">
        <v>3.96</v>
      </c>
      <c r="CC219" s="331">
        <v>0.0</v>
      </c>
      <c r="CD219" s="331">
        <v>0.0</v>
      </c>
      <c r="CE219" s="331">
        <v>0.0</v>
      </c>
      <c r="CF219" s="331">
        <v>0.0</v>
      </c>
      <c r="CG219" s="331">
        <v>0.0</v>
      </c>
      <c r="CH219" s="331">
        <v>0.0</v>
      </c>
      <c r="CI219" s="332"/>
    </row>
    <row r="220" ht="15.75" customHeight="1">
      <c r="A220" s="320" t="s">
        <v>2601</v>
      </c>
      <c r="B220" s="347" t="s">
        <v>3208</v>
      </c>
      <c r="C220" s="334" t="s">
        <v>3209</v>
      </c>
      <c r="D220" s="322" t="s">
        <v>18</v>
      </c>
      <c r="E220" s="322" t="s">
        <v>181</v>
      </c>
      <c r="F220" s="322" t="s">
        <v>72</v>
      </c>
      <c r="G220" s="45" t="str">
        <f t="shared" si="1"/>
        <v>Breno</v>
      </c>
      <c r="H220" s="335" t="s">
        <v>149</v>
      </c>
      <c r="I220" s="52" t="s">
        <v>700</v>
      </c>
      <c r="J220" s="322" t="str">
        <f t="shared" si="5"/>
        <v>Não</v>
      </c>
      <c r="K220" s="323">
        <v>44263.0</v>
      </c>
      <c r="L220" s="96"/>
      <c r="M220" s="96" t="s">
        <v>275</v>
      </c>
      <c r="N220" s="324">
        <v>0.02</v>
      </c>
      <c r="O220" s="322" t="s">
        <v>53</v>
      </c>
      <c r="P220" s="325">
        <v>0.2</v>
      </c>
      <c r="Q220" s="322" t="str">
        <f>IFERROR(VLOOKUP(F220,'Cadastro de assessores'!A:B,2,FALSE),"Não Cadastrado")</f>
        <v>250</v>
      </c>
      <c r="R220" s="322" t="s">
        <v>103</v>
      </c>
      <c r="S220" s="323">
        <v>44263.0</v>
      </c>
      <c r="T220" s="75"/>
      <c r="U220" s="171" t="s">
        <v>3210</v>
      </c>
      <c r="V220" s="46" t="s">
        <v>104</v>
      </c>
      <c r="W220" s="327" t="s">
        <v>1454</v>
      </c>
      <c r="X220" s="166" t="s">
        <v>76</v>
      </c>
      <c r="Y220" s="52" t="str">
        <f t="shared" si="3"/>
        <v>Ativo</v>
      </c>
      <c r="Z220" s="328"/>
      <c r="AA220" s="96" t="str">
        <f t="shared" si="6"/>
        <v>Varejo</v>
      </c>
      <c r="AB220" s="13" t="s">
        <v>116</v>
      </c>
      <c r="AC220" s="96"/>
      <c r="AD220" s="96" t="s">
        <v>2684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3"/>
      <c r="AS220" s="329">
        <v>415129.62</v>
      </c>
      <c r="AT220" s="329">
        <v>417730.26</v>
      </c>
      <c r="AU220" s="329"/>
      <c r="AV220" s="329">
        <v>425633.12</v>
      </c>
      <c r="AW220" s="329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0">
        <v>514852.24</v>
      </c>
      <c r="BJ220" s="330">
        <v>495844.91</v>
      </c>
      <c r="BK220" s="330">
        <v>508707.58</v>
      </c>
      <c r="BL220" s="330">
        <v>519986.04</v>
      </c>
      <c r="BM220" s="330">
        <v>523383.14</v>
      </c>
      <c r="BN220" s="330">
        <v>535552.7</v>
      </c>
      <c r="BO220" s="330">
        <v>541207.2</v>
      </c>
      <c r="BP220" s="330">
        <v>543432.44</v>
      </c>
      <c r="BQ220" s="330">
        <v>551180.31</v>
      </c>
      <c r="BR220" s="330">
        <v>546444.85</v>
      </c>
      <c r="BS220" s="330">
        <v>550836.59</v>
      </c>
      <c r="BT220" s="330">
        <v>553560.15</v>
      </c>
      <c r="BU220" s="330">
        <v>488905.25</v>
      </c>
      <c r="BV220" s="330">
        <v>476456.84</v>
      </c>
      <c r="BW220" s="330">
        <v>320866.91</v>
      </c>
      <c r="BX220" s="330">
        <v>445848.54</v>
      </c>
      <c r="BY220" s="330">
        <v>430901.76</v>
      </c>
      <c r="BZ220" s="330">
        <v>274027.21</v>
      </c>
      <c r="CA220" s="330">
        <v>174797.54</v>
      </c>
      <c r="CB220" s="330">
        <v>177415.98</v>
      </c>
      <c r="CC220" s="331">
        <v>175748.19</v>
      </c>
      <c r="CD220" s="331">
        <v>177568.06</v>
      </c>
      <c r="CE220" s="331">
        <v>178792.94</v>
      </c>
      <c r="CF220" s="331">
        <v>705.08</v>
      </c>
      <c r="CG220" s="331">
        <v>635.68</v>
      </c>
      <c r="CH220" s="331">
        <v>577.36</v>
      </c>
      <c r="CI220" s="332"/>
    </row>
    <row r="221" ht="15.75" customHeight="1">
      <c r="A221" s="320" t="s">
        <v>2601</v>
      </c>
      <c r="B221" s="347" t="s">
        <v>3208</v>
      </c>
      <c r="C221" s="382" t="s">
        <v>3211</v>
      </c>
      <c r="D221" s="350" t="s">
        <v>18</v>
      </c>
      <c r="E221" s="350" t="s">
        <v>181</v>
      </c>
      <c r="F221" s="349" t="s">
        <v>72</v>
      </c>
      <c r="G221" s="45" t="str">
        <f t="shared" si="1"/>
        <v>Augusto</v>
      </c>
      <c r="H221" s="362" t="s">
        <v>149</v>
      </c>
      <c r="I221" s="52" t="s">
        <v>700</v>
      </c>
      <c r="J221" s="322" t="str">
        <f t="shared" si="5"/>
        <v>Não</v>
      </c>
      <c r="K221" s="352">
        <v>44390.0</v>
      </c>
      <c r="L221" s="383"/>
      <c r="M221" s="353" t="s">
        <v>61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2" t="s">
        <v>103</v>
      </c>
      <c r="S221" s="323">
        <v>44383.0</v>
      </c>
      <c r="T221" s="75"/>
      <c r="U221" s="171" t="s">
        <v>3212</v>
      </c>
      <c r="V221" s="46" t="s">
        <v>104</v>
      </c>
      <c r="W221" s="327" t="s">
        <v>1454</v>
      </c>
      <c r="X221" s="166" t="s">
        <v>76</v>
      </c>
      <c r="Y221" s="52" t="str">
        <f t="shared" si="3"/>
        <v>Ativo</v>
      </c>
      <c r="Z221" s="328"/>
      <c r="AA221" s="96" t="str">
        <f t="shared" si="6"/>
        <v>Varejo</v>
      </c>
      <c r="AB221" s="13" t="s">
        <v>116</v>
      </c>
      <c r="AC221" s="96"/>
      <c r="AD221" s="96" t="s">
        <v>2684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9"/>
      <c r="AS221" s="329"/>
      <c r="AT221" s="329"/>
      <c r="AU221" s="329"/>
      <c r="AV221" s="329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0">
        <v>266325.93</v>
      </c>
      <c r="BJ221" s="330">
        <v>269792.15</v>
      </c>
      <c r="BK221" s="330">
        <v>275009.73</v>
      </c>
      <c r="BL221" s="330">
        <v>277856.39</v>
      </c>
      <c r="BM221" s="330">
        <v>280804.84</v>
      </c>
      <c r="BN221" s="330">
        <v>535552.7</v>
      </c>
      <c r="BO221" s="330">
        <v>289550.79</v>
      </c>
      <c r="BP221" s="330">
        <v>291460.08</v>
      </c>
      <c r="BQ221" s="330">
        <v>293700.2</v>
      </c>
      <c r="BR221" s="330">
        <v>294560.91</v>
      </c>
      <c r="BS221" s="330">
        <v>297334.58</v>
      </c>
      <c r="BT221" s="330">
        <v>297817.42</v>
      </c>
      <c r="BU221" s="330">
        <v>166750.55</v>
      </c>
      <c r="BV221" s="330">
        <v>151858.66</v>
      </c>
      <c r="BW221" s="330">
        <v>106425.76</v>
      </c>
      <c r="BX221" s="330">
        <v>80759.99</v>
      </c>
      <c r="BY221" s="330">
        <v>65813.99</v>
      </c>
      <c r="BZ221" s="330">
        <v>66463.49</v>
      </c>
      <c r="CA221" s="330">
        <v>67768.48</v>
      </c>
      <c r="CB221" s="330">
        <v>44199.57</v>
      </c>
      <c r="CC221" s="331">
        <v>47462.01</v>
      </c>
      <c r="CD221" s="331">
        <v>23955.74</v>
      </c>
      <c r="CE221" s="331">
        <v>28571.09</v>
      </c>
      <c r="CF221" s="331">
        <v>88.93</v>
      </c>
      <c r="CG221" s="331">
        <v>55.7</v>
      </c>
      <c r="CH221" s="331">
        <v>55.7</v>
      </c>
      <c r="CI221" s="332"/>
    </row>
    <row r="222" ht="15.75" customHeight="1">
      <c r="A222" s="320" t="s">
        <v>2601</v>
      </c>
      <c r="B222" s="43" t="s">
        <v>1476</v>
      </c>
      <c r="C222" s="72" t="s">
        <v>3213</v>
      </c>
      <c r="D222" s="322" t="s">
        <v>18</v>
      </c>
      <c r="E222" s="322" t="s">
        <v>181</v>
      </c>
      <c r="F222" s="322" t="s">
        <v>203</v>
      </c>
      <c r="G222" s="45" t="str">
        <f t="shared" si="1"/>
        <v>Augusto</v>
      </c>
      <c r="H222" s="167" t="s">
        <v>149</v>
      </c>
      <c r="I222" s="52" t="s">
        <v>122</v>
      </c>
      <c r="J222" s="322" t="str">
        <f t="shared" si="5"/>
        <v>Não</v>
      </c>
      <c r="K222" s="323">
        <v>44715.0</v>
      </c>
      <c r="L222" s="46"/>
      <c r="M222" s="96" t="s">
        <v>74</v>
      </c>
      <c r="N222" s="118">
        <v>0.012</v>
      </c>
      <c r="O222" s="322" t="s">
        <v>2606</v>
      </c>
      <c r="P222" s="325">
        <v>0.0</v>
      </c>
      <c r="Q222" s="322">
        <v>28411.0</v>
      </c>
      <c r="R222" s="322" t="s">
        <v>103</v>
      </c>
      <c r="S222" s="323">
        <v>44700.0</v>
      </c>
      <c r="T222" s="51"/>
      <c r="U222" s="51"/>
      <c r="V222" s="46" t="s">
        <v>104</v>
      </c>
      <c r="W222" s="5" t="s">
        <v>1478</v>
      </c>
      <c r="X222" s="13" t="s">
        <v>38</v>
      </c>
      <c r="Y222" s="52" t="str">
        <f t="shared" si="3"/>
        <v>Inativo</v>
      </c>
      <c r="Z222" s="328"/>
      <c r="AA222" s="96" t="str">
        <f t="shared" si="6"/>
        <v/>
      </c>
      <c r="AB222" s="13" t="s">
        <v>116</v>
      </c>
      <c r="AC222" s="96"/>
      <c r="AD222" s="96" t="s">
        <v>2651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9"/>
      <c r="AT222" s="329"/>
      <c r="AU222" s="329"/>
      <c r="AV222" s="329"/>
      <c r="AW222" s="329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8">
        <v>140000.0</v>
      </c>
      <c r="BJ222" s="330">
        <v>139493.42</v>
      </c>
      <c r="BK222" s="330">
        <v>140779.44</v>
      </c>
      <c r="BL222" s="330">
        <v>0.0</v>
      </c>
      <c r="BM222" s="330">
        <v>-49.69</v>
      </c>
      <c r="BN222" s="330">
        <v>-49.66</v>
      </c>
      <c r="BO222" s="330">
        <v>-49.66</v>
      </c>
      <c r="BP222" s="330">
        <v>-49.66</v>
      </c>
      <c r="BQ222" s="330">
        <v>-49.66</v>
      </c>
      <c r="BR222" s="330">
        <v>-49.66</v>
      </c>
      <c r="BS222" s="330">
        <v>-49.66</v>
      </c>
      <c r="BT222" s="330">
        <v>0.0</v>
      </c>
      <c r="BU222" s="330">
        <v>0.0</v>
      </c>
      <c r="BV222" s="330">
        <v>0.0</v>
      </c>
      <c r="BW222" s="330">
        <v>0.0</v>
      </c>
      <c r="BX222" s="330">
        <v>0.0</v>
      </c>
      <c r="BY222" s="330">
        <v>0.0</v>
      </c>
      <c r="BZ222" s="330">
        <v>0.0</v>
      </c>
      <c r="CA222" s="330">
        <v>0.0</v>
      </c>
      <c r="CB222" s="330">
        <v>0.0</v>
      </c>
      <c r="CC222" s="331">
        <v>0.0</v>
      </c>
      <c r="CD222" s="331">
        <v>0.0</v>
      </c>
      <c r="CE222" s="331">
        <v>0.0</v>
      </c>
      <c r="CF222" s="331">
        <v>0.0</v>
      </c>
      <c r="CG222" s="331">
        <v>0.0</v>
      </c>
      <c r="CH222" s="331">
        <v>0.0</v>
      </c>
      <c r="CI222" s="332"/>
    </row>
    <row r="223" ht="15.75" customHeight="1">
      <c r="A223" s="320" t="s">
        <v>2601</v>
      </c>
      <c r="B223" s="43" t="s">
        <v>3214</v>
      </c>
      <c r="C223" s="333" t="s">
        <v>3215</v>
      </c>
      <c r="D223" s="322" t="s">
        <v>18</v>
      </c>
      <c r="E223" s="322" t="s">
        <v>181</v>
      </c>
      <c r="F223" s="322" t="s">
        <v>72</v>
      </c>
      <c r="G223" s="45" t="str">
        <f t="shared" si="1"/>
        <v>Augusto</v>
      </c>
      <c r="H223" s="167" t="s">
        <v>149</v>
      </c>
      <c r="I223" s="52" t="s">
        <v>122</v>
      </c>
      <c r="J223" s="322" t="str">
        <f t="shared" si="5"/>
        <v>Não</v>
      </c>
      <c r="K223" s="323">
        <v>44298.0</v>
      </c>
      <c r="L223" s="46"/>
      <c r="M223" s="96" t="s">
        <v>48</v>
      </c>
      <c r="N223" s="118">
        <v>0.007</v>
      </c>
      <c r="O223" s="322" t="s">
        <v>2606</v>
      </c>
      <c r="P223" s="325">
        <v>0.0</v>
      </c>
      <c r="Q223" s="322" t="str">
        <f>IFERROR(VLOOKUP(F223,'Cadastro de assessores'!A:B,2,FALSE),"Não Cadastrado")</f>
        <v>250</v>
      </c>
      <c r="R223" s="322" t="s">
        <v>103</v>
      </c>
      <c r="S223" s="323">
        <v>44257.0</v>
      </c>
      <c r="T223" s="51"/>
      <c r="U223" s="326" t="s">
        <v>3216</v>
      </c>
      <c r="V223" s="46" t="s">
        <v>104</v>
      </c>
      <c r="W223" s="5" t="s">
        <v>3217</v>
      </c>
      <c r="X223" s="166" t="s">
        <v>76</v>
      </c>
      <c r="Y223" s="52" t="str">
        <f t="shared" si="3"/>
        <v>Ativo</v>
      </c>
      <c r="Z223" s="328"/>
      <c r="AA223" s="96" t="str">
        <f t="shared" si="6"/>
        <v>Varejo</v>
      </c>
      <c r="AB223" s="13" t="s">
        <v>116</v>
      </c>
      <c r="AC223" s="96"/>
      <c r="AD223" s="96" t="s">
        <v>3094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9"/>
      <c r="AT223" s="329"/>
      <c r="AU223" s="329"/>
      <c r="AV223" s="329"/>
      <c r="AW223" s="329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0">
        <v>303710.16</v>
      </c>
      <c r="BJ223" s="330">
        <v>305706.24</v>
      </c>
      <c r="BK223" s="330">
        <v>306956.95</v>
      </c>
      <c r="BL223" s="330">
        <v>310142.5</v>
      </c>
      <c r="BM223" s="330">
        <v>311874.84</v>
      </c>
      <c r="BN223" s="330">
        <v>159997.2</v>
      </c>
      <c r="BO223" s="330">
        <v>502.0</v>
      </c>
      <c r="BP223" s="330">
        <v>502.0</v>
      </c>
      <c r="BQ223" s="330">
        <v>502.52</v>
      </c>
      <c r="BR223" s="330">
        <v>502.52</v>
      </c>
      <c r="BS223" s="330">
        <v>502.52</v>
      </c>
      <c r="BT223" s="330">
        <v>502.52</v>
      </c>
      <c r="BU223" s="330">
        <v>0.0</v>
      </c>
      <c r="BV223" s="330">
        <v>0.0</v>
      </c>
      <c r="BW223" s="330">
        <v>0.0</v>
      </c>
      <c r="BX223" s="330">
        <v>0.0</v>
      </c>
      <c r="BY223" s="330">
        <v>0.0</v>
      </c>
      <c r="BZ223" s="330">
        <v>0.0</v>
      </c>
      <c r="CA223" s="330">
        <v>0.0</v>
      </c>
      <c r="CB223" s="330">
        <v>0.0</v>
      </c>
      <c r="CC223" s="331">
        <v>0.0</v>
      </c>
      <c r="CD223" s="331">
        <v>0.0</v>
      </c>
      <c r="CE223" s="331">
        <v>0.0</v>
      </c>
      <c r="CF223" s="331">
        <v>0.0</v>
      </c>
      <c r="CG223" s="331">
        <v>0.0</v>
      </c>
      <c r="CH223" s="331">
        <v>0.0</v>
      </c>
      <c r="CI223" s="332"/>
    </row>
    <row r="224" ht="15.75" customHeight="1">
      <c r="A224" s="320" t="s">
        <v>2601</v>
      </c>
      <c r="B224" s="320" t="s">
        <v>3218</v>
      </c>
      <c r="C224" s="321" t="s">
        <v>3219</v>
      </c>
      <c r="D224" s="322" t="s">
        <v>2604</v>
      </c>
      <c r="E224" s="322" t="s">
        <v>19</v>
      </c>
      <c r="F224" s="322" t="s">
        <v>2605</v>
      </c>
      <c r="G224" s="45" t="str">
        <f t="shared" si="1"/>
        <v>Augusto</v>
      </c>
      <c r="H224" s="167" t="s">
        <v>149</v>
      </c>
      <c r="I224" s="52" t="s">
        <v>122</v>
      </c>
      <c r="J224" s="322" t="str">
        <f t="shared" si="5"/>
        <v>Não</v>
      </c>
      <c r="K224" s="323">
        <v>43620.0</v>
      </c>
      <c r="L224" s="96"/>
      <c r="M224" s="96" t="s">
        <v>61</v>
      </c>
      <c r="N224" s="324">
        <v>0.015</v>
      </c>
      <c r="O224" s="322" t="s">
        <v>53</v>
      </c>
      <c r="P224" s="325">
        <v>0.1</v>
      </c>
      <c r="Q224" s="322" t="str">
        <f>IFERROR(VLOOKUP(F224,'Cadastro de assessores'!A:B,2,FALSE),"Não Cadastrado")</f>
        <v>17573</v>
      </c>
      <c r="R224" s="322" t="s">
        <v>103</v>
      </c>
      <c r="S224" s="323">
        <v>43591.0</v>
      </c>
      <c r="T224" s="98"/>
      <c r="U224" s="171" t="s">
        <v>3220</v>
      </c>
      <c r="V224" s="46" t="s">
        <v>104</v>
      </c>
      <c r="W224" s="327" t="s">
        <v>3221</v>
      </c>
      <c r="X224" s="96" t="s">
        <v>19</v>
      </c>
      <c r="Y224" s="52" t="str">
        <f t="shared" si="3"/>
        <v>Ativo</v>
      </c>
      <c r="Z224" s="328"/>
      <c r="AA224" s="96" t="str">
        <f t="shared" si="6"/>
        <v>Varejo</v>
      </c>
      <c r="AB224" s="13" t="s">
        <v>116</v>
      </c>
      <c r="AC224" s="96"/>
      <c r="AD224" s="96" t="s">
        <v>2620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9">
        <v>370564.72</v>
      </c>
      <c r="AT224" s="329">
        <v>383073.16</v>
      </c>
      <c r="AU224" s="329">
        <v>384215.3</v>
      </c>
      <c r="AV224" s="329">
        <v>385205.05</v>
      </c>
      <c r="AW224" s="329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0">
        <v>152479.3</v>
      </c>
      <c r="BJ224" s="330">
        <v>0.0</v>
      </c>
      <c r="BK224" s="330">
        <v>121379.13</v>
      </c>
      <c r="BL224" s="330">
        <v>61391.74</v>
      </c>
      <c r="BM224" s="330">
        <v>48182.32</v>
      </c>
      <c r="BN224" s="330">
        <v>49948.64</v>
      </c>
      <c r="BO224" s="330">
        <v>44246.04</v>
      </c>
      <c r="BP224" s="330">
        <v>42094.62</v>
      </c>
      <c r="BQ224" s="330">
        <v>44196.95</v>
      </c>
      <c r="BR224" s="330">
        <v>41888.89</v>
      </c>
      <c r="BS224" s="330">
        <v>39426.79</v>
      </c>
      <c r="BT224" s="330">
        <v>39582.48</v>
      </c>
      <c r="BU224" s="330">
        <v>0.0</v>
      </c>
      <c r="BV224" s="330">
        <v>0.0</v>
      </c>
      <c r="BW224" s="330">
        <v>0.0</v>
      </c>
      <c r="BX224" s="330">
        <v>0.0</v>
      </c>
      <c r="BY224" s="330">
        <v>0.0</v>
      </c>
      <c r="BZ224" s="330">
        <v>0.0</v>
      </c>
      <c r="CA224" s="330">
        <v>0.0</v>
      </c>
      <c r="CB224" s="330">
        <v>0.0</v>
      </c>
      <c r="CC224" s="331">
        <v>0.0</v>
      </c>
      <c r="CD224" s="331">
        <v>0.0</v>
      </c>
      <c r="CE224" s="331">
        <v>0.0</v>
      </c>
      <c r="CF224" s="331">
        <v>0.0</v>
      </c>
      <c r="CG224" s="331">
        <v>0.0</v>
      </c>
      <c r="CH224" s="331">
        <v>0.0</v>
      </c>
      <c r="CI224" s="332"/>
    </row>
    <row r="225" ht="15.75" customHeight="1">
      <c r="A225" s="320" t="s">
        <v>2601</v>
      </c>
      <c r="B225" s="238" t="s">
        <v>1509</v>
      </c>
      <c r="C225" s="72" t="s">
        <v>3222</v>
      </c>
      <c r="D225" s="322" t="s">
        <v>18</v>
      </c>
      <c r="E225" s="322" t="s">
        <v>19</v>
      </c>
      <c r="F225" s="322" t="s">
        <v>3223</v>
      </c>
      <c r="G225" s="45" t="str">
        <f t="shared" si="1"/>
        <v>Augusto</v>
      </c>
      <c r="H225" s="167" t="s">
        <v>149</v>
      </c>
      <c r="I225" s="47" t="s">
        <v>23</v>
      </c>
      <c r="J225" s="322" t="str">
        <f t="shared" si="5"/>
        <v>Não</v>
      </c>
      <c r="K225" s="323">
        <v>45098.0</v>
      </c>
      <c r="L225" s="96"/>
      <c r="M225" s="96" t="s">
        <v>48</v>
      </c>
      <c r="N225" s="324">
        <v>0.012</v>
      </c>
      <c r="O225" s="322" t="s">
        <v>2606</v>
      </c>
      <c r="P225" s="325">
        <v>0.0</v>
      </c>
      <c r="Q225" s="322" t="s">
        <v>3224</v>
      </c>
      <c r="R225" s="322"/>
      <c r="S225" s="323"/>
      <c r="T225" s="171"/>
      <c r="U225" s="171"/>
      <c r="V225" s="46" t="s">
        <v>104</v>
      </c>
      <c r="W225" s="13" t="s">
        <v>1511</v>
      </c>
      <c r="X225" s="13" t="s">
        <v>19</v>
      </c>
      <c r="Y225" s="52" t="str">
        <f t="shared" si="3"/>
        <v>Ativo</v>
      </c>
      <c r="Z225" s="328"/>
      <c r="AA225" s="96" t="str">
        <f t="shared" si="6"/>
        <v/>
      </c>
      <c r="AB225" s="13" t="s">
        <v>116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9"/>
      <c r="AT225" s="329"/>
      <c r="AU225" s="329"/>
      <c r="AV225" s="329"/>
      <c r="AW225" s="329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0"/>
      <c r="BJ225" s="330"/>
      <c r="BK225" s="330"/>
      <c r="BL225" s="330"/>
      <c r="BM225" s="330"/>
      <c r="BN225" s="330"/>
      <c r="BO225" s="330"/>
      <c r="BP225" s="330"/>
      <c r="BQ225" s="330"/>
      <c r="BR225" s="330"/>
      <c r="BS225" s="330"/>
      <c r="BT225" s="330">
        <v>0.0</v>
      </c>
      <c r="BU225" s="330">
        <v>0.0</v>
      </c>
      <c r="BV225" s="330">
        <v>0.0</v>
      </c>
      <c r="BW225" s="330">
        <v>0.0</v>
      </c>
      <c r="BX225" s="330">
        <v>0.0</v>
      </c>
      <c r="BY225" s="330">
        <v>86134.84</v>
      </c>
      <c r="BZ225" s="330">
        <v>21900.37</v>
      </c>
      <c r="CA225" s="330">
        <v>21805.33</v>
      </c>
      <c r="CB225" s="330">
        <v>22142.5</v>
      </c>
      <c r="CC225" s="331">
        <v>22557.63</v>
      </c>
      <c r="CD225" s="331">
        <v>22887.93</v>
      </c>
      <c r="CE225" s="331">
        <v>23279.41</v>
      </c>
      <c r="CF225" s="331">
        <v>23696.71</v>
      </c>
      <c r="CG225" s="331">
        <v>24102.02</v>
      </c>
      <c r="CH225" s="331">
        <v>24494.47</v>
      </c>
      <c r="CI225" s="332"/>
    </row>
    <row r="226" ht="15.75" customHeight="1">
      <c r="A226" s="320" t="s">
        <v>2601</v>
      </c>
      <c r="B226" s="239" t="s">
        <v>3225</v>
      </c>
      <c r="C226" s="139" t="s">
        <v>3226</v>
      </c>
      <c r="D226" s="327" t="s">
        <v>18</v>
      </c>
      <c r="E226" s="327" t="s">
        <v>19</v>
      </c>
      <c r="F226" s="327" t="s">
        <v>2660</v>
      </c>
      <c r="G226" s="45" t="str">
        <f t="shared" si="1"/>
        <v>Augusto</v>
      </c>
      <c r="H226" s="335" t="s">
        <v>3227</v>
      </c>
      <c r="I226" s="52" t="s">
        <v>23</v>
      </c>
      <c r="J226" s="322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7" t="s">
        <v>2606</v>
      </c>
      <c r="P226" s="385">
        <v>0.0</v>
      </c>
      <c r="Q226" s="322"/>
      <c r="R226" s="322"/>
      <c r="S226" s="323"/>
      <c r="T226" s="171"/>
      <c r="U226" s="171"/>
      <c r="V226" s="24" t="s">
        <v>104</v>
      </c>
      <c r="W226" s="23" t="s">
        <v>3228</v>
      </c>
      <c r="X226" s="13" t="s">
        <v>799</v>
      </c>
      <c r="Y226" s="52" t="str">
        <f t="shared" si="3"/>
        <v>Inativo</v>
      </c>
      <c r="Z226" s="133" t="s">
        <v>69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9"/>
      <c r="AT226" s="329"/>
      <c r="AU226" s="329"/>
      <c r="AV226" s="329"/>
      <c r="AW226" s="329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0"/>
      <c r="BJ226" s="330"/>
      <c r="BK226" s="330"/>
      <c r="BL226" s="330"/>
      <c r="BM226" s="330"/>
      <c r="BN226" s="330"/>
      <c r="BO226" s="330"/>
      <c r="BP226" s="330"/>
      <c r="BQ226" s="330"/>
      <c r="BR226" s="330"/>
      <c r="BS226" s="330"/>
      <c r="BT226" s="330"/>
      <c r="BU226" s="330"/>
      <c r="BV226" s="330"/>
      <c r="BW226" s="330"/>
      <c r="BX226" s="330"/>
      <c r="BY226" s="330"/>
      <c r="BZ226" s="330"/>
      <c r="CA226" s="330"/>
      <c r="CB226" s="330"/>
      <c r="CC226" s="331"/>
      <c r="CD226" s="331"/>
      <c r="CE226" s="331"/>
      <c r="CF226" s="331">
        <v>0.0</v>
      </c>
      <c r="CG226" s="331">
        <v>259211.67</v>
      </c>
      <c r="CH226" s="331">
        <v>436088.23</v>
      </c>
      <c r="CI226" s="332"/>
    </row>
    <row r="227" ht="15.75" customHeight="1">
      <c r="A227" s="320" t="s">
        <v>2601</v>
      </c>
      <c r="B227" s="243" t="s">
        <v>3229</v>
      </c>
      <c r="C227" s="334" t="s">
        <v>3230</v>
      </c>
      <c r="D227" s="322" t="s">
        <v>18</v>
      </c>
      <c r="E227" s="322" t="s">
        <v>181</v>
      </c>
      <c r="F227" s="96" t="s">
        <v>203</v>
      </c>
      <c r="G227" s="45" t="str">
        <f t="shared" si="1"/>
        <v>Augusto</v>
      </c>
      <c r="H227" s="335" t="s">
        <v>190</v>
      </c>
      <c r="I227" s="47" t="s">
        <v>23</v>
      </c>
      <c r="J227" s="322" t="str">
        <f t="shared" si="5"/>
        <v>Não</v>
      </c>
      <c r="K227" s="336">
        <v>44600.0</v>
      </c>
      <c r="L227" s="73">
        <v>44783.0</v>
      </c>
      <c r="M227" s="96" t="s">
        <v>74</v>
      </c>
      <c r="N227" s="337">
        <v>0.012</v>
      </c>
      <c r="O227" s="322" t="s">
        <v>2606</v>
      </c>
      <c r="P227" s="325">
        <v>0.0</v>
      </c>
      <c r="Q227" s="96" t="str">
        <f>IFERROR(VLOOKUP(F227,'Cadastro de assessores'!A:B,2,FALSE),"Não Cadastrado")</f>
        <v>28411</v>
      </c>
      <c r="R227" s="96" t="s">
        <v>2618</v>
      </c>
      <c r="S227" s="336">
        <v>44600.0</v>
      </c>
      <c r="T227" s="171"/>
      <c r="U227" s="171"/>
      <c r="V227" s="46" t="s">
        <v>104</v>
      </c>
      <c r="W227" s="13" t="s">
        <v>3231</v>
      </c>
      <c r="X227" s="166" t="s">
        <v>76</v>
      </c>
      <c r="Y227" s="52" t="str">
        <f t="shared" si="3"/>
        <v>Encerrado</v>
      </c>
      <c r="Z227" s="328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116</v>
      </c>
      <c r="AC227" s="96"/>
      <c r="AD227" s="96" t="s">
        <v>2664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0">
        <v>0.0</v>
      </c>
      <c r="BN227" s="330">
        <v>0.0</v>
      </c>
      <c r="BO227" s="330">
        <v>0.0</v>
      </c>
      <c r="BP227" s="330">
        <v>0.0</v>
      </c>
      <c r="BQ227" s="330">
        <v>0.0</v>
      </c>
      <c r="BR227" s="330">
        <v>0.0</v>
      </c>
      <c r="BS227" s="330">
        <v>0.0</v>
      </c>
      <c r="BT227" s="330">
        <v>0.0</v>
      </c>
      <c r="BU227" s="330">
        <v>0.0</v>
      </c>
      <c r="BV227" s="330">
        <v>0.0</v>
      </c>
      <c r="BW227" s="330">
        <v>0.0</v>
      </c>
      <c r="BX227" s="330">
        <v>0.0</v>
      </c>
      <c r="BY227" s="330">
        <v>0.0</v>
      </c>
      <c r="BZ227" s="330">
        <v>0.0</v>
      </c>
      <c r="CA227" s="330">
        <v>0.0</v>
      </c>
      <c r="CB227" s="330">
        <v>0.0</v>
      </c>
      <c r="CC227" s="331">
        <v>0.0</v>
      </c>
      <c r="CD227" s="331">
        <v>0.0</v>
      </c>
      <c r="CE227" s="331">
        <v>0.0</v>
      </c>
      <c r="CF227" s="331">
        <v>0.0</v>
      </c>
      <c r="CG227" s="331">
        <v>0.0</v>
      </c>
      <c r="CH227" s="331">
        <v>0.0</v>
      </c>
      <c r="CI227" s="332"/>
    </row>
    <row r="228" ht="15.75" customHeight="1">
      <c r="A228" s="320" t="s">
        <v>2601</v>
      </c>
      <c r="B228" s="243" t="s">
        <v>3232</v>
      </c>
      <c r="C228" s="334" t="s">
        <v>3233</v>
      </c>
      <c r="D228" s="322" t="s">
        <v>2604</v>
      </c>
      <c r="E228" s="322" t="s">
        <v>19</v>
      </c>
      <c r="F228" s="96" t="s">
        <v>2617</v>
      </c>
      <c r="G228" s="45" t="str">
        <f t="shared" si="1"/>
        <v>Augusto</v>
      </c>
      <c r="H228" s="335" t="s">
        <v>190</v>
      </c>
      <c r="I228" s="47" t="s">
        <v>23</v>
      </c>
      <c r="J228" s="322" t="str">
        <f t="shared" si="5"/>
        <v>Não</v>
      </c>
      <c r="K228" s="96" t="s">
        <v>2654</v>
      </c>
      <c r="L228" s="341">
        <v>44484.0</v>
      </c>
      <c r="M228" s="96" t="s">
        <v>74</v>
      </c>
      <c r="N228" s="337">
        <v>0.005</v>
      </c>
      <c r="O228" s="322" t="s">
        <v>2606</v>
      </c>
      <c r="P228" s="325">
        <v>0.0</v>
      </c>
      <c r="Q228" s="96" t="str">
        <f>IFERROR(VLOOKUP(F228,'Cadastro de assessores'!A:B,2,FALSE),"Não Cadastrado")</f>
        <v>2971</v>
      </c>
      <c r="R228" s="96" t="s">
        <v>2618</v>
      </c>
      <c r="S228" s="96" t="s">
        <v>2655</v>
      </c>
      <c r="T228" s="171"/>
      <c r="U228" s="171"/>
      <c r="V228" s="46" t="s">
        <v>374</v>
      </c>
      <c r="W228" s="13" t="s">
        <v>3234</v>
      </c>
      <c r="X228" s="96" t="s">
        <v>27</v>
      </c>
      <c r="Y228" s="52" t="str">
        <f t="shared" si="3"/>
        <v>Encerrado</v>
      </c>
      <c r="Z228" s="328"/>
      <c r="AA228" s="96" t="str">
        <f t="shared" si="7"/>
        <v/>
      </c>
      <c r="AB228" s="96"/>
      <c r="AC228" s="96"/>
      <c r="AD228" s="96" t="s">
        <v>3235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0"/>
      <c r="AY228" s="340"/>
      <c r="AZ228" s="340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2621</v>
      </c>
      <c r="BJ228" s="173">
        <v>0.0</v>
      </c>
      <c r="BK228" s="173" t="s">
        <v>2621</v>
      </c>
      <c r="BL228" s="173">
        <v>0.0</v>
      </c>
      <c r="BM228" s="330">
        <v>0.0</v>
      </c>
      <c r="BN228" s="330">
        <v>0.0</v>
      </c>
      <c r="BO228" s="330">
        <v>0.0</v>
      </c>
      <c r="BP228" s="330">
        <v>0.0</v>
      </c>
      <c r="BQ228" s="330">
        <v>0.0</v>
      </c>
      <c r="BR228" s="330">
        <v>0.0</v>
      </c>
      <c r="BS228" s="330">
        <v>0.0</v>
      </c>
      <c r="BT228" s="330">
        <v>0.0</v>
      </c>
      <c r="BU228" s="330">
        <v>0.0</v>
      </c>
      <c r="BV228" s="330">
        <v>0.0</v>
      </c>
      <c r="BW228" s="330">
        <v>0.0</v>
      </c>
      <c r="BX228" s="330">
        <v>0.0</v>
      </c>
      <c r="BY228" s="330">
        <v>0.0</v>
      </c>
      <c r="BZ228" s="330">
        <v>0.0</v>
      </c>
      <c r="CA228" s="330">
        <v>0.0</v>
      </c>
      <c r="CB228" s="330">
        <v>0.0</v>
      </c>
      <c r="CC228" s="331">
        <v>0.0</v>
      </c>
      <c r="CD228" s="331">
        <v>0.0</v>
      </c>
      <c r="CE228" s="331">
        <v>0.0</v>
      </c>
      <c r="CF228" s="331">
        <v>0.0</v>
      </c>
      <c r="CG228" s="331">
        <v>0.0</v>
      </c>
      <c r="CH228" s="331">
        <v>0.0</v>
      </c>
      <c r="CI228" s="332"/>
    </row>
    <row r="229" ht="15.75" customHeight="1">
      <c r="A229" s="320" t="s">
        <v>2601</v>
      </c>
      <c r="B229" s="243" t="s">
        <v>3236</v>
      </c>
      <c r="C229" s="334" t="s">
        <v>3237</v>
      </c>
      <c r="D229" s="322" t="s">
        <v>2604</v>
      </c>
      <c r="E229" s="322" t="s">
        <v>19</v>
      </c>
      <c r="F229" s="96" t="s">
        <v>2617</v>
      </c>
      <c r="G229" s="45" t="str">
        <f t="shared" si="1"/>
        <v>Augusto</v>
      </c>
      <c r="H229" s="335" t="s">
        <v>190</v>
      </c>
      <c r="I229" s="47" t="s">
        <v>23</v>
      </c>
      <c r="J229" s="322" t="str">
        <f t="shared" si="5"/>
        <v>Não</v>
      </c>
      <c r="K229" s="336">
        <v>43853.0</v>
      </c>
      <c r="L229" s="336">
        <v>43997.0</v>
      </c>
      <c r="M229" s="96" t="s">
        <v>74</v>
      </c>
      <c r="N229" s="337">
        <v>0.012</v>
      </c>
      <c r="O229" s="322" t="s">
        <v>2606</v>
      </c>
      <c r="P229" s="325">
        <v>0.0</v>
      </c>
      <c r="Q229" s="96" t="str">
        <f>IFERROR(VLOOKUP(F229,'Cadastro de assessores'!A:B,2,FALSE),"Não Cadastrado")</f>
        <v>2971</v>
      </c>
      <c r="R229" s="96" t="s">
        <v>2618</v>
      </c>
      <c r="S229" s="336">
        <v>43853.0</v>
      </c>
      <c r="T229" s="171"/>
      <c r="U229" s="171"/>
      <c r="V229" s="46" t="s">
        <v>104</v>
      </c>
      <c r="W229" s="13" t="s">
        <v>3238</v>
      </c>
      <c r="X229" s="96" t="s">
        <v>19</v>
      </c>
      <c r="Y229" s="52" t="str">
        <f t="shared" si="3"/>
        <v>Encerrado</v>
      </c>
      <c r="Z229" s="328"/>
      <c r="AA229" s="96" t="str">
        <f t="shared" si="7"/>
        <v/>
      </c>
      <c r="AB229" s="96"/>
      <c r="AC229" s="96"/>
      <c r="AD229" s="96" t="s">
        <v>2657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0"/>
      <c r="AY229" s="340"/>
      <c r="AZ229" s="340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2621</v>
      </c>
      <c r="BJ229" s="173">
        <v>0.0</v>
      </c>
      <c r="BK229" s="173" t="s">
        <v>2621</v>
      </c>
      <c r="BL229" s="173">
        <v>0.0</v>
      </c>
      <c r="BM229" s="330">
        <v>0.0</v>
      </c>
      <c r="BN229" s="330">
        <v>0.0</v>
      </c>
      <c r="BO229" s="330">
        <v>0.0</v>
      </c>
      <c r="BP229" s="330">
        <v>0.0</v>
      </c>
      <c r="BQ229" s="330">
        <v>0.0</v>
      </c>
      <c r="BR229" s="330">
        <v>0.0</v>
      </c>
      <c r="BS229" s="330">
        <v>0.0</v>
      </c>
      <c r="BT229" s="330">
        <v>0.0</v>
      </c>
      <c r="BU229" s="330">
        <v>0.0</v>
      </c>
      <c r="BV229" s="330">
        <v>0.0</v>
      </c>
      <c r="BW229" s="330">
        <v>0.0</v>
      </c>
      <c r="BX229" s="330">
        <v>0.0</v>
      </c>
      <c r="BY229" s="330">
        <v>0.0</v>
      </c>
      <c r="BZ229" s="330">
        <v>0.0</v>
      </c>
      <c r="CA229" s="330">
        <v>0.0</v>
      </c>
      <c r="CB229" s="330">
        <v>0.0</v>
      </c>
      <c r="CC229" s="331">
        <v>0.0</v>
      </c>
      <c r="CD229" s="331">
        <v>0.0</v>
      </c>
      <c r="CE229" s="331">
        <v>0.0</v>
      </c>
      <c r="CF229" s="331">
        <v>0.0</v>
      </c>
      <c r="CG229" s="331">
        <v>0.0</v>
      </c>
      <c r="CH229" s="331">
        <v>0.0</v>
      </c>
      <c r="CI229" s="332"/>
    </row>
    <row r="230" ht="15.75" customHeight="1">
      <c r="A230" s="320" t="s">
        <v>2601</v>
      </c>
      <c r="B230" s="320" t="s">
        <v>3239</v>
      </c>
      <c r="C230" s="321" t="s">
        <v>3240</v>
      </c>
      <c r="D230" s="322" t="s">
        <v>18</v>
      </c>
      <c r="E230" s="322" t="s">
        <v>19</v>
      </c>
      <c r="F230" s="327" t="s">
        <v>639</v>
      </c>
      <c r="G230" s="45" t="str">
        <f t="shared" si="1"/>
        <v>Breno</v>
      </c>
      <c r="H230" s="167" t="s">
        <v>103</v>
      </c>
      <c r="I230" s="47" t="s">
        <v>23</v>
      </c>
      <c r="J230" s="322" t="str">
        <f t="shared" si="5"/>
        <v>Não</v>
      </c>
      <c r="K230" s="323">
        <v>43605.0</v>
      </c>
      <c r="L230" s="96"/>
      <c r="M230" s="96" t="s">
        <v>194</v>
      </c>
      <c r="N230" s="324">
        <v>0.02</v>
      </c>
      <c r="O230" s="322" t="s">
        <v>195</v>
      </c>
      <c r="P230" s="325">
        <v>0.2</v>
      </c>
      <c r="Q230" s="322" t="str">
        <f>IFERROR(VLOOKUP(F230,'Cadastro de assessores'!A:B,2,FALSE),"Não Cadastrado")</f>
        <v>Não Cadastrado</v>
      </c>
      <c r="R230" s="322" t="s">
        <v>103</v>
      </c>
      <c r="S230" s="323">
        <v>43605.0</v>
      </c>
      <c r="T230" s="171"/>
      <c r="U230" s="339" t="s">
        <v>3241</v>
      </c>
      <c r="V230" s="46" t="s">
        <v>104</v>
      </c>
      <c r="W230" s="327" t="s">
        <v>3242</v>
      </c>
      <c r="X230" s="96" t="s">
        <v>19</v>
      </c>
      <c r="Y230" s="52" t="str">
        <f t="shared" si="3"/>
        <v>Ativo</v>
      </c>
      <c r="Z230" s="328"/>
      <c r="AA230" s="96" t="str">
        <f t="shared" si="7"/>
        <v>Varejo</v>
      </c>
      <c r="AB230" s="13" t="s">
        <v>116</v>
      </c>
      <c r="AC230" s="96"/>
      <c r="AD230" s="96" t="s">
        <v>2657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9">
        <v>160423.34</v>
      </c>
      <c r="AT230" s="329">
        <v>166492.01</v>
      </c>
      <c r="AU230" s="329">
        <v>174628.13</v>
      </c>
      <c r="AV230" s="329">
        <v>175723.48</v>
      </c>
      <c r="AW230" s="329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0">
        <v>152941.35</v>
      </c>
      <c r="BJ230" s="330">
        <v>145788.75</v>
      </c>
      <c r="BK230" s="330">
        <v>152908.88</v>
      </c>
      <c r="BL230" s="330">
        <v>155011.96</v>
      </c>
      <c r="BM230" s="330">
        <v>156265.27</v>
      </c>
      <c r="BN230" s="330">
        <v>168059.85</v>
      </c>
      <c r="BO230" s="330">
        <v>164613.74</v>
      </c>
      <c r="BP230" s="330">
        <v>163642.63</v>
      </c>
      <c r="BQ230" s="330">
        <v>168465.87</v>
      </c>
      <c r="BR230" s="330">
        <v>162301.56</v>
      </c>
      <c r="BS230" s="330">
        <v>161392.31</v>
      </c>
      <c r="BT230" s="330">
        <v>157968.79</v>
      </c>
      <c r="BU230" s="330">
        <v>164898.02</v>
      </c>
      <c r="BV230" s="330">
        <v>177743.22</v>
      </c>
      <c r="BW230" s="330">
        <v>186346.03</v>
      </c>
      <c r="BX230" s="330">
        <v>184863.6</v>
      </c>
      <c r="BY230" s="330">
        <v>178398.64</v>
      </c>
      <c r="BZ230" s="330">
        <v>169677.95</v>
      </c>
      <c r="CA230" s="330">
        <v>182559.83</v>
      </c>
      <c r="CB230" s="330">
        <v>190649.46</v>
      </c>
      <c r="CC230" s="331">
        <v>177975.46</v>
      </c>
      <c r="CD230" s="331">
        <v>181682.01</v>
      </c>
      <c r="CE230" s="331">
        <v>183770.72</v>
      </c>
      <c r="CF230" s="331">
        <v>176450.28</v>
      </c>
      <c r="CG230" s="331">
        <v>118192.86</v>
      </c>
      <c r="CH230" s="331">
        <v>129604.77</v>
      </c>
      <c r="CI230" s="332"/>
    </row>
    <row r="231" ht="15.75" customHeight="1">
      <c r="A231" s="320" t="s">
        <v>2601</v>
      </c>
      <c r="B231" s="62" t="s">
        <v>3239</v>
      </c>
      <c r="C231" s="72" t="s">
        <v>3243</v>
      </c>
      <c r="D231" s="322" t="s">
        <v>18</v>
      </c>
      <c r="E231" s="322" t="s">
        <v>19</v>
      </c>
      <c r="F231" s="327" t="s">
        <v>639</v>
      </c>
      <c r="G231" s="45" t="str">
        <f t="shared" si="1"/>
        <v>Breno</v>
      </c>
      <c r="H231" s="167" t="s">
        <v>103</v>
      </c>
      <c r="I231" s="47" t="s">
        <v>23</v>
      </c>
      <c r="J231" s="322" t="str">
        <f t="shared" si="5"/>
        <v>Não</v>
      </c>
      <c r="K231" s="323">
        <v>45225.0</v>
      </c>
      <c r="L231" s="96"/>
      <c r="M231" s="94" t="s">
        <v>74</v>
      </c>
      <c r="N231" s="118">
        <v>0.012</v>
      </c>
      <c r="O231" s="96" t="s">
        <v>53</v>
      </c>
      <c r="P231" s="325">
        <v>0.1</v>
      </c>
      <c r="Q231" s="322"/>
      <c r="R231" s="322"/>
      <c r="S231" s="323"/>
      <c r="T231" s="171"/>
      <c r="U231" s="339" t="s">
        <v>3244</v>
      </c>
      <c r="V231" s="46" t="s">
        <v>104</v>
      </c>
      <c r="W231" s="5" t="s">
        <v>3242</v>
      </c>
      <c r="X231" s="13" t="s">
        <v>19</v>
      </c>
      <c r="Y231" s="52" t="str">
        <f t="shared" si="3"/>
        <v>Ativo</v>
      </c>
      <c r="Z231" s="328"/>
      <c r="AA231" s="96"/>
      <c r="AB231" s="13" t="s">
        <v>116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9"/>
      <c r="AT231" s="329"/>
      <c r="AU231" s="329"/>
      <c r="AV231" s="329"/>
      <c r="AW231" s="329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0"/>
      <c r="BJ231" s="330"/>
      <c r="BK231" s="330"/>
      <c r="BL231" s="330"/>
      <c r="BM231" s="330"/>
      <c r="BN231" s="330"/>
      <c r="BO231" s="330"/>
      <c r="BP231" s="330"/>
      <c r="BQ231" s="330"/>
      <c r="BR231" s="330"/>
      <c r="BS231" s="330"/>
      <c r="BT231" s="330"/>
      <c r="BU231" s="330"/>
      <c r="BV231" s="330"/>
      <c r="BW231" s="330"/>
      <c r="BX231" s="330"/>
      <c r="BY231" s="330"/>
      <c r="BZ231" s="330">
        <v>561679.95</v>
      </c>
      <c r="CA231" s="330">
        <v>287547.74</v>
      </c>
      <c r="CB231" s="330">
        <v>570999.74</v>
      </c>
      <c r="CC231" s="331">
        <v>570094.06</v>
      </c>
      <c r="CD231" s="331">
        <v>574940.09</v>
      </c>
      <c r="CE231" s="331">
        <v>528997.98</v>
      </c>
      <c r="CF231" s="331">
        <v>570534.86</v>
      </c>
      <c r="CG231" s="331">
        <v>314555.3</v>
      </c>
      <c r="CH231" s="331">
        <v>316733.99</v>
      </c>
      <c r="CI231" s="332"/>
    </row>
    <row r="232" ht="15.75" customHeight="1">
      <c r="A232" s="320" t="s">
        <v>2601</v>
      </c>
      <c r="B232" s="320" t="s">
        <v>3245</v>
      </c>
      <c r="C232" s="334" t="s">
        <v>3246</v>
      </c>
      <c r="D232" s="322" t="s">
        <v>18</v>
      </c>
      <c r="E232" s="322" t="s">
        <v>19</v>
      </c>
      <c r="F232" s="322" t="s">
        <v>46</v>
      </c>
      <c r="G232" s="45" t="str">
        <f t="shared" si="1"/>
        <v>Bruno</v>
      </c>
      <c r="H232" s="167" t="s">
        <v>103</v>
      </c>
      <c r="I232" s="47" t="s">
        <v>23</v>
      </c>
      <c r="J232" s="322" t="str">
        <f t="shared" si="5"/>
        <v>Não</v>
      </c>
      <c r="K232" s="323">
        <v>43881.0</v>
      </c>
      <c r="L232" s="96"/>
      <c r="M232" s="96" t="s">
        <v>61</v>
      </c>
      <c r="N232" s="337">
        <v>0.015</v>
      </c>
      <c r="O232" s="322" t="s">
        <v>2606</v>
      </c>
      <c r="P232" s="325">
        <v>0.0</v>
      </c>
      <c r="Q232" s="322" t="str">
        <f>IFERROR(VLOOKUP(F232,'Cadastro de assessores'!A:B,2,FALSE),"Não Cadastrado")</f>
        <v>Não Cadastrado</v>
      </c>
      <c r="R232" s="322" t="s">
        <v>103</v>
      </c>
      <c r="S232" s="323">
        <v>43881.0</v>
      </c>
      <c r="T232" s="171"/>
      <c r="U232" s="339" t="s">
        <v>3247</v>
      </c>
      <c r="V232" s="46" t="s">
        <v>104</v>
      </c>
      <c r="W232" s="327" t="s">
        <v>3248</v>
      </c>
      <c r="X232" s="96" t="s">
        <v>19</v>
      </c>
      <c r="Y232" s="52" t="str">
        <f t="shared" si="3"/>
        <v>Ativo</v>
      </c>
      <c r="Z232" s="328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106</v>
      </c>
      <c r="AC232" s="96"/>
      <c r="AD232" s="96" t="s">
        <v>2657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9">
        <v>962904.67</v>
      </c>
      <c r="AT232" s="329">
        <v>1029120.99</v>
      </c>
      <c r="AU232" s="329">
        <v>1047498.45</v>
      </c>
      <c r="AV232" s="329">
        <v>1048674.01</v>
      </c>
      <c r="AW232" s="329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0">
        <v>1037559.99</v>
      </c>
      <c r="BJ232" s="330">
        <v>1029470.23</v>
      </c>
      <c r="BK232" s="330">
        <v>1050850.18</v>
      </c>
      <c r="BL232" s="330">
        <v>1061130.02</v>
      </c>
      <c r="BM232" s="330">
        <v>1072117.7</v>
      </c>
      <c r="BN232" s="330">
        <v>1109390.31</v>
      </c>
      <c r="BO232" s="330">
        <v>1104151.92</v>
      </c>
      <c r="BP232" s="330">
        <v>1112737.59</v>
      </c>
      <c r="BQ232" s="330">
        <v>1122721.24</v>
      </c>
      <c r="BR232" s="330">
        <v>1126869.85</v>
      </c>
      <c r="BS232" s="330">
        <v>1133214.23</v>
      </c>
      <c r="BT232" s="330">
        <v>1135594.12</v>
      </c>
      <c r="BU232" s="330">
        <v>1164143.34</v>
      </c>
      <c r="BV232" s="330">
        <v>1186172.57</v>
      </c>
      <c r="BW232" s="330">
        <v>1191694.3</v>
      </c>
      <c r="BX232" s="330">
        <v>1198331.98</v>
      </c>
      <c r="BY232" s="330">
        <v>1190355.56</v>
      </c>
      <c r="BZ232" s="330">
        <v>1197041.15</v>
      </c>
      <c r="CA232" s="330">
        <v>1191572.61</v>
      </c>
      <c r="CB232" s="330">
        <v>1240892.4</v>
      </c>
      <c r="CC232" s="331">
        <v>1225339.05</v>
      </c>
      <c r="CD232" s="331">
        <v>1237772.7</v>
      </c>
      <c r="CE232" s="331">
        <v>1194341.9</v>
      </c>
      <c r="CF232" s="331">
        <v>1226959.89</v>
      </c>
      <c r="CG232" s="331">
        <v>1190459.46</v>
      </c>
      <c r="CH232" s="331">
        <v>1228840.17</v>
      </c>
      <c r="CI232" s="332"/>
    </row>
    <row r="233" ht="15.75" customHeight="1">
      <c r="A233" s="320" t="s">
        <v>2601</v>
      </c>
      <c r="B233" s="320" t="s">
        <v>3249</v>
      </c>
      <c r="C233" s="334" t="s">
        <v>3250</v>
      </c>
      <c r="D233" s="322" t="s">
        <v>18</v>
      </c>
      <c r="E233" s="322" t="s">
        <v>181</v>
      </c>
      <c r="F233" s="322" t="s">
        <v>538</v>
      </c>
      <c r="G233" s="45" t="str">
        <f t="shared" si="1"/>
        <v>Augusto</v>
      </c>
      <c r="H233" s="167" t="s">
        <v>149</v>
      </c>
      <c r="I233" s="52" t="s">
        <v>122</v>
      </c>
      <c r="J233" s="322" t="str">
        <f t="shared" si="5"/>
        <v>Não</v>
      </c>
      <c r="K233" s="323">
        <v>44680.0</v>
      </c>
      <c r="L233" s="96"/>
      <c r="M233" s="96" t="s">
        <v>48</v>
      </c>
      <c r="N233" s="337">
        <v>0.007</v>
      </c>
      <c r="O233" s="322" t="s">
        <v>2606</v>
      </c>
      <c r="P233" s="325">
        <v>0.0</v>
      </c>
      <c r="Q233" s="322">
        <f>IFERROR(VLOOKUP(F233,'Cadastro de assessores'!A:B,2,FALSE),"Não Cadastrado")</f>
        <v>12362</v>
      </c>
      <c r="R233" s="322" t="s">
        <v>103</v>
      </c>
      <c r="S233" s="323">
        <v>44680.0</v>
      </c>
      <c r="T233" s="98"/>
      <c r="U233" s="171"/>
      <c r="V233" s="46" t="s">
        <v>104</v>
      </c>
      <c r="W233" s="327" t="s">
        <v>3251</v>
      </c>
      <c r="X233" s="166" t="s">
        <v>38</v>
      </c>
      <c r="Y233" s="52" t="str">
        <f t="shared" si="3"/>
        <v>Ativo</v>
      </c>
      <c r="Z233" s="328"/>
      <c r="AA233" s="96" t="str">
        <f t="shared" si="8"/>
        <v>Varejo</v>
      </c>
      <c r="AB233" s="13" t="s">
        <v>116</v>
      </c>
      <c r="AC233" s="96"/>
      <c r="AD233" s="96" t="s">
        <v>2815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9"/>
      <c r="AT233" s="329"/>
      <c r="AU233" s="329"/>
      <c r="AV233" s="329"/>
      <c r="AW233" s="329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0">
        <v>907054.03</v>
      </c>
      <c r="BJ233" s="330">
        <v>914940.78</v>
      </c>
      <c r="BK233" s="330">
        <v>921073.64</v>
      </c>
      <c r="BL233" s="330">
        <v>926017.19</v>
      </c>
      <c r="BM233" s="330">
        <v>932352.24</v>
      </c>
      <c r="BN233" s="330">
        <v>938377.17</v>
      </c>
      <c r="BO233" s="330">
        <v>945738.82</v>
      </c>
      <c r="BP233" s="330">
        <v>953052.75</v>
      </c>
      <c r="BQ233" s="330">
        <v>962019.26</v>
      </c>
      <c r="BR233" s="330">
        <v>968996.7</v>
      </c>
      <c r="BS233" s="330">
        <v>978786.52</v>
      </c>
      <c r="BT233" s="330">
        <v>516741.16</v>
      </c>
      <c r="BU233" s="330">
        <v>4.57</v>
      </c>
      <c r="BV233" s="330">
        <v>0.0</v>
      </c>
      <c r="BW233" s="330">
        <v>0.0</v>
      </c>
      <c r="BX233" s="330">
        <v>0.0</v>
      </c>
      <c r="BY233" s="330">
        <v>0.0</v>
      </c>
      <c r="BZ233" s="330">
        <v>0.0</v>
      </c>
      <c r="CA233" s="330">
        <v>0.0</v>
      </c>
      <c r="CB233" s="330">
        <v>0.0</v>
      </c>
      <c r="CC233" s="331">
        <v>0.0</v>
      </c>
      <c r="CD233" s="331">
        <v>0.0</v>
      </c>
      <c r="CE233" s="331">
        <v>0.0</v>
      </c>
      <c r="CF233" s="331">
        <v>0.0</v>
      </c>
      <c r="CG233" s="331">
        <v>0.0</v>
      </c>
      <c r="CH233" s="331">
        <v>0.0</v>
      </c>
      <c r="CI233" s="332"/>
    </row>
    <row r="234" ht="15.75" customHeight="1">
      <c r="A234" s="320" t="s">
        <v>2601</v>
      </c>
      <c r="B234" s="62" t="s">
        <v>3249</v>
      </c>
      <c r="C234" s="369" t="s">
        <v>3252</v>
      </c>
      <c r="D234" s="322" t="s">
        <v>18</v>
      </c>
      <c r="E234" s="322" t="s">
        <v>181</v>
      </c>
      <c r="F234" s="96" t="s">
        <v>538</v>
      </c>
      <c r="G234" s="45" t="str">
        <f t="shared" si="1"/>
        <v>Augusto</v>
      </c>
      <c r="H234" s="335" t="s">
        <v>190</v>
      </c>
      <c r="I234" s="47" t="s">
        <v>23</v>
      </c>
      <c r="J234" s="322" t="str">
        <f t="shared" si="5"/>
        <v>Não</v>
      </c>
      <c r="K234" s="73">
        <v>44628.0</v>
      </c>
      <c r="L234" s="73">
        <v>44638.0</v>
      </c>
      <c r="M234" s="96" t="s">
        <v>48</v>
      </c>
      <c r="N234" s="337">
        <v>0.007</v>
      </c>
      <c r="O234" s="322" t="s">
        <v>2606</v>
      </c>
      <c r="P234" s="325">
        <v>0.0</v>
      </c>
      <c r="Q234" s="96">
        <f>IFERROR(VLOOKUP(F234,'Cadastro de assessores'!A:B,2,FALSE),"Não Cadastrado")</f>
        <v>12362</v>
      </c>
      <c r="R234" s="96" t="s">
        <v>2618</v>
      </c>
      <c r="S234" s="73">
        <v>44628.0</v>
      </c>
      <c r="T234" s="51"/>
      <c r="U234" s="51"/>
      <c r="V234" s="46" t="s">
        <v>104</v>
      </c>
      <c r="W234" s="5" t="s">
        <v>3251</v>
      </c>
      <c r="X234" s="166" t="s">
        <v>38</v>
      </c>
      <c r="Y234" s="52" t="str">
        <f t="shared" si="3"/>
        <v>Encerrado</v>
      </c>
      <c r="Z234" s="328"/>
      <c r="AA234" s="96" t="str">
        <f t="shared" si="8"/>
        <v>Varejo</v>
      </c>
      <c r="AB234" s="13" t="s">
        <v>116</v>
      </c>
      <c r="AC234" s="96"/>
      <c r="AD234" s="96" t="s">
        <v>2815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2" t="s">
        <v>2621</v>
      </c>
      <c r="BJ234" s="173">
        <v>0.0</v>
      </c>
      <c r="BK234" s="173" t="s">
        <v>2621</v>
      </c>
      <c r="BL234" s="173">
        <v>0.0</v>
      </c>
      <c r="BM234" s="330">
        <v>0.0</v>
      </c>
      <c r="BN234" s="330">
        <v>0.0</v>
      </c>
      <c r="BO234" s="330">
        <v>0.0</v>
      </c>
      <c r="BP234" s="330">
        <v>0.0</v>
      </c>
      <c r="BQ234" s="330">
        <v>0.0</v>
      </c>
      <c r="BR234" s="330">
        <v>0.0</v>
      </c>
      <c r="BS234" s="330">
        <v>76427.95</v>
      </c>
      <c r="BT234" s="330">
        <v>0.0</v>
      </c>
      <c r="BU234" s="330">
        <v>0.0</v>
      </c>
      <c r="BV234" s="330">
        <v>0.0</v>
      </c>
      <c r="BW234" s="330">
        <v>0.0</v>
      </c>
      <c r="BX234" s="330">
        <v>0.0</v>
      </c>
      <c r="BY234" s="330">
        <v>0.0</v>
      </c>
      <c r="BZ234" s="330">
        <v>0.0</v>
      </c>
      <c r="CA234" s="330">
        <v>0.0</v>
      </c>
      <c r="CB234" s="330">
        <v>0.0</v>
      </c>
      <c r="CC234" s="331">
        <v>0.0</v>
      </c>
      <c r="CD234" s="331">
        <v>0.0</v>
      </c>
      <c r="CE234" s="331">
        <v>0.0</v>
      </c>
      <c r="CF234" s="331">
        <v>0.0</v>
      </c>
      <c r="CG234" s="331">
        <v>0.0</v>
      </c>
      <c r="CH234" s="331">
        <v>0.0</v>
      </c>
      <c r="CI234" s="332"/>
    </row>
    <row r="235" ht="15.75" customHeight="1">
      <c r="A235" s="320" t="s">
        <v>2601</v>
      </c>
      <c r="B235" s="43" t="s">
        <v>1586</v>
      </c>
      <c r="C235" s="333" t="s">
        <v>3253</v>
      </c>
      <c r="D235" s="322" t="s">
        <v>18</v>
      </c>
      <c r="E235" s="322" t="s">
        <v>181</v>
      </c>
      <c r="F235" s="96" t="s">
        <v>72</v>
      </c>
      <c r="G235" s="45" t="str">
        <f t="shared" si="1"/>
        <v>Augusto</v>
      </c>
      <c r="H235" s="335" t="s">
        <v>149</v>
      </c>
      <c r="I235" s="52" t="s">
        <v>122</v>
      </c>
      <c r="J235" s="322" t="str">
        <f t="shared" si="5"/>
        <v>Não</v>
      </c>
      <c r="K235" s="73">
        <v>44357.0</v>
      </c>
      <c r="L235" s="96"/>
      <c r="M235" s="96" t="s">
        <v>61</v>
      </c>
      <c r="N235" s="337">
        <v>0.015</v>
      </c>
      <c r="O235" s="322" t="s">
        <v>53</v>
      </c>
      <c r="P235" s="325">
        <v>0.1</v>
      </c>
      <c r="Q235" s="94" t="str">
        <f>IFERROR(VLOOKUP(F235,'Cadastro de assessores'!A:B,2,FALSE),"Não Cadastrado")</f>
        <v>250</v>
      </c>
      <c r="R235" s="322" t="s">
        <v>103</v>
      </c>
      <c r="S235" s="73">
        <v>44351.0</v>
      </c>
      <c r="T235" s="51"/>
      <c r="U235" s="51"/>
      <c r="V235" s="46" t="s">
        <v>104</v>
      </c>
      <c r="W235" s="5" t="s">
        <v>1588</v>
      </c>
      <c r="X235" s="166" t="s">
        <v>76</v>
      </c>
      <c r="Y235" s="52" t="str">
        <f t="shared" si="3"/>
        <v>Ativo</v>
      </c>
      <c r="Z235" s="328"/>
      <c r="AA235" s="96" t="str">
        <f t="shared" si="8"/>
        <v>Varejo</v>
      </c>
      <c r="AB235" s="13" t="s">
        <v>116</v>
      </c>
      <c r="AC235" s="96"/>
      <c r="AD235" s="96" t="s">
        <v>2664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9"/>
      <c r="AT235" s="329"/>
      <c r="AU235" s="329"/>
      <c r="AV235" s="329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0">
        <v>167612.01</v>
      </c>
      <c r="BJ235" s="330">
        <v>166295.35</v>
      </c>
      <c r="BK235" s="330">
        <v>168874.32</v>
      </c>
      <c r="BL235" s="330">
        <v>170748.59</v>
      </c>
      <c r="BM235" s="330">
        <v>172575.62</v>
      </c>
      <c r="BN235" s="330">
        <v>177916.81</v>
      </c>
      <c r="BO235" s="330">
        <v>176869.83</v>
      </c>
      <c r="BP235" s="330">
        <v>178466.71</v>
      </c>
      <c r="BQ235" s="330">
        <v>249011.09</v>
      </c>
      <c r="BR235" s="330">
        <v>250626.75</v>
      </c>
      <c r="BS235" s="330">
        <v>253575.13</v>
      </c>
      <c r="BT235" s="330">
        <v>255376.26</v>
      </c>
      <c r="BU235" s="330">
        <v>258062.92</v>
      </c>
      <c r="BV235" s="330">
        <v>260901.8</v>
      </c>
      <c r="BW235" s="330">
        <v>262177.67</v>
      </c>
      <c r="BX235" s="330">
        <v>265755.62</v>
      </c>
      <c r="BY235" s="330">
        <v>266411.35</v>
      </c>
      <c r="BZ235" s="330">
        <v>230.6</v>
      </c>
      <c r="CA235" s="330">
        <v>9.71</v>
      </c>
      <c r="CB235" s="330">
        <v>0.0</v>
      </c>
      <c r="CC235" s="331">
        <v>0.0</v>
      </c>
      <c r="CD235" s="331">
        <v>0.0</v>
      </c>
      <c r="CE235" s="331">
        <v>0.0</v>
      </c>
      <c r="CF235" s="331">
        <v>0.0</v>
      </c>
      <c r="CG235" s="331">
        <v>0.0</v>
      </c>
      <c r="CH235" s="331">
        <v>0.0</v>
      </c>
      <c r="CI235" s="332"/>
    </row>
    <row r="236" ht="15.75" customHeight="1">
      <c r="A236" s="320" t="s">
        <v>2601</v>
      </c>
      <c r="B236" s="320" t="s">
        <v>3254</v>
      </c>
      <c r="C236" s="334" t="s">
        <v>3255</v>
      </c>
      <c r="D236" s="322" t="s">
        <v>2714</v>
      </c>
      <c r="E236" s="322" t="s">
        <v>19</v>
      </c>
      <c r="F236" s="322" t="s">
        <v>2714</v>
      </c>
      <c r="G236" s="45" t="str">
        <f t="shared" si="1"/>
        <v>Breno</v>
      </c>
      <c r="H236" s="167" t="s">
        <v>103</v>
      </c>
      <c r="I236" s="47" t="s">
        <v>23</v>
      </c>
      <c r="J236" s="322" t="str">
        <f t="shared" si="5"/>
        <v>Não</v>
      </c>
      <c r="K236" s="323">
        <v>43944.0</v>
      </c>
      <c r="L236" s="96"/>
      <c r="M236" s="96" t="s">
        <v>194</v>
      </c>
      <c r="N236" s="337">
        <v>0.025</v>
      </c>
      <c r="O236" s="322" t="s">
        <v>195</v>
      </c>
      <c r="P236" s="325">
        <v>0.2</v>
      </c>
      <c r="Q236" s="322" t="str">
        <f>IFERROR(VLOOKUP(F236,'Cadastro de assessores'!A:B,2,FALSE),"Não Cadastrado")</f>
        <v>22400</v>
      </c>
      <c r="R236" s="322" t="s">
        <v>103</v>
      </c>
      <c r="S236" s="323">
        <v>43944.0</v>
      </c>
      <c r="T236" s="171"/>
      <c r="U236" s="171"/>
      <c r="V236" s="46" t="s">
        <v>104</v>
      </c>
      <c r="W236" s="327" t="s">
        <v>3256</v>
      </c>
      <c r="X236" s="96" t="s">
        <v>19</v>
      </c>
      <c r="Y236" s="52" t="str">
        <f t="shared" si="3"/>
        <v>Ativo</v>
      </c>
      <c r="Z236" s="328"/>
      <c r="AA236" s="96" t="str">
        <f t="shared" si="8"/>
        <v>Varejo</v>
      </c>
      <c r="AB236" s="13" t="s">
        <v>116</v>
      </c>
      <c r="AC236" s="96"/>
      <c r="AD236" s="96" t="s">
        <v>2635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9">
        <v>203264.86</v>
      </c>
      <c r="AT236" s="329">
        <v>220188.55</v>
      </c>
      <c r="AU236" s="329">
        <v>221562.68</v>
      </c>
      <c r="AV236" s="329">
        <v>222381.75</v>
      </c>
      <c r="AW236" s="329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0">
        <v>193733.11</v>
      </c>
      <c r="BJ236" s="330">
        <v>184563.05</v>
      </c>
      <c r="BK236" s="330">
        <v>193534.5</v>
      </c>
      <c r="BL236" s="330">
        <v>196547.84</v>
      </c>
      <c r="BM236" s="330">
        <v>198040.69</v>
      </c>
      <c r="BN236" s="330">
        <v>192562.54</v>
      </c>
      <c r="BO236" s="330">
        <v>188633.41</v>
      </c>
      <c r="BP236" s="330">
        <v>187405.83</v>
      </c>
      <c r="BQ236" s="330">
        <v>193215.84</v>
      </c>
      <c r="BR236" s="330">
        <v>186000.51</v>
      </c>
      <c r="BS236" s="330">
        <v>184720.42</v>
      </c>
      <c r="BT236" s="330">
        <v>180586.12</v>
      </c>
      <c r="BU236" s="330">
        <v>188603.17</v>
      </c>
      <c r="BV236" s="330">
        <v>203532.49</v>
      </c>
      <c r="BW236" s="330">
        <v>213639.11</v>
      </c>
      <c r="BX236" s="330">
        <v>211428.77</v>
      </c>
      <c r="BY236" s="330">
        <v>204011.14</v>
      </c>
      <c r="BZ236" s="330">
        <v>193392.91</v>
      </c>
      <c r="CA236" s="330">
        <v>208559.82</v>
      </c>
      <c r="CB236" s="330">
        <v>217659.36</v>
      </c>
      <c r="CC236" s="331">
        <v>203153.28</v>
      </c>
      <c r="CD236" s="331">
        <v>207419.86</v>
      </c>
      <c r="CE236" s="331">
        <v>209427.71</v>
      </c>
      <c r="CF236" s="331">
        <v>172079.64</v>
      </c>
      <c r="CG236" s="331">
        <v>152502.46</v>
      </c>
      <c r="CH236" s="331">
        <v>196563.28</v>
      </c>
      <c r="CI236" s="332"/>
    </row>
    <row r="237" ht="15.75" customHeight="1">
      <c r="A237" s="320" t="s">
        <v>2601</v>
      </c>
      <c r="B237" s="43" t="s">
        <v>3257</v>
      </c>
      <c r="C237" s="46">
        <v>4652772.0</v>
      </c>
      <c r="D237" s="322" t="s">
        <v>18</v>
      </c>
      <c r="E237" s="322" t="s">
        <v>181</v>
      </c>
      <c r="F237" s="166" t="s">
        <v>2689</v>
      </c>
      <c r="G237" s="45" t="str">
        <f t="shared" si="1"/>
        <v>Augusto</v>
      </c>
      <c r="H237" s="335" t="s">
        <v>190</v>
      </c>
      <c r="I237" s="47" t="s">
        <v>23</v>
      </c>
      <c r="J237" s="322" t="str">
        <f t="shared" si="5"/>
        <v>Não</v>
      </c>
      <c r="K237" s="96" t="s">
        <v>3258</v>
      </c>
      <c r="L237" s="73">
        <v>44777.0</v>
      </c>
      <c r="M237" s="96" t="s">
        <v>48</v>
      </c>
      <c r="N237" s="337">
        <v>0.007</v>
      </c>
      <c r="O237" s="322" t="s">
        <v>2606</v>
      </c>
      <c r="P237" s="325">
        <v>0.0</v>
      </c>
      <c r="Q237" s="96" t="str">
        <f>IFERROR(VLOOKUP(F237,'Cadastro de assessores'!A:B,2,FALSE),"Não Cadastrado")</f>
        <v>22066</v>
      </c>
      <c r="R237" s="386" t="s">
        <v>2618</v>
      </c>
      <c r="S237" s="46"/>
      <c r="T237" s="51"/>
      <c r="U237" s="51"/>
      <c r="V237" s="46" t="s">
        <v>104</v>
      </c>
      <c r="W237" s="5" t="s">
        <v>3259</v>
      </c>
      <c r="X237" s="166" t="s">
        <v>76</v>
      </c>
      <c r="Y237" s="52" t="str">
        <f t="shared" si="3"/>
        <v>Encerrado</v>
      </c>
      <c r="Z237" s="328"/>
      <c r="AA237" s="96" t="str">
        <f t="shared" si="8"/>
        <v>Varejo</v>
      </c>
      <c r="AB237" s="13" t="s">
        <v>116</v>
      </c>
      <c r="AC237" s="96"/>
      <c r="AD237" s="96" t="s">
        <v>2664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9"/>
      <c r="AS237" s="329"/>
      <c r="AT237" s="329"/>
      <c r="AU237" s="329"/>
      <c r="AV237" s="329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0">
        <v>72157.79</v>
      </c>
      <c r="BJ237" s="330">
        <v>70662.59</v>
      </c>
      <c r="BK237" s="330">
        <v>74385.52</v>
      </c>
      <c r="BL237" s="330">
        <v>79.85</v>
      </c>
      <c r="BM237" s="330">
        <v>72.87</v>
      </c>
      <c r="BN237" s="330">
        <v>72.87</v>
      </c>
      <c r="BO237" s="330">
        <v>72.87</v>
      </c>
      <c r="BP237" s="330">
        <v>72.87</v>
      </c>
      <c r="BQ237" s="330">
        <v>72.87</v>
      </c>
      <c r="BR237" s="330">
        <v>72.87</v>
      </c>
      <c r="BS237" s="330">
        <v>72.87</v>
      </c>
      <c r="BT237" s="330">
        <v>72.87</v>
      </c>
      <c r="BU237" s="330">
        <v>72.87</v>
      </c>
      <c r="BV237" s="330">
        <v>0.0</v>
      </c>
      <c r="BW237" s="330">
        <v>0.0</v>
      </c>
      <c r="BX237" s="330">
        <v>0.0</v>
      </c>
      <c r="BY237" s="330">
        <v>0.0</v>
      </c>
      <c r="BZ237" s="330">
        <v>0.0</v>
      </c>
      <c r="CA237" s="330">
        <v>0.0</v>
      </c>
      <c r="CB237" s="330">
        <v>0.0</v>
      </c>
      <c r="CC237" s="331">
        <v>0.0</v>
      </c>
      <c r="CD237" s="331">
        <v>0.0</v>
      </c>
      <c r="CE237" s="331">
        <v>0.0</v>
      </c>
      <c r="CF237" s="331">
        <v>0.0</v>
      </c>
      <c r="CG237" s="331">
        <v>0.0</v>
      </c>
      <c r="CH237" s="331">
        <v>0.0</v>
      </c>
      <c r="CI237" s="332"/>
    </row>
    <row r="238" ht="15.75" customHeight="1">
      <c r="A238" s="320" t="s">
        <v>2601</v>
      </c>
      <c r="B238" s="320" t="s">
        <v>3260</v>
      </c>
      <c r="C238" s="321" t="s">
        <v>3261</v>
      </c>
      <c r="D238" s="322" t="s">
        <v>18</v>
      </c>
      <c r="E238" s="322" t="s">
        <v>181</v>
      </c>
      <c r="F238" s="322" t="s">
        <v>72</v>
      </c>
      <c r="G238" s="45" t="str">
        <f t="shared" si="1"/>
        <v>Augusto</v>
      </c>
      <c r="H238" s="167" t="s">
        <v>149</v>
      </c>
      <c r="I238" s="52" t="s">
        <v>122</v>
      </c>
      <c r="J238" s="322" t="str">
        <f t="shared" si="5"/>
        <v>Não</v>
      </c>
      <c r="K238" s="323">
        <v>44797.0</v>
      </c>
      <c r="L238" s="96"/>
      <c r="M238" s="96" t="s">
        <v>74</v>
      </c>
      <c r="N238" s="324">
        <v>0.012</v>
      </c>
      <c r="O238" s="322" t="s">
        <v>2606</v>
      </c>
      <c r="P238" s="325">
        <v>0.0</v>
      </c>
      <c r="Q238" s="96" t="str">
        <f>IFERROR(VLOOKUP(F238,'Cadastro de assessores'!A:B,2,FALSE),"Não Cadastrado")</f>
        <v>250</v>
      </c>
      <c r="R238" s="322" t="s">
        <v>103</v>
      </c>
      <c r="S238" s="323">
        <v>44792.0</v>
      </c>
      <c r="T238" s="98"/>
      <c r="U238" s="326"/>
      <c r="V238" s="46" t="s">
        <v>104</v>
      </c>
      <c r="W238" s="327" t="s">
        <v>1607</v>
      </c>
      <c r="X238" s="11" t="s">
        <v>76</v>
      </c>
      <c r="Y238" s="52" t="str">
        <f t="shared" si="3"/>
        <v>Ativo</v>
      </c>
      <c r="Z238" s="328"/>
      <c r="AA238" s="96" t="str">
        <f t="shared" si="8"/>
        <v/>
      </c>
      <c r="AB238" s="13" t="s">
        <v>116</v>
      </c>
      <c r="AC238" s="96"/>
      <c r="AD238" s="322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9"/>
      <c r="AT238" s="329"/>
      <c r="AU238" s="329"/>
      <c r="AV238" s="329"/>
      <c r="AW238" s="329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0"/>
      <c r="BJ238" s="330"/>
      <c r="BK238" s="330"/>
      <c r="BL238" s="330">
        <v>299138.37</v>
      </c>
      <c r="BM238" s="330">
        <v>314315.05</v>
      </c>
      <c r="BN238" s="330">
        <v>469472.54</v>
      </c>
      <c r="BO238" s="330">
        <v>471497.59</v>
      </c>
      <c r="BP238" s="330">
        <v>485884.02</v>
      </c>
      <c r="BQ238" s="330">
        <v>490907.72</v>
      </c>
      <c r="BR238" s="330">
        <v>0.0</v>
      </c>
      <c r="BS238" s="330">
        <v>500150.19</v>
      </c>
      <c r="BT238" s="330">
        <v>0.0</v>
      </c>
      <c r="BU238" s="330">
        <v>0.46</v>
      </c>
      <c r="BV238" s="330">
        <v>0.0</v>
      </c>
      <c r="BW238" s="330">
        <v>0.0</v>
      </c>
      <c r="BX238" s="330">
        <v>0.0</v>
      </c>
      <c r="BY238" s="330">
        <v>0.0</v>
      </c>
      <c r="BZ238" s="330">
        <v>0.0</v>
      </c>
      <c r="CA238" s="330">
        <v>0.0</v>
      </c>
      <c r="CB238" s="330">
        <v>0.0</v>
      </c>
      <c r="CC238" s="331">
        <v>0.0</v>
      </c>
      <c r="CD238" s="331">
        <v>0.0</v>
      </c>
      <c r="CE238" s="331">
        <v>0.0</v>
      </c>
      <c r="CF238" s="331">
        <v>0.0</v>
      </c>
      <c r="CG238" s="331">
        <v>0.0</v>
      </c>
      <c r="CH238" s="331">
        <v>0.0</v>
      </c>
      <c r="CI238" s="332"/>
    </row>
    <row r="239" ht="15.75" customHeight="1">
      <c r="A239" s="320" t="s">
        <v>2601</v>
      </c>
      <c r="B239" s="320" t="s">
        <v>3262</v>
      </c>
      <c r="C239" s="321" t="s">
        <v>3263</v>
      </c>
      <c r="D239" s="322" t="s">
        <v>2714</v>
      </c>
      <c r="E239" s="322" t="s">
        <v>19</v>
      </c>
      <c r="F239" s="322" t="s">
        <v>2714</v>
      </c>
      <c r="G239" s="45" t="str">
        <f t="shared" si="1"/>
        <v>Augusto</v>
      </c>
      <c r="H239" s="167" t="s">
        <v>149</v>
      </c>
      <c r="I239" s="52" t="s">
        <v>122</v>
      </c>
      <c r="J239" s="322" t="str">
        <f t="shared" si="5"/>
        <v>Não</v>
      </c>
      <c r="K239" s="323">
        <v>43538.0</v>
      </c>
      <c r="L239" s="96"/>
      <c r="M239" s="96" t="s">
        <v>194</v>
      </c>
      <c r="N239" s="324">
        <v>0.01</v>
      </c>
      <c r="O239" s="322" t="s">
        <v>195</v>
      </c>
      <c r="P239" s="325">
        <v>0.2</v>
      </c>
      <c r="Q239" s="322" t="str">
        <f>IFERROR(VLOOKUP(F239,'Cadastro de assessores'!A:B,2,FALSE),"Não Cadastrado")</f>
        <v>22400</v>
      </c>
      <c r="R239" s="322" t="s">
        <v>103</v>
      </c>
      <c r="S239" s="323">
        <v>43538.0</v>
      </c>
      <c r="T239" s="171"/>
      <c r="U239" s="171"/>
      <c r="V239" s="46" t="s">
        <v>104</v>
      </c>
      <c r="W239" s="327" t="s">
        <v>3264</v>
      </c>
      <c r="X239" s="94" t="s">
        <v>19</v>
      </c>
      <c r="Y239" s="52" t="str">
        <f t="shared" si="3"/>
        <v>Ativo</v>
      </c>
      <c r="Z239" s="328"/>
      <c r="AA239" s="96" t="str">
        <f t="shared" si="8"/>
        <v>Varejo</v>
      </c>
      <c r="AB239" s="13" t="s">
        <v>116</v>
      </c>
      <c r="AC239" s="96"/>
      <c r="AD239" s="322" t="s">
        <v>2646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9">
        <v>123238.94</v>
      </c>
      <c r="AT239" s="329">
        <v>130864.28</v>
      </c>
      <c r="AU239" s="329">
        <v>128239.44</v>
      </c>
      <c r="AV239" s="329">
        <v>128960.56</v>
      </c>
      <c r="AW239" s="329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0">
        <v>1132.74</v>
      </c>
      <c r="BJ239" s="330">
        <v>1076.0</v>
      </c>
      <c r="BK239" s="330">
        <v>1163.99</v>
      </c>
      <c r="BL239" s="330">
        <v>1347.74</v>
      </c>
      <c r="BM239" s="330">
        <v>1356.94</v>
      </c>
      <c r="BN239" s="330">
        <v>1367.65</v>
      </c>
      <c r="BO239" s="330">
        <v>1376.69</v>
      </c>
      <c r="BP239" s="330">
        <v>1385.95</v>
      </c>
      <c r="BQ239" s="330">
        <v>1924.62</v>
      </c>
      <c r="BR239" s="330">
        <v>1932.66</v>
      </c>
      <c r="BS239" s="330">
        <v>1943.43</v>
      </c>
      <c r="BT239" s="330">
        <v>1954.13</v>
      </c>
      <c r="BU239" s="330">
        <v>1972.25</v>
      </c>
      <c r="BV239" s="330">
        <v>0.0</v>
      </c>
      <c r="BW239" s="330">
        <v>0.0</v>
      </c>
      <c r="BX239" s="330">
        <v>0.0</v>
      </c>
      <c r="BY239" s="330">
        <v>0.0</v>
      </c>
      <c r="BZ239" s="330">
        <v>0.0</v>
      </c>
      <c r="CA239" s="330">
        <v>0.0</v>
      </c>
      <c r="CB239" s="330">
        <v>0.0</v>
      </c>
      <c r="CC239" s="331">
        <v>0.0</v>
      </c>
      <c r="CD239" s="331">
        <v>0.0</v>
      </c>
      <c r="CE239" s="331">
        <v>0.0</v>
      </c>
      <c r="CF239" s="331">
        <v>0.0</v>
      </c>
      <c r="CG239" s="331">
        <v>0.0</v>
      </c>
      <c r="CH239" s="331">
        <v>0.0</v>
      </c>
      <c r="CI239" s="332"/>
    </row>
    <row r="240" ht="15.75" customHeight="1">
      <c r="A240" s="320" t="s">
        <v>2601</v>
      </c>
      <c r="B240" s="320" t="s">
        <v>3265</v>
      </c>
      <c r="C240" s="321" t="s">
        <v>3266</v>
      </c>
      <c r="D240" s="322" t="s">
        <v>2604</v>
      </c>
      <c r="E240" s="322" t="s">
        <v>19</v>
      </c>
      <c r="F240" s="322" t="s">
        <v>2605</v>
      </c>
      <c r="G240" s="45" t="str">
        <f t="shared" si="1"/>
        <v>Augusto</v>
      </c>
      <c r="H240" s="167" t="s">
        <v>149</v>
      </c>
      <c r="I240" s="52" t="s">
        <v>122</v>
      </c>
      <c r="J240" s="322" t="str">
        <f t="shared" si="5"/>
        <v>Não</v>
      </c>
      <c r="K240" s="323">
        <v>43601.0</v>
      </c>
      <c r="L240" s="96"/>
      <c r="M240" s="96" t="s">
        <v>194</v>
      </c>
      <c r="N240" s="324">
        <v>0.02</v>
      </c>
      <c r="O240" s="322" t="s">
        <v>195</v>
      </c>
      <c r="P240" s="325">
        <v>0.2</v>
      </c>
      <c r="Q240" s="322" t="str">
        <f>IFERROR(VLOOKUP(F240,'Cadastro de assessores'!A:B,2,FALSE),"Não Cadastrado")</f>
        <v>17573</v>
      </c>
      <c r="R240" s="322" t="s">
        <v>103</v>
      </c>
      <c r="S240" s="323">
        <v>43601.0</v>
      </c>
      <c r="T240" s="171"/>
      <c r="U240" s="171"/>
      <c r="V240" s="46" t="s">
        <v>104</v>
      </c>
      <c r="W240" s="327" t="s">
        <v>3267</v>
      </c>
      <c r="X240" s="96" t="s">
        <v>19</v>
      </c>
      <c r="Y240" s="52" t="str">
        <f t="shared" si="3"/>
        <v>Ativo</v>
      </c>
      <c r="Z240" s="328"/>
      <c r="AA240" s="96" t="str">
        <f t="shared" si="8"/>
        <v>Varejo</v>
      </c>
      <c r="AB240" s="13" t="s">
        <v>116</v>
      </c>
      <c r="AC240" s="96"/>
      <c r="AD240" s="96" t="s">
        <v>2657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9">
        <v>128825.86</v>
      </c>
      <c r="AT240" s="329">
        <v>139228.75</v>
      </c>
      <c r="AU240" s="329">
        <v>139577.83</v>
      </c>
      <c r="AV240" s="329">
        <v>140396.2</v>
      </c>
      <c r="AW240" s="329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0">
        <v>123922.9</v>
      </c>
      <c r="BJ240" s="330">
        <v>118379.57</v>
      </c>
      <c r="BK240" s="330">
        <v>124196.56</v>
      </c>
      <c r="BL240" s="330">
        <v>112107.18</v>
      </c>
      <c r="BM240" s="330">
        <v>52078.17</v>
      </c>
      <c r="BN240" s="330">
        <v>14978.25</v>
      </c>
      <c r="BO240" s="330">
        <v>13638.37</v>
      </c>
      <c r="BP240" s="330">
        <v>12934.86</v>
      </c>
      <c r="BQ240" s="330">
        <v>13386.64</v>
      </c>
      <c r="BR240" s="330">
        <v>12123.86</v>
      </c>
      <c r="BS240" s="330">
        <v>-2.98</v>
      </c>
      <c r="BT240" s="330">
        <v>0.0</v>
      </c>
      <c r="BU240" s="330">
        <v>0.0</v>
      </c>
      <c r="BV240" s="330">
        <v>0.0</v>
      </c>
      <c r="BW240" s="330">
        <v>0.0</v>
      </c>
      <c r="BX240" s="330">
        <v>0.0</v>
      </c>
      <c r="BY240" s="330">
        <v>0.0</v>
      </c>
      <c r="BZ240" s="330">
        <v>0.0</v>
      </c>
      <c r="CA240" s="330">
        <v>0.0</v>
      </c>
      <c r="CB240" s="330">
        <v>0.0</v>
      </c>
      <c r="CC240" s="331">
        <v>0.0</v>
      </c>
      <c r="CD240" s="331">
        <v>0.0</v>
      </c>
      <c r="CE240" s="331">
        <v>0.0</v>
      </c>
      <c r="CF240" s="331">
        <v>0.0</v>
      </c>
      <c r="CG240" s="331">
        <v>0.0</v>
      </c>
      <c r="CH240" s="331">
        <v>0.0</v>
      </c>
      <c r="CI240" s="332"/>
    </row>
    <row r="241" ht="15.75" customHeight="1">
      <c r="A241" s="320" t="s">
        <v>2601</v>
      </c>
      <c r="B241" s="43" t="s">
        <v>3268</v>
      </c>
      <c r="C241" s="369" t="s">
        <v>3269</v>
      </c>
      <c r="D241" s="322" t="s">
        <v>18</v>
      </c>
      <c r="E241" s="322" t="s">
        <v>181</v>
      </c>
      <c r="F241" s="96" t="s">
        <v>203</v>
      </c>
      <c r="G241" s="45" t="str">
        <f t="shared" si="1"/>
        <v>Augusto</v>
      </c>
      <c r="H241" s="335" t="s">
        <v>190</v>
      </c>
      <c r="I241" s="47" t="s">
        <v>23</v>
      </c>
      <c r="J241" s="322" t="str">
        <f t="shared" si="5"/>
        <v>Não</v>
      </c>
      <c r="K241" s="336">
        <v>44322.0</v>
      </c>
      <c r="L241" s="336">
        <v>44652.0</v>
      </c>
      <c r="M241" s="96" t="s">
        <v>61</v>
      </c>
      <c r="N241" s="337">
        <v>0.015</v>
      </c>
      <c r="O241" s="322" t="s">
        <v>53</v>
      </c>
      <c r="P241" s="325">
        <v>0.1</v>
      </c>
      <c r="Q241" s="96" t="str">
        <f>IFERROR(VLOOKUP(F241,'Cadastro de assessores'!A:B,2,FALSE),"Não Cadastrado")</f>
        <v>28411</v>
      </c>
      <c r="R241" s="96" t="s">
        <v>2618</v>
      </c>
      <c r="S241" s="336">
        <v>44322.0</v>
      </c>
      <c r="T241" s="51"/>
      <c r="U241" s="51"/>
      <c r="V241" s="46" t="s">
        <v>104</v>
      </c>
      <c r="W241" s="5" t="s">
        <v>3270</v>
      </c>
      <c r="X241" s="166" t="s">
        <v>76</v>
      </c>
      <c r="Y241" s="52" t="str">
        <f t="shared" si="3"/>
        <v>Encerrado</v>
      </c>
      <c r="Z241" s="328"/>
      <c r="AA241" s="96" t="str">
        <f t="shared" si="8"/>
        <v/>
      </c>
      <c r="AB241" s="96"/>
      <c r="AC241" s="96"/>
      <c r="AD241" s="96" t="s">
        <v>2664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2621</v>
      </c>
      <c r="BJ241" s="173">
        <v>0.0</v>
      </c>
      <c r="BK241" s="173" t="s">
        <v>2621</v>
      </c>
      <c r="BL241" s="173">
        <v>0.0</v>
      </c>
      <c r="BM241" s="330">
        <v>0.0</v>
      </c>
      <c r="BN241" s="330">
        <v>0.0</v>
      </c>
      <c r="BO241" s="330">
        <v>0.0</v>
      </c>
      <c r="BP241" s="330">
        <v>0.0</v>
      </c>
      <c r="BQ241" s="330">
        <v>0.0</v>
      </c>
      <c r="BR241" s="330">
        <v>0.0</v>
      </c>
      <c r="BS241" s="330">
        <v>0.0</v>
      </c>
      <c r="BT241" s="330">
        <v>0.0</v>
      </c>
      <c r="BU241" s="330">
        <v>0.0</v>
      </c>
      <c r="BV241" s="330">
        <v>0.0</v>
      </c>
      <c r="BW241" s="330">
        <v>0.0</v>
      </c>
      <c r="BX241" s="330">
        <v>0.0</v>
      </c>
      <c r="BY241" s="330">
        <v>0.0</v>
      </c>
      <c r="BZ241" s="330">
        <v>0.0</v>
      </c>
      <c r="CA241" s="330">
        <v>0.0</v>
      </c>
      <c r="CB241" s="330">
        <v>0.0</v>
      </c>
      <c r="CC241" s="331">
        <v>0.0</v>
      </c>
      <c r="CD241" s="331">
        <v>0.0</v>
      </c>
      <c r="CE241" s="331">
        <v>0.0</v>
      </c>
      <c r="CF241" s="331">
        <v>0.0</v>
      </c>
      <c r="CG241" s="331">
        <v>0.0</v>
      </c>
      <c r="CH241" s="331">
        <v>0.0</v>
      </c>
      <c r="CI241" s="332"/>
    </row>
    <row r="242" ht="15.75" customHeight="1">
      <c r="A242" s="320" t="s">
        <v>2601</v>
      </c>
      <c r="B242" s="238" t="s">
        <v>3271</v>
      </c>
      <c r="C242" s="359" t="s">
        <v>3272</v>
      </c>
      <c r="D242" s="322" t="s">
        <v>18</v>
      </c>
      <c r="E242" s="322" t="s">
        <v>181</v>
      </c>
      <c r="F242" s="96" t="s">
        <v>2689</v>
      </c>
      <c r="G242" s="45" t="str">
        <f t="shared" si="1"/>
        <v>Augusto</v>
      </c>
      <c r="H242" s="335" t="s">
        <v>190</v>
      </c>
      <c r="I242" s="47" t="s">
        <v>23</v>
      </c>
      <c r="J242" s="322" t="str">
        <f t="shared" si="5"/>
        <v>Não</v>
      </c>
      <c r="K242" s="336">
        <v>44279.0</v>
      </c>
      <c r="L242" s="73">
        <v>44473.0</v>
      </c>
      <c r="M242" s="96" t="s">
        <v>275</v>
      </c>
      <c r="N242" s="337">
        <v>0.02</v>
      </c>
      <c r="O242" s="322" t="s">
        <v>53</v>
      </c>
      <c r="P242" s="325">
        <v>0.2</v>
      </c>
      <c r="Q242" s="96" t="str">
        <f>IFERROR(VLOOKUP(F242,'Cadastro de assessores'!A:B,2,FALSE),"Não Cadastrado")</f>
        <v>22066</v>
      </c>
      <c r="R242" s="96" t="s">
        <v>2618</v>
      </c>
      <c r="S242" s="336">
        <v>44279.0</v>
      </c>
      <c r="T242" s="171"/>
      <c r="U242" s="171"/>
      <c r="V242" s="46" t="s">
        <v>104</v>
      </c>
      <c r="W242" s="13" t="s">
        <v>3273</v>
      </c>
      <c r="X242" s="166" t="s">
        <v>76</v>
      </c>
      <c r="Y242" s="52" t="str">
        <f t="shared" si="3"/>
        <v>Encerrado</v>
      </c>
      <c r="Z242" s="328"/>
      <c r="AA242" s="96" t="str">
        <f t="shared" si="8"/>
        <v/>
      </c>
      <c r="AB242" s="96"/>
      <c r="AC242" s="96"/>
      <c r="AD242" s="96" t="s">
        <v>2664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2621</v>
      </c>
      <c r="BJ242" s="173">
        <v>0.0</v>
      </c>
      <c r="BK242" s="173" t="s">
        <v>2621</v>
      </c>
      <c r="BL242" s="173">
        <v>0.0</v>
      </c>
      <c r="BM242" s="330">
        <v>0.0</v>
      </c>
      <c r="BN242" s="330">
        <v>0.0</v>
      </c>
      <c r="BO242" s="330">
        <v>0.0</v>
      </c>
      <c r="BP242" s="330">
        <v>0.0</v>
      </c>
      <c r="BQ242" s="330">
        <v>0.0</v>
      </c>
      <c r="BR242" s="330">
        <v>0.0</v>
      </c>
      <c r="BS242" s="330">
        <v>0.0</v>
      </c>
      <c r="BT242" s="330">
        <v>0.0</v>
      </c>
      <c r="BU242" s="330">
        <v>0.0</v>
      </c>
      <c r="BV242" s="330">
        <v>0.0</v>
      </c>
      <c r="BW242" s="330">
        <v>0.0</v>
      </c>
      <c r="BX242" s="330">
        <v>0.0</v>
      </c>
      <c r="BY242" s="330">
        <v>0.0</v>
      </c>
      <c r="BZ242" s="330">
        <v>0.0</v>
      </c>
      <c r="CA242" s="330">
        <v>0.0</v>
      </c>
      <c r="CB242" s="330">
        <v>0.0</v>
      </c>
      <c r="CC242" s="331">
        <v>0.0</v>
      </c>
      <c r="CD242" s="331">
        <v>0.0</v>
      </c>
      <c r="CE242" s="331">
        <v>0.0</v>
      </c>
      <c r="CF242" s="331">
        <v>0.0</v>
      </c>
      <c r="CG242" s="331">
        <v>0.0</v>
      </c>
      <c r="CH242" s="331">
        <v>0.0</v>
      </c>
      <c r="CI242" s="332"/>
    </row>
    <row r="243" ht="15.75" customHeight="1">
      <c r="A243" s="320" t="s">
        <v>2601</v>
      </c>
      <c r="B243" s="43" t="s">
        <v>3274</v>
      </c>
      <c r="C243" s="333" t="s">
        <v>3275</v>
      </c>
      <c r="D243" s="322" t="s">
        <v>18</v>
      </c>
      <c r="E243" s="322" t="s">
        <v>19</v>
      </c>
      <c r="F243" s="322" t="s">
        <v>3276</v>
      </c>
      <c r="G243" s="45" t="str">
        <f t="shared" si="1"/>
        <v>Augusto</v>
      </c>
      <c r="H243" s="167" t="s">
        <v>149</v>
      </c>
      <c r="I243" s="52" t="s">
        <v>122</v>
      </c>
      <c r="J243" s="322" t="str">
        <f t="shared" si="5"/>
        <v>Não</v>
      </c>
      <c r="K243" s="323"/>
      <c r="L243" s="46"/>
      <c r="M243" s="96" t="s">
        <v>48</v>
      </c>
      <c r="N243" s="118">
        <v>0.007</v>
      </c>
      <c r="O243" s="322" t="s">
        <v>2606</v>
      </c>
      <c r="P243" s="325">
        <v>0.0</v>
      </c>
      <c r="Q243" s="96">
        <f>IFERROR(VLOOKUP(F243,'Cadastro de assessores'!A:B,2,FALSE),"Não Cadastrado")</f>
        <v>12355</v>
      </c>
      <c r="R243" s="322" t="s">
        <v>149</v>
      </c>
      <c r="S243" s="322" t="s">
        <v>2655</v>
      </c>
      <c r="T243" s="51"/>
      <c r="U243" s="51"/>
      <c r="V243" s="46" t="s">
        <v>104</v>
      </c>
      <c r="W243" s="5" t="s">
        <v>3277</v>
      </c>
      <c r="X243" s="5" t="s">
        <v>19</v>
      </c>
      <c r="Y243" s="52" t="str">
        <f t="shared" si="3"/>
        <v>Inativo</v>
      </c>
      <c r="Z243" s="328"/>
      <c r="AA243" s="96" t="str">
        <f t="shared" si="8"/>
        <v/>
      </c>
      <c r="AB243" s="13" t="s">
        <v>116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0"/>
      <c r="BJ243" s="330"/>
      <c r="BK243" s="330"/>
      <c r="BL243" s="330">
        <v>0.0</v>
      </c>
      <c r="BM243" s="330">
        <v>0.0</v>
      </c>
      <c r="BN243" s="330">
        <v>0.0</v>
      </c>
      <c r="BO243" s="330">
        <v>0.0</v>
      </c>
      <c r="BP243" s="330">
        <v>0.0</v>
      </c>
      <c r="BQ243" s="330">
        <v>0.0</v>
      </c>
      <c r="BR243" s="330">
        <v>0.0</v>
      </c>
      <c r="BS243" s="330">
        <v>0.0</v>
      </c>
      <c r="BT243" s="330">
        <v>0.0</v>
      </c>
      <c r="BU243" s="330">
        <v>0.0</v>
      </c>
      <c r="BV243" s="330">
        <v>0.0</v>
      </c>
      <c r="BW243" s="330">
        <v>0.0</v>
      </c>
      <c r="BX243" s="330">
        <v>0.0</v>
      </c>
      <c r="BY243" s="330">
        <v>0.0</v>
      </c>
      <c r="BZ243" s="330">
        <v>0.0</v>
      </c>
      <c r="CA243" s="330">
        <v>0.0</v>
      </c>
      <c r="CB243" s="330">
        <v>0.0</v>
      </c>
      <c r="CC243" s="331">
        <v>0.0</v>
      </c>
      <c r="CD243" s="331">
        <v>0.0</v>
      </c>
      <c r="CE243" s="331">
        <v>0.0</v>
      </c>
      <c r="CF243" s="331">
        <v>0.0</v>
      </c>
      <c r="CG243" s="331">
        <v>0.0</v>
      </c>
      <c r="CH243" s="331">
        <v>0.0</v>
      </c>
      <c r="CI243" s="332"/>
    </row>
    <row r="244" ht="20.25" customHeight="1">
      <c r="A244" s="320" t="s">
        <v>2601</v>
      </c>
      <c r="B244" s="43" t="s">
        <v>3278</v>
      </c>
      <c r="C244" s="333" t="s">
        <v>3279</v>
      </c>
      <c r="D244" s="322" t="s">
        <v>18</v>
      </c>
      <c r="E244" s="322" t="s">
        <v>181</v>
      </c>
      <c r="F244" s="322" t="s">
        <v>72</v>
      </c>
      <c r="G244" s="45" t="str">
        <f t="shared" si="1"/>
        <v>Augusto</v>
      </c>
      <c r="H244" s="167" t="s">
        <v>149</v>
      </c>
      <c r="I244" s="52" t="s">
        <v>122</v>
      </c>
      <c r="J244" s="322" t="str">
        <f t="shared" si="5"/>
        <v>Não</v>
      </c>
      <c r="K244" s="323">
        <v>44323.0</v>
      </c>
      <c r="L244" s="46"/>
      <c r="M244" s="96" t="s">
        <v>198</v>
      </c>
      <c r="N244" s="118">
        <v>0.008</v>
      </c>
      <c r="O244" s="322" t="s">
        <v>2606</v>
      </c>
      <c r="P244" s="325">
        <v>0.0</v>
      </c>
      <c r="Q244" s="322" t="str">
        <f>IFERROR(VLOOKUP(F244,'Cadastro de assessores'!A:B,2,FALSE),"Não Cadastrado")</f>
        <v>250</v>
      </c>
      <c r="R244" s="322" t="s">
        <v>103</v>
      </c>
      <c r="S244" s="323">
        <v>44323.0</v>
      </c>
      <c r="T244" s="98"/>
      <c r="U244" s="51"/>
      <c r="V244" s="46" t="s">
        <v>374</v>
      </c>
      <c r="W244" s="5" t="s">
        <v>3280</v>
      </c>
      <c r="X244" s="166" t="s">
        <v>76</v>
      </c>
      <c r="Y244" s="52" t="str">
        <f t="shared" si="3"/>
        <v>Ativo</v>
      </c>
      <c r="Z244" s="328"/>
      <c r="AA244" s="96" t="str">
        <f t="shared" si="8"/>
        <v>Varejo</v>
      </c>
      <c r="AB244" s="13" t="s">
        <v>116</v>
      </c>
      <c r="AC244" s="96"/>
      <c r="AD244" s="96" t="s">
        <v>2614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0">
        <v>390932.78</v>
      </c>
      <c r="BJ244" s="330">
        <v>389265.08</v>
      </c>
      <c r="BK244" s="330">
        <v>328636.76</v>
      </c>
      <c r="BL244" s="330">
        <v>200280.58</v>
      </c>
      <c r="BM244" s="330">
        <v>172425.66</v>
      </c>
      <c r="BN244" s="330">
        <v>153929.75</v>
      </c>
      <c r="BO244" s="330">
        <v>137279.66</v>
      </c>
      <c r="BP244" s="330">
        <v>126738.78</v>
      </c>
      <c r="BQ244" s="330">
        <v>110621.26</v>
      </c>
      <c r="BR244" s="330">
        <v>83969.65</v>
      </c>
      <c r="BS244" s="330">
        <v>61532.7</v>
      </c>
      <c r="BT244" s="330">
        <v>44771.45</v>
      </c>
      <c r="BU244" s="330">
        <v>25187.24</v>
      </c>
      <c r="BV244" s="330">
        <v>0.0</v>
      </c>
      <c r="BW244" s="330">
        <v>0.0</v>
      </c>
      <c r="BX244" s="330">
        <v>0.0</v>
      </c>
      <c r="BY244" s="330">
        <v>0.0</v>
      </c>
      <c r="BZ244" s="330">
        <v>0.0</v>
      </c>
      <c r="CA244" s="330">
        <v>0.0</v>
      </c>
      <c r="CB244" s="330">
        <v>0.0</v>
      </c>
      <c r="CC244" s="331">
        <v>0.0</v>
      </c>
      <c r="CD244" s="331">
        <v>0.0</v>
      </c>
      <c r="CE244" s="331">
        <v>0.0</v>
      </c>
      <c r="CF244" s="331">
        <v>0.0</v>
      </c>
      <c r="CG244" s="331">
        <v>0.0</v>
      </c>
      <c r="CH244" s="331">
        <v>0.0</v>
      </c>
      <c r="CI244" s="332"/>
    </row>
    <row r="245" ht="15.75" customHeight="1">
      <c r="A245" s="320" t="s">
        <v>2601</v>
      </c>
      <c r="B245" s="243" t="s">
        <v>3281</v>
      </c>
      <c r="C245" s="334" t="s">
        <v>3282</v>
      </c>
      <c r="D245" s="322" t="s">
        <v>2604</v>
      </c>
      <c r="E245" s="322" t="s">
        <v>19</v>
      </c>
      <c r="F245" s="96" t="s">
        <v>2617</v>
      </c>
      <c r="G245" s="45" t="str">
        <f t="shared" si="1"/>
        <v>Augusto</v>
      </c>
      <c r="H245" s="335" t="s">
        <v>190</v>
      </c>
      <c r="I245" s="47" t="s">
        <v>23</v>
      </c>
      <c r="J245" s="322" t="str">
        <f t="shared" si="5"/>
        <v>Não</v>
      </c>
      <c r="K245" s="336">
        <v>43570.0</v>
      </c>
      <c r="L245" s="336">
        <v>45007.0</v>
      </c>
      <c r="M245" s="96" t="s">
        <v>74</v>
      </c>
      <c r="N245" s="337">
        <v>0.005</v>
      </c>
      <c r="O245" s="322" t="s">
        <v>2606</v>
      </c>
      <c r="P245" s="325">
        <v>0.0</v>
      </c>
      <c r="Q245" s="96" t="str">
        <f>IFERROR(VLOOKUP(F245,'Cadastro de assessores'!A:B,2,FALSE),"Não Cadastrado")</f>
        <v>2971</v>
      </c>
      <c r="R245" s="96" t="s">
        <v>2618</v>
      </c>
      <c r="S245" s="336">
        <v>43570.0</v>
      </c>
      <c r="T245" s="171"/>
      <c r="U245" s="171"/>
      <c r="V245" s="46" t="s">
        <v>104</v>
      </c>
      <c r="W245" s="13" t="s">
        <v>3283</v>
      </c>
      <c r="X245" s="96" t="s">
        <v>19</v>
      </c>
      <c r="Y245" s="52" t="str">
        <f t="shared" si="3"/>
        <v>Encerrado</v>
      </c>
      <c r="Z245" s="328"/>
      <c r="AA245" s="96" t="str">
        <f t="shared" si="8"/>
        <v/>
      </c>
      <c r="AB245" s="96"/>
      <c r="AC245" s="96"/>
      <c r="AD245" s="96" t="s">
        <v>2657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0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0"/>
      <c r="AY245" s="340"/>
      <c r="AZ245" s="340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2621</v>
      </c>
      <c r="BJ245" s="173">
        <v>0.0</v>
      </c>
      <c r="BK245" s="173" t="s">
        <v>2621</v>
      </c>
      <c r="BL245" s="173">
        <v>0.0</v>
      </c>
      <c r="BM245" s="330">
        <v>0.0</v>
      </c>
      <c r="BN245" s="330">
        <v>0.0</v>
      </c>
      <c r="BO245" s="330">
        <v>0.0</v>
      </c>
      <c r="BP245" s="330">
        <v>0.0</v>
      </c>
      <c r="BQ245" s="330">
        <v>0.0</v>
      </c>
      <c r="BR245" s="330">
        <v>0.0</v>
      </c>
      <c r="BS245" s="330">
        <v>0.0</v>
      </c>
      <c r="BT245" s="330">
        <v>0.0</v>
      </c>
      <c r="BU245" s="330">
        <v>0.0</v>
      </c>
      <c r="BV245" s="330">
        <v>0.0</v>
      </c>
      <c r="BW245" s="330">
        <v>0.0</v>
      </c>
      <c r="BX245" s="330">
        <v>0.0</v>
      </c>
      <c r="BY245" s="330">
        <v>0.0</v>
      </c>
      <c r="BZ245" s="330">
        <v>0.0</v>
      </c>
      <c r="CA245" s="330">
        <v>0.0</v>
      </c>
      <c r="CB245" s="330">
        <v>0.0</v>
      </c>
      <c r="CC245" s="331">
        <v>0.0</v>
      </c>
      <c r="CD245" s="331">
        <v>0.0</v>
      </c>
      <c r="CE245" s="331">
        <v>0.0</v>
      </c>
      <c r="CF245" s="331">
        <v>0.0</v>
      </c>
      <c r="CG245" s="331">
        <v>0.0</v>
      </c>
      <c r="CH245" s="331">
        <v>0.0</v>
      </c>
      <c r="CI245" s="332"/>
    </row>
    <row r="246" ht="15.75" customHeight="1">
      <c r="A246" s="320" t="s">
        <v>2601</v>
      </c>
      <c r="B246" s="320" t="s">
        <v>3281</v>
      </c>
      <c r="C246" s="321" t="s">
        <v>3284</v>
      </c>
      <c r="D246" s="322" t="s">
        <v>2604</v>
      </c>
      <c r="E246" s="322" t="s">
        <v>19</v>
      </c>
      <c r="F246" s="322" t="s">
        <v>2617</v>
      </c>
      <c r="G246" s="45" t="str">
        <f t="shared" si="1"/>
        <v>Augusto</v>
      </c>
      <c r="H246" s="335" t="s">
        <v>190</v>
      </c>
      <c r="I246" s="47" t="s">
        <v>23</v>
      </c>
      <c r="J246" s="322" t="str">
        <f t="shared" si="5"/>
        <v>Não</v>
      </c>
      <c r="K246" s="323">
        <v>43570.0</v>
      </c>
      <c r="L246" s="336">
        <v>44972.0</v>
      </c>
      <c r="M246" s="96" t="s">
        <v>61</v>
      </c>
      <c r="N246" s="337">
        <v>0.015</v>
      </c>
      <c r="O246" s="322" t="s">
        <v>53</v>
      </c>
      <c r="P246" s="325">
        <v>0.1</v>
      </c>
      <c r="Q246" s="322" t="str">
        <f>IFERROR(VLOOKUP(F246,'Cadastro de assessores'!A:B,2,FALSE),"Não Cadastrado")</f>
        <v>2971</v>
      </c>
      <c r="R246" s="322" t="s">
        <v>103</v>
      </c>
      <c r="S246" s="323">
        <v>43570.0</v>
      </c>
      <c r="T246" s="171"/>
      <c r="U246" s="171"/>
      <c r="V246" s="46" t="s">
        <v>104</v>
      </c>
      <c r="W246" s="327" t="s">
        <v>3283</v>
      </c>
      <c r="X246" s="96" t="s">
        <v>19</v>
      </c>
      <c r="Y246" s="52" t="str">
        <f t="shared" si="3"/>
        <v>Encerrado</v>
      </c>
      <c r="Z246" s="328"/>
      <c r="AA246" s="96" t="str">
        <f t="shared" si="8"/>
        <v>Varejo</v>
      </c>
      <c r="AB246" s="13" t="s">
        <v>116</v>
      </c>
      <c r="AC246" s="96"/>
      <c r="AD246" s="96" t="s">
        <v>2657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0"/>
      <c r="AO246" s="340"/>
      <c r="AP246" s="340"/>
      <c r="AQ246" s="340"/>
      <c r="AR246" s="173">
        <v>745612.12</v>
      </c>
      <c r="AS246" s="329">
        <v>738991.7</v>
      </c>
      <c r="AT246" s="329">
        <v>762298.0</v>
      </c>
      <c r="AU246" s="329">
        <v>765437.97</v>
      </c>
      <c r="AV246" s="329">
        <v>768429.57</v>
      </c>
      <c r="AW246" s="329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0">
        <v>758930.66</v>
      </c>
      <c r="BJ246" s="330">
        <v>751640.04</v>
      </c>
      <c r="BK246" s="330">
        <v>766674.6</v>
      </c>
      <c r="BL246" s="330">
        <v>774108.29</v>
      </c>
      <c r="BM246" s="330">
        <v>780411.56</v>
      </c>
      <c r="BN246" s="330">
        <v>808356.32</v>
      </c>
      <c r="BO246" s="330">
        <v>804159.39</v>
      </c>
      <c r="BP246" s="330">
        <v>810356.55</v>
      </c>
      <c r="BQ246" s="330">
        <v>819409.9</v>
      </c>
      <c r="BR246" s="330">
        <v>468944.56</v>
      </c>
      <c r="BS246" s="330">
        <v>0.0</v>
      </c>
      <c r="BT246" s="330">
        <v>0.0</v>
      </c>
      <c r="BU246" s="330">
        <v>0.0</v>
      </c>
      <c r="BV246" s="330">
        <v>0.0</v>
      </c>
      <c r="BW246" s="330">
        <v>0.0</v>
      </c>
      <c r="BX246" s="330">
        <v>0.0</v>
      </c>
      <c r="BY246" s="330">
        <v>0.0</v>
      </c>
      <c r="BZ246" s="330">
        <v>0.0</v>
      </c>
      <c r="CA246" s="330">
        <v>0.0</v>
      </c>
      <c r="CB246" s="330">
        <v>0.0</v>
      </c>
      <c r="CC246" s="331">
        <v>0.0</v>
      </c>
      <c r="CD246" s="331">
        <v>0.0</v>
      </c>
      <c r="CE246" s="331">
        <v>0.0</v>
      </c>
      <c r="CF246" s="331">
        <v>0.0</v>
      </c>
      <c r="CG246" s="331">
        <v>0.0</v>
      </c>
      <c r="CH246" s="331">
        <v>0.0</v>
      </c>
      <c r="CI246" s="332"/>
    </row>
    <row r="247" ht="15.75" customHeight="1">
      <c r="A247" s="320" t="s">
        <v>2601</v>
      </c>
      <c r="B247" s="243" t="s">
        <v>3281</v>
      </c>
      <c r="C247" s="334" t="s">
        <v>3285</v>
      </c>
      <c r="D247" s="322" t="s">
        <v>2604</v>
      </c>
      <c r="E247" s="322" t="s">
        <v>19</v>
      </c>
      <c r="F247" s="96" t="s">
        <v>2617</v>
      </c>
      <c r="G247" s="45" t="str">
        <f t="shared" si="1"/>
        <v>Augusto</v>
      </c>
      <c r="H247" s="335" t="s">
        <v>190</v>
      </c>
      <c r="I247" s="47" t="s">
        <v>23</v>
      </c>
      <c r="J247" s="322" t="str">
        <f t="shared" si="5"/>
        <v>Não</v>
      </c>
      <c r="K247" s="336">
        <v>43570.0</v>
      </c>
      <c r="L247" s="336">
        <v>45007.0</v>
      </c>
      <c r="M247" s="96" t="s">
        <v>194</v>
      </c>
      <c r="N247" s="337">
        <v>0.02</v>
      </c>
      <c r="O247" s="322" t="s">
        <v>195</v>
      </c>
      <c r="P247" s="325">
        <v>0.2</v>
      </c>
      <c r="Q247" s="96" t="str">
        <f>IFERROR(VLOOKUP(F247,'Cadastro de assessores'!A:B,2,FALSE),"Não Cadastrado")</f>
        <v>2971</v>
      </c>
      <c r="R247" s="96" t="s">
        <v>2618</v>
      </c>
      <c r="S247" s="336">
        <v>43570.0</v>
      </c>
      <c r="T247" s="171"/>
      <c r="U247" s="171"/>
      <c r="V247" s="46" t="s">
        <v>104</v>
      </c>
      <c r="W247" s="13" t="s">
        <v>3283</v>
      </c>
      <c r="X247" s="96" t="s">
        <v>19</v>
      </c>
      <c r="Y247" s="52" t="str">
        <f t="shared" si="3"/>
        <v>Encerrado</v>
      </c>
      <c r="Z247" s="328"/>
      <c r="AA247" s="96" t="str">
        <f t="shared" si="8"/>
        <v/>
      </c>
      <c r="AB247" s="96"/>
      <c r="AC247" s="96"/>
      <c r="AD247" s="96" t="s">
        <v>2657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0"/>
      <c r="AY247" s="340"/>
      <c r="AZ247" s="340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2621</v>
      </c>
      <c r="BJ247" s="173">
        <v>0.0</v>
      </c>
      <c r="BK247" s="173" t="s">
        <v>2621</v>
      </c>
      <c r="BL247" s="173">
        <v>0.0</v>
      </c>
      <c r="BM247" s="330">
        <v>0.0</v>
      </c>
      <c r="BN247" s="330">
        <v>0.0</v>
      </c>
      <c r="BO247" s="330">
        <v>0.0</v>
      </c>
      <c r="BP247" s="330">
        <v>0.0</v>
      </c>
      <c r="BQ247" s="330">
        <v>0.0</v>
      </c>
      <c r="BR247" s="330">
        <v>0.0</v>
      </c>
      <c r="BS247" s="330">
        <v>0.0</v>
      </c>
      <c r="BT247" s="330">
        <v>0.0</v>
      </c>
      <c r="BU247" s="330">
        <v>0.0</v>
      </c>
      <c r="BV247" s="330">
        <v>0.0</v>
      </c>
      <c r="BW247" s="330">
        <v>0.0</v>
      </c>
      <c r="BX247" s="330">
        <v>0.0</v>
      </c>
      <c r="BY247" s="330">
        <v>0.0</v>
      </c>
      <c r="BZ247" s="330">
        <v>0.0</v>
      </c>
      <c r="CA247" s="330">
        <v>0.0</v>
      </c>
      <c r="CB247" s="330">
        <v>0.0</v>
      </c>
      <c r="CC247" s="331">
        <v>0.0</v>
      </c>
      <c r="CD247" s="331">
        <v>0.0</v>
      </c>
      <c r="CE247" s="331">
        <v>0.0</v>
      </c>
      <c r="CF247" s="331">
        <v>0.0</v>
      </c>
      <c r="CG247" s="331">
        <v>0.0</v>
      </c>
      <c r="CH247" s="331">
        <v>0.0</v>
      </c>
      <c r="CI247" s="332"/>
    </row>
    <row r="248" ht="15.75" customHeight="1">
      <c r="A248" s="320" t="s">
        <v>2601</v>
      </c>
      <c r="B248" s="43" t="s">
        <v>1672</v>
      </c>
      <c r="C248" s="333" t="s">
        <v>3286</v>
      </c>
      <c r="D248" s="322" t="s">
        <v>18</v>
      </c>
      <c r="E248" s="322" t="s">
        <v>181</v>
      </c>
      <c r="F248" s="94" t="s">
        <v>203</v>
      </c>
      <c r="G248" s="45" t="str">
        <f t="shared" si="1"/>
        <v>Augusto</v>
      </c>
      <c r="H248" s="335" t="s">
        <v>190</v>
      </c>
      <c r="I248" s="52" t="s">
        <v>23</v>
      </c>
      <c r="J248" s="322" t="str">
        <f t="shared" si="5"/>
        <v>Não</v>
      </c>
      <c r="K248" s="73">
        <v>44382.0</v>
      </c>
      <c r="L248" s="83">
        <v>44705.0</v>
      </c>
      <c r="M248" s="96" t="s">
        <v>275</v>
      </c>
      <c r="N248" s="324">
        <v>0.02</v>
      </c>
      <c r="O248" s="322" t="s">
        <v>53</v>
      </c>
      <c r="P248" s="325">
        <v>0.2</v>
      </c>
      <c r="Q248" s="94" t="str">
        <f>IFERROR(VLOOKUP(F248,'Cadastro de assessores'!A:B,2,FALSE),"Não Cadastrado")</f>
        <v>28411</v>
      </c>
      <c r="R248" s="322" t="s">
        <v>103</v>
      </c>
      <c r="S248" s="73">
        <v>44382.0</v>
      </c>
      <c r="T248" s="98"/>
      <c r="U248" s="51"/>
      <c r="V248" s="46" t="s">
        <v>104</v>
      </c>
      <c r="W248" s="5" t="s">
        <v>1675</v>
      </c>
      <c r="X248" s="166" t="s">
        <v>76</v>
      </c>
      <c r="Y248" s="52" t="str">
        <f t="shared" si="3"/>
        <v>Encerrado</v>
      </c>
      <c r="Z248" s="328"/>
      <c r="AA248" s="96" t="str">
        <f t="shared" si="8"/>
        <v>Varejo</v>
      </c>
      <c r="AB248" s="13" t="s">
        <v>116</v>
      </c>
      <c r="AC248" s="96"/>
      <c r="AD248" s="46" t="s">
        <v>2664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0">
        <v>5307.78</v>
      </c>
      <c r="BJ248" s="330">
        <v>5382.57</v>
      </c>
      <c r="BK248" s="330">
        <v>5483.71</v>
      </c>
      <c r="BL248" s="330">
        <v>5561.96</v>
      </c>
      <c r="BM248" s="330">
        <v>5596.13</v>
      </c>
      <c r="BN248" s="330">
        <v>5628.94</v>
      </c>
      <c r="BO248" s="330">
        <v>5662.15</v>
      </c>
      <c r="BP248" s="330">
        <v>5695.29</v>
      </c>
      <c r="BQ248" s="330">
        <v>91.65</v>
      </c>
      <c r="BR248" s="330">
        <v>91.65</v>
      </c>
      <c r="BS248" s="330">
        <v>0.0</v>
      </c>
      <c r="BT248" s="330">
        <v>0.0</v>
      </c>
      <c r="BU248" s="330">
        <v>0.0</v>
      </c>
      <c r="BV248" s="330">
        <v>0.0</v>
      </c>
      <c r="BW248" s="330">
        <v>0.0</v>
      </c>
      <c r="BX248" s="330">
        <v>0.0</v>
      </c>
      <c r="BY248" s="330">
        <v>0.0</v>
      </c>
      <c r="BZ248" s="330">
        <v>0.0</v>
      </c>
      <c r="CA248" s="330">
        <v>0.0</v>
      </c>
      <c r="CB248" s="330">
        <v>0.0</v>
      </c>
      <c r="CC248" s="331">
        <v>0.0</v>
      </c>
      <c r="CD248" s="331">
        <v>0.0</v>
      </c>
      <c r="CE248" s="331">
        <v>0.0</v>
      </c>
      <c r="CF248" s="331">
        <v>0.0</v>
      </c>
      <c r="CG248" s="331">
        <v>0.0</v>
      </c>
      <c r="CH248" s="331">
        <v>0.0</v>
      </c>
      <c r="CI248" s="332"/>
    </row>
    <row r="249" ht="15.75" customHeight="1">
      <c r="A249" s="320" t="s">
        <v>2601</v>
      </c>
      <c r="B249" s="243" t="s">
        <v>3287</v>
      </c>
      <c r="C249" s="334" t="s">
        <v>3288</v>
      </c>
      <c r="D249" s="322" t="s">
        <v>18</v>
      </c>
      <c r="E249" s="322" t="s">
        <v>19</v>
      </c>
      <c r="F249" s="96" t="s">
        <v>2858</v>
      </c>
      <c r="G249" s="45" t="str">
        <f t="shared" si="1"/>
        <v>Augusto</v>
      </c>
      <c r="H249" s="335" t="s">
        <v>190</v>
      </c>
      <c r="I249" s="47" t="s">
        <v>23</v>
      </c>
      <c r="J249" s="322" t="str">
        <f t="shared" si="5"/>
        <v>Não</v>
      </c>
      <c r="K249" s="336">
        <v>43990.0</v>
      </c>
      <c r="L249" s="336">
        <v>44309.0</v>
      </c>
      <c r="M249" s="96" t="s">
        <v>61</v>
      </c>
      <c r="N249" s="337">
        <v>0.015</v>
      </c>
      <c r="O249" s="322" t="s">
        <v>53</v>
      </c>
      <c r="P249" s="325">
        <v>0.1</v>
      </c>
      <c r="Q249" s="96" t="str">
        <f>IFERROR(VLOOKUP(F249,'Cadastro de assessores'!A:B,2,FALSE),"Não Cadastrado")</f>
        <v>18236</v>
      </c>
      <c r="R249" s="96" t="s">
        <v>2618</v>
      </c>
      <c r="S249" s="336">
        <v>43990.0</v>
      </c>
      <c r="T249" s="171"/>
      <c r="U249" s="171"/>
      <c r="V249" s="46" t="s">
        <v>104</v>
      </c>
      <c r="W249" s="13" t="s">
        <v>3289</v>
      </c>
      <c r="X249" s="96" t="s">
        <v>19</v>
      </c>
      <c r="Y249" s="52" t="str">
        <f t="shared" si="3"/>
        <v>Encerrado</v>
      </c>
      <c r="Z249" s="328"/>
      <c r="AA249" s="96" t="str">
        <f t="shared" si="8"/>
        <v/>
      </c>
      <c r="AB249" s="96"/>
      <c r="AC249" s="96"/>
      <c r="AD249" s="96" t="s">
        <v>2669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0"/>
      <c r="AY249" s="340"/>
      <c r="AZ249" s="340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2621</v>
      </c>
      <c r="BJ249" s="173">
        <v>0.0</v>
      </c>
      <c r="BK249" s="173" t="s">
        <v>2621</v>
      </c>
      <c r="BL249" s="173">
        <v>0.0</v>
      </c>
      <c r="BM249" s="330">
        <v>0.0</v>
      </c>
      <c r="BN249" s="330">
        <v>0.0</v>
      </c>
      <c r="BO249" s="330">
        <v>0.0</v>
      </c>
      <c r="BP249" s="330">
        <v>0.0</v>
      </c>
      <c r="BQ249" s="330">
        <v>0.0</v>
      </c>
      <c r="BR249" s="330">
        <v>0.0</v>
      </c>
      <c r="BS249" s="330">
        <v>0.0</v>
      </c>
      <c r="BT249" s="330">
        <v>0.0</v>
      </c>
      <c r="BU249" s="330">
        <v>0.0</v>
      </c>
      <c r="BV249" s="330">
        <v>0.0</v>
      </c>
      <c r="BW249" s="330">
        <v>0.0</v>
      </c>
      <c r="BX249" s="330">
        <v>0.0</v>
      </c>
      <c r="BY249" s="330">
        <v>0.0</v>
      </c>
      <c r="BZ249" s="330">
        <v>0.0</v>
      </c>
      <c r="CA249" s="330">
        <v>0.0</v>
      </c>
      <c r="CB249" s="330">
        <v>0.0</v>
      </c>
      <c r="CC249" s="331">
        <v>0.0</v>
      </c>
      <c r="CD249" s="331">
        <v>0.0</v>
      </c>
      <c r="CE249" s="331">
        <v>0.0</v>
      </c>
      <c r="CF249" s="331">
        <v>0.0</v>
      </c>
      <c r="CG249" s="331">
        <v>0.0</v>
      </c>
      <c r="CH249" s="331">
        <v>0.0</v>
      </c>
      <c r="CI249" s="332"/>
    </row>
    <row r="250" ht="15.75" customHeight="1">
      <c r="A250" s="320" t="s">
        <v>2601</v>
      </c>
      <c r="B250" s="43" t="s">
        <v>1676</v>
      </c>
      <c r="C250" s="333" t="s">
        <v>3290</v>
      </c>
      <c r="D250" s="322" t="s">
        <v>18</v>
      </c>
      <c r="E250" s="322" t="s">
        <v>181</v>
      </c>
      <c r="F250" s="94" t="s">
        <v>203</v>
      </c>
      <c r="G250" s="45" t="str">
        <f t="shared" si="1"/>
        <v>Breno</v>
      </c>
      <c r="H250" s="335" t="s">
        <v>103</v>
      </c>
      <c r="I250" s="47" t="s">
        <v>23</v>
      </c>
      <c r="J250" s="322" t="str">
        <f t="shared" si="5"/>
        <v>Não</v>
      </c>
      <c r="K250" s="323">
        <v>44328.0</v>
      </c>
      <c r="L250" s="96"/>
      <c r="M250" s="96" t="s">
        <v>61</v>
      </c>
      <c r="N250" s="337">
        <v>0.015</v>
      </c>
      <c r="O250" s="322" t="s">
        <v>53</v>
      </c>
      <c r="P250" s="325">
        <v>0.1</v>
      </c>
      <c r="Q250" s="94" t="str">
        <f>IFERROR(VLOOKUP(F250,'Cadastro de assessores'!A:B,2,FALSE),"Não Cadastrado")</f>
        <v>28411</v>
      </c>
      <c r="R250" s="322" t="s">
        <v>103</v>
      </c>
      <c r="S250" s="323">
        <v>44328.0</v>
      </c>
      <c r="T250" s="61"/>
      <c r="U250" s="51"/>
      <c r="V250" s="46" t="s">
        <v>104</v>
      </c>
      <c r="W250" s="5" t="s">
        <v>1678</v>
      </c>
      <c r="X250" s="166" t="s">
        <v>76</v>
      </c>
      <c r="Y250" s="52" t="str">
        <f t="shared" si="3"/>
        <v>Ativo</v>
      </c>
      <c r="Z250" s="328"/>
      <c r="AA250" s="96" t="str">
        <f t="shared" si="8"/>
        <v>Varejo</v>
      </c>
      <c r="AB250" s="13" t="s">
        <v>116</v>
      </c>
      <c r="AC250" s="96"/>
      <c r="AD250" s="96" t="s">
        <v>2664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9"/>
      <c r="AT250" s="329"/>
      <c r="AU250" s="329"/>
      <c r="AV250" s="329"/>
      <c r="AW250" s="329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0">
        <v>267977.02</v>
      </c>
      <c r="BJ250" s="330">
        <v>265467.35</v>
      </c>
      <c r="BK250" s="330">
        <v>270262.53</v>
      </c>
      <c r="BL250" s="330">
        <v>273871.79</v>
      </c>
      <c r="BM250" s="330">
        <v>276538.18</v>
      </c>
      <c r="BN250" s="330">
        <v>286248.94</v>
      </c>
      <c r="BO250" s="330">
        <v>284588.91</v>
      </c>
      <c r="BP250" s="330">
        <v>273626.39</v>
      </c>
      <c r="BQ250" s="330">
        <v>290304.99</v>
      </c>
      <c r="BR250" s="330">
        <v>292153.94</v>
      </c>
      <c r="BS250" s="330">
        <v>295072.51</v>
      </c>
      <c r="BT250" s="330">
        <v>295798.57</v>
      </c>
      <c r="BU250" s="330">
        <v>303358.41</v>
      </c>
      <c r="BV250" s="330">
        <v>307484.26</v>
      </c>
      <c r="BW250" s="330">
        <v>217477.12</v>
      </c>
      <c r="BX250" s="330">
        <v>308786.71</v>
      </c>
      <c r="BY250" s="330">
        <v>306272.96</v>
      </c>
      <c r="BZ250" s="330">
        <v>307788.43</v>
      </c>
      <c r="CA250" s="330">
        <v>314015.86</v>
      </c>
      <c r="CB250" s="330">
        <v>311385.65</v>
      </c>
      <c r="CC250" s="331">
        <v>273058.07</v>
      </c>
      <c r="CD250" s="331">
        <v>316707.29</v>
      </c>
      <c r="CE250" s="331">
        <v>319215.57</v>
      </c>
      <c r="CF250" s="331">
        <v>312818.2</v>
      </c>
      <c r="CG250" s="331">
        <v>304231.1</v>
      </c>
      <c r="CH250" s="331">
        <v>314253.33</v>
      </c>
      <c r="CI250" s="332"/>
    </row>
    <row r="251" ht="15.75" customHeight="1">
      <c r="A251" s="320" t="s">
        <v>2601</v>
      </c>
      <c r="B251" s="238" t="s">
        <v>3291</v>
      </c>
      <c r="C251" s="334" t="s">
        <v>3292</v>
      </c>
      <c r="D251" s="322" t="s">
        <v>2604</v>
      </c>
      <c r="E251" s="322" t="s">
        <v>19</v>
      </c>
      <c r="F251" s="96" t="s">
        <v>2604</v>
      </c>
      <c r="G251" s="45" t="str">
        <f t="shared" si="1"/>
        <v>Augusto</v>
      </c>
      <c r="H251" s="335" t="s">
        <v>190</v>
      </c>
      <c r="I251" s="47" t="s">
        <v>23</v>
      </c>
      <c r="J251" s="322" t="str">
        <f t="shared" si="5"/>
        <v>Não</v>
      </c>
      <c r="K251" s="336">
        <v>44036.0</v>
      </c>
      <c r="L251" s="341">
        <v>44484.0</v>
      </c>
      <c r="M251" s="96" t="s">
        <v>74</v>
      </c>
      <c r="N251" s="337">
        <v>0.012</v>
      </c>
      <c r="O251" s="322" t="s">
        <v>2606</v>
      </c>
      <c r="P251" s="325">
        <v>0.0</v>
      </c>
      <c r="Q251" s="96" t="str">
        <f>IFERROR(VLOOKUP(F251,'Cadastro de assessores'!A:B,2,FALSE),"Não Cadastrado")</f>
        <v>18986</v>
      </c>
      <c r="R251" s="96" t="s">
        <v>2618</v>
      </c>
      <c r="S251" s="336">
        <v>44036.0</v>
      </c>
      <c r="T251" s="171"/>
      <c r="U251" s="171"/>
      <c r="V251" s="46" t="s">
        <v>104</v>
      </c>
      <c r="W251" s="13" t="s">
        <v>3293</v>
      </c>
      <c r="X251" s="96" t="s">
        <v>19</v>
      </c>
      <c r="Y251" s="52" t="str">
        <f t="shared" si="3"/>
        <v>Encerrado</v>
      </c>
      <c r="Z251" s="328"/>
      <c r="AA251" s="96" t="str">
        <f t="shared" si="8"/>
        <v/>
      </c>
      <c r="AB251" s="96"/>
      <c r="AC251" s="96"/>
      <c r="AD251" s="96" t="s">
        <v>3294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0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0"/>
      <c r="AZ251" s="340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2621</v>
      </c>
      <c r="BJ251" s="173">
        <v>0.0</v>
      </c>
      <c r="BK251" s="173" t="s">
        <v>2621</v>
      </c>
      <c r="BL251" s="173">
        <v>0.0</v>
      </c>
      <c r="BM251" s="330">
        <v>0.0</v>
      </c>
      <c r="BN251" s="330">
        <v>0.0</v>
      </c>
      <c r="BO251" s="330">
        <v>0.0</v>
      </c>
      <c r="BP251" s="330">
        <v>0.0</v>
      </c>
      <c r="BQ251" s="330">
        <v>0.0</v>
      </c>
      <c r="BR251" s="330">
        <v>0.0</v>
      </c>
      <c r="BS251" s="330">
        <v>0.0</v>
      </c>
      <c r="BT251" s="330">
        <v>0.0</v>
      </c>
      <c r="BU251" s="330">
        <v>0.0</v>
      </c>
      <c r="BV251" s="330">
        <v>0.0</v>
      </c>
      <c r="BW251" s="330">
        <v>0.0</v>
      </c>
      <c r="BX251" s="330">
        <v>0.0</v>
      </c>
      <c r="BY251" s="330">
        <v>0.0</v>
      </c>
      <c r="BZ251" s="330">
        <v>0.0</v>
      </c>
      <c r="CA251" s="330">
        <v>0.0</v>
      </c>
      <c r="CB251" s="330">
        <v>0.0</v>
      </c>
      <c r="CC251" s="331">
        <v>0.0</v>
      </c>
      <c r="CD251" s="331">
        <v>0.0</v>
      </c>
      <c r="CE251" s="331">
        <v>0.0</v>
      </c>
      <c r="CF251" s="331">
        <v>0.0</v>
      </c>
      <c r="CG251" s="331">
        <v>0.0</v>
      </c>
      <c r="CH251" s="331">
        <v>0.0</v>
      </c>
      <c r="CI251" s="332"/>
    </row>
    <row r="252" ht="15.75" customHeight="1">
      <c r="A252" s="320" t="s">
        <v>2601</v>
      </c>
      <c r="B252" s="158" t="s">
        <v>3295</v>
      </c>
      <c r="C252" s="333" t="s">
        <v>3296</v>
      </c>
      <c r="D252" s="322" t="s">
        <v>18</v>
      </c>
      <c r="E252" s="322" t="s">
        <v>19</v>
      </c>
      <c r="F252" s="96" t="s">
        <v>144</v>
      </c>
      <c r="G252" s="45" t="str">
        <f t="shared" si="1"/>
        <v>Breno</v>
      </c>
      <c r="H252" s="167" t="s">
        <v>103</v>
      </c>
      <c r="I252" s="47" t="s">
        <v>23</v>
      </c>
      <c r="J252" s="322" t="str">
        <f t="shared" si="5"/>
        <v>Não</v>
      </c>
      <c r="K252" s="336">
        <v>45163.0</v>
      </c>
      <c r="L252" s="341"/>
      <c r="M252" s="96" t="s">
        <v>48</v>
      </c>
      <c r="N252" s="337">
        <v>0.01</v>
      </c>
      <c r="O252" s="322" t="s">
        <v>2606</v>
      </c>
      <c r="P252" s="325">
        <v>0.0</v>
      </c>
      <c r="Q252" s="46">
        <v>12332.0</v>
      </c>
      <c r="R252" s="96"/>
      <c r="S252" s="336"/>
      <c r="T252" s="171"/>
      <c r="U252" s="171"/>
      <c r="V252" s="46" t="s">
        <v>104</v>
      </c>
      <c r="W252" s="11" t="s">
        <v>3297</v>
      </c>
      <c r="X252" s="13" t="s">
        <v>1852</v>
      </c>
      <c r="Y252" s="52" t="str">
        <f t="shared" si="3"/>
        <v>Ativo</v>
      </c>
      <c r="Z252" s="328"/>
      <c r="AA252" s="96" t="str">
        <f t="shared" si="8"/>
        <v/>
      </c>
      <c r="AB252" s="13" t="s">
        <v>116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0"/>
      <c r="AR252" s="173"/>
      <c r="AS252" s="173"/>
      <c r="AT252" s="173"/>
      <c r="AU252" s="173"/>
      <c r="AV252" s="173"/>
      <c r="AW252" s="173"/>
      <c r="AX252" s="173"/>
      <c r="AY252" s="340"/>
      <c r="AZ252" s="340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0"/>
      <c r="BN252" s="330"/>
      <c r="BO252" s="330"/>
      <c r="BP252" s="330"/>
      <c r="BQ252" s="330"/>
      <c r="BR252" s="330"/>
      <c r="BS252" s="330"/>
      <c r="BT252" s="330"/>
      <c r="BU252" s="330"/>
      <c r="BV252" s="330"/>
      <c r="BW252" s="330"/>
      <c r="BX252" s="330">
        <v>0.0</v>
      </c>
      <c r="BY252" s="330">
        <v>100598.01</v>
      </c>
      <c r="BZ252" s="330">
        <v>101991.77</v>
      </c>
      <c r="CA252" s="330">
        <v>101922.06</v>
      </c>
      <c r="CB252" s="330">
        <v>102763.64</v>
      </c>
      <c r="CC252" s="331">
        <v>103840.42</v>
      </c>
      <c r="CD252" s="331">
        <v>104120.55</v>
      </c>
      <c r="CE252" s="331">
        <v>102186.7</v>
      </c>
      <c r="CF252" s="331">
        <v>106095.58</v>
      </c>
      <c r="CG252" s="331">
        <v>107056.23</v>
      </c>
      <c r="CH252" s="331">
        <v>107992.47</v>
      </c>
      <c r="CI252" s="332"/>
    </row>
    <row r="253" ht="15.75" customHeight="1">
      <c r="A253" s="320" t="s">
        <v>2601</v>
      </c>
      <c r="B253" s="243" t="s">
        <v>3298</v>
      </c>
      <c r="C253" s="334" t="s">
        <v>3299</v>
      </c>
      <c r="D253" s="322" t="s">
        <v>2604</v>
      </c>
      <c r="E253" s="322" t="s">
        <v>19</v>
      </c>
      <c r="F253" s="96" t="s">
        <v>2605</v>
      </c>
      <c r="G253" s="45" t="str">
        <f t="shared" si="1"/>
        <v>Augusto</v>
      </c>
      <c r="H253" s="335" t="s">
        <v>190</v>
      </c>
      <c r="I253" s="47" t="s">
        <v>23</v>
      </c>
      <c r="J253" s="322" t="str">
        <f t="shared" si="5"/>
        <v>Não</v>
      </c>
      <c r="K253" s="336">
        <v>43564.0</v>
      </c>
      <c r="L253" s="358">
        <v>43899.0</v>
      </c>
      <c r="M253" s="96" t="s">
        <v>194</v>
      </c>
      <c r="N253" s="337">
        <v>0.02</v>
      </c>
      <c r="O253" s="322" t="s">
        <v>195</v>
      </c>
      <c r="P253" s="325">
        <v>0.2</v>
      </c>
      <c r="Q253" s="96" t="str">
        <f>IFERROR(VLOOKUP(F253,'Cadastro de assessores'!A:B,2,FALSE),"Não Cadastrado")</f>
        <v>17573</v>
      </c>
      <c r="R253" s="96" t="s">
        <v>2618</v>
      </c>
      <c r="S253" s="336">
        <v>43564.0</v>
      </c>
      <c r="T253" s="171"/>
      <c r="U253" s="171"/>
      <c r="V253" s="46" t="s">
        <v>104</v>
      </c>
      <c r="W253" s="13" t="s">
        <v>3300</v>
      </c>
      <c r="X253" s="166" t="s">
        <v>19</v>
      </c>
      <c r="Y253" s="52" t="str">
        <f t="shared" si="3"/>
        <v>Encerrado</v>
      </c>
      <c r="Z253" s="328"/>
      <c r="AA253" s="96" t="str">
        <f t="shared" si="8"/>
        <v/>
      </c>
      <c r="AB253" s="96"/>
      <c r="AC253" s="96"/>
      <c r="AD253" s="96" t="s">
        <v>2646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0"/>
      <c r="AM253" s="340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2621</v>
      </c>
      <c r="BJ253" s="173">
        <v>0.0</v>
      </c>
      <c r="BK253" s="173" t="s">
        <v>2621</v>
      </c>
      <c r="BL253" s="173">
        <v>0.0</v>
      </c>
      <c r="BM253" s="330">
        <v>0.0</v>
      </c>
      <c r="BN253" s="330">
        <v>0.0</v>
      </c>
      <c r="BO253" s="330">
        <v>0.0</v>
      </c>
      <c r="BP253" s="330">
        <v>0.0</v>
      </c>
      <c r="BQ253" s="330">
        <v>0.0</v>
      </c>
      <c r="BR253" s="330">
        <v>0.0</v>
      </c>
      <c r="BS253" s="330">
        <v>0.0</v>
      </c>
      <c r="BT253" s="330">
        <v>0.0</v>
      </c>
      <c r="BU253" s="330">
        <v>0.0</v>
      </c>
      <c r="BV253" s="330">
        <v>0.0</v>
      </c>
      <c r="BW253" s="330">
        <v>0.0</v>
      </c>
      <c r="BX253" s="330">
        <v>0.0</v>
      </c>
      <c r="BY253" s="330">
        <v>0.0</v>
      </c>
      <c r="BZ253" s="330">
        <v>0.0</v>
      </c>
      <c r="CA253" s="330">
        <v>0.0</v>
      </c>
      <c r="CB253" s="330">
        <v>0.0</v>
      </c>
      <c r="CC253" s="331">
        <v>0.0</v>
      </c>
      <c r="CD253" s="331">
        <v>0.0</v>
      </c>
      <c r="CE253" s="331">
        <v>0.0</v>
      </c>
      <c r="CF253" s="331">
        <v>0.0</v>
      </c>
      <c r="CG253" s="331">
        <v>0.0</v>
      </c>
      <c r="CH253" s="331">
        <v>0.0</v>
      </c>
      <c r="CI253" s="332"/>
    </row>
    <row r="254" ht="15.75" customHeight="1">
      <c r="A254" s="320" t="s">
        <v>2601</v>
      </c>
      <c r="B254" s="238" t="s">
        <v>3298</v>
      </c>
      <c r="C254" s="334" t="s">
        <v>3301</v>
      </c>
      <c r="D254" s="322" t="s">
        <v>18</v>
      </c>
      <c r="E254" s="322" t="s">
        <v>19</v>
      </c>
      <c r="F254" s="322" t="s">
        <v>300</v>
      </c>
      <c r="G254" s="45" t="str">
        <f t="shared" si="1"/>
        <v>Augusto</v>
      </c>
      <c r="H254" s="167" t="s">
        <v>103</v>
      </c>
      <c r="I254" s="47" t="s">
        <v>23</v>
      </c>
      <c r="J254" s="322" t="str">
        <f t="shared" si="5"/>
        <v>Sim</v>
      </c>
      <c r="K254" s="338">
        <v>43811.0</v>
      </c>
      <c r="L254" s="96"/>
      <c r="M254" s="96" t="s">
        <v>74</v>
      </c>
      <c r="N254" s="337">
        <v>0.012</v>
      </c>
      <c r="O254" s="322" t="s">
        <v>2606</v>
      </c>
      <c r="P254" s="325">
        <v>0.0</v>
      </c>
      <c r="Q254" s="322">
        <f>IFERROR(VLOOKUP(F254,'Cadastro de assessores'!A:B,2,FALSE),"Não Cadastrado")</f>
        <v>12359</v>
      </c>
      <c r="R254" s="322" t="s">
        <v>103</v>
      </c>
      <c r="S254" s="338">
        <v>43811.0</v>
      </c>
      <c r="T254" s="339" t="s">
        <v>3302</v>
      </c>
      <c r="U254" s="339" t="s">
        <v>3097</v>
      </c>
      <c r="V254" s="46" t="s">
        <v>104</v>
      </c>
      <c r="W254" s="13" t="s">
        <v>3300</v>
      </c>
      <c r="X254" s="94" t="s">
        <v>19</v>
      </c>
      <c r="Y254" s="52" t="str">
        <f t="shared" si="3"/>
        <v>Ativo</v>
      </c>
      <c r="Z254" s="328"/>
      <c r="AA254" s="96" t="str">
        <f t="shared" si="8"/>
        <v>Qualificado</v>
      </c>
      <c r="AB254" s="13" t="s">
        <v>106</v>
      </c>
      <c r="AC254" s="96"/>
      <c r="AD254" s="322" t="s">
        <v>2646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0"/>
      <c r="AO254" s="340"/>
      <c r="AP254" s="340"/>
      <c r="AQ254" s="340"/>
      <c r="AR254" s="173">
        <v>1491246.94</v>
      </c>
      <c r="AS254" s="329">
        <v>1486176.76</v>
      </c>
      <c r="AT254" s="329">
        <v>1499038.26</v>
      </c>
      <c r="AU254" s="329">
        <v>1508344.53</v>
      </c>
      <c r="AV254" s="329">
        <v>1507934.1</v>
      </c>
      <c r="AW254" s="329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0">
        <v>1078059.46</v>
      </c>
      <c r="BJ254" s="330">
        <v>1075359.33</v>
      </c>
      <c r="BK254" s="330">
        <v>928435.43</v>
      </c>
      <c r="BL254" s="330">
        <v>793290.58</v>
      </c>
      <c r="BM254" s="330">
        <v>762316.69</v>
      </c>
      <c r="BN254" s="330">
        <v>750718.91</v>
      </c>
      <c r="BO254" s="330">
        <v>715352.16</v>
      </c>
      <c r="BP254" s="330">
        <v>720572.64</v>
      </c>
      <c r="BQ254" s="330">
        <v>727786.9</v>
      </c>
      <c r="BR254" s="330">
        <v>732159.36</v>
      </c>
      <c r="BS254" s="330">
        <v>737893.19</v>
      </c>
      <c r="BT254" s="330">
        <v>598111.79</v>
      </c>
      <c r="BU254" s="330">
        <v>603129.52</v>
      </c>
      <c r="BV254" s="330">
        <v>424056.29</v>
      </c>
      <c r="BW254" s="330">
        <v>356473.76</v>
      </c>
      <c r="BX254" s="330">
        <v>359449.51</v>
      </c>
      <c r="BY254" s="330">
        <v>285765.52</v>
      </c>
      <c r="BZ254" s="330">
        <v>200449.68</v>
      </c>
      <c r="CA254" s="330">
        <v>201822.44</v>
      </c>
      <c r="CB254" s="330">
        <v>149750.71</v>
      </c>
      <c r="CC254" s="331">
        <v>115457.58</v>
      </c>
      <c r="CD254" s="331">
        <v>115353.52</v>
      </c>
      <c r="CE254" s="331">
        <v>19413.46</v>
      </c>
      <c r="CF254" s="331">
        <v>19479.81</v>
      </c>
      <c r="CG254" s="331">
        <v>19533.06</v>
      </c>
      <c r="CH254" s="331">
        <v>19582.62</v>
      </c>
      <c r="CI254" s="332"/>
    </row>
    <row r="255" ht="15.75" customHeight="1">
      <c r="A255" s="320" t="s">
        <v>2601</v>
      </c>
      <c r="B255" s="243" t="s">
        <v>1699</v>
      </c>
      <c r="C255" s="334" t="s">
        <v>3303</v>
      </c>
      <c r="D255" s="322" t="s">
        <v>18</v>
      </c>
      <c r="E255" s="322" t="s">
        <v>181</v>
      </c>
      <c r="F255" s="96" t="s">
        <v>2689</v>
      </c>
      <c r="G255" s="45" t="str">
        <f t="shared" si="1"/>
        <v>Augusto</v>
      </c>
      <c r="H255" s="167" t="s">
        <v>149</v>
      </c>
      <c r="I255" s="52" t="s">
        <v>122</v>
      </c>
      <c r="J255" s="322" t="str">
        <f t="shared" si="5"/>
        <v>Sim</v>
      </c>
      <c r="K255" s="336">
        <v>44761.0</v>
      </c>
      <c r="L255" s="336"/>
      <c r="M255" s="96" t="s">
        <v>48</v>
      </c>
      <c r="N255" s="337">
        <v>0.007</v>
      </c>
      <c r="O255" s="322" t="s">
        <v>2606</v>
      </c>
      <c r="P255" s="325">
        <v>0.0</v>
      </c>
      <c r="Q255" s="322" t="str">
        <f>IFERROR(VLOOKUP(F255,'Cadastro de assessores'!A:B,2,FALSE),"Não Cadastrado")</f>
        <v>22066</v>
      </c>
      <c r="R255" s="322" t="s">
        <v>103</v>
      </c>
      <c r="S255" s="336">
        <v>44761.0</v>
      </c>
      <c r="T255" s="171" t="s">
        <v>3304</v>
      </c>
      <c r="U255" s="171"/>
      <c r="V255" s="46" t="s">
        <v>104</v>
      </c>
      <c r="W255" s="13" t="s">
        <v>1702</v>
      </c>
      <c r="X255" s="166" t="s">
        <v>76</v>
      </c>
      <c r="Y255" s="52" t="str">
        <f t="shared" si="3"/>
        <v>Ativo</v>
      </c>
      <c r="Z255" s="328"/>
      <c r="AA255" s="96" t="str">
        <f t="shared" si="8"/>
        <v/>
      </c>
      <c r="AB255" s="13" t="s">
        <v>116</v>
      </c>
      <c r="AC255" s="96"/>
      <c r="AD255" s="96" t="s">
        <v>2614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0"/>
      <c r="AY255" s="340"/>
      <c r="AZ255" s="340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0">
        <v>885173.82</v>
      </c>
      <c r="BM255" s="330">
        <v>370380.64</v>
      </c>
      <c r="BN255" s="330">
        <v>373768.11</v>
      </c>
      <c r="BO255" s="330">
        <v>377155.03</v>
      </c>
      <c r="BP255" s="330">
        <v>380562.07</v>
      </c>
      <c r="BQ255" s="330">
        <v>384710.38</v>
      </c>
      <c r="BR255" s="330">
        <v>387776.6</v>
      </c>
      <c r="BS255" s="330">
        <v>391232.67</v>
      </c>
      <c r="BT255" s="330">
        <v>394024.03</v>
      </c>
      <c r="BU255" s="330">
        <v>0.0</v>
      </c>
      <c r="BV255" s="330">
        <v>0.0</v>
      </c>
      <c r="BW255" s="330">
        <v>0.0</v>
      </c>
      <c r="BX255" s="330">
        <v>0.0</v>
      </c>
      <c r="BY255" s="330">
        <v>0.0</v>
      </c>
      <c r="BZ255" s="330">
        <v>0.0</v>
      </c>
      <c r="CA255" s="330">
        <v>0.0</v>
      </c>
      <c r="CB255" s="330">
        <v>0.0</v>
      </c>
      <c r="CC255" s="331">
        <v>0.0</v>
      </c>
      <c r="CD255" s="331">
        <v>0.0</v>
      </c>
      <c r="CE255" s="331">
        <v>0.0</v>
      </c>
      <c r="CF255" s="331">
        <v>0.0</v>
      </c>
      <c r="CG255" s="331">
        <v>0.0</v>
      </c>
      <c r="CH255" s="331">
        <v>0.0</v>
      </c>
      <c r="CI255" s="332"/>
    </row>
    <row r="256" ht="15.75" customHeight="1">
      <c r="A256" s="320" t="s">
        <v>2601</v>
      </c>
      <c r="B256" s="243" t="s">
        <v>3305</v>
      </c>
      <c r="C256" s="334" t="s">
        <v>3306</v>
      </c>
      <c r="D256" s="322" t="s">
        <v>18</v>
      </c>
      <c r="E256" s="322" t="s">
        <v>19</v>
      </c>
      <c r="F256" s="96" t="s">
        <v>144</v>
      </c>
      <c r="G256" s="45" t="str">
        <f t="shared" si="1"/>
        <v>Augusto</v>
      </c>
      <c r="H256" s="335" t="s">
        <v>190</v>
      </c>
      <c r="I256" s="47" t="s">
        <v>23</v>
      </c>
      <c r="J256" s="322" t="str">
        <f t="shared" si="5"/>
        <v>Não</v>
      </c>
      <c r="K256" s="336">
        <v>43475.0</v>
      </c>
      <c r="L256" s="336">
        <v>44309.0</v>
      </c>
      <c r="M256" s="96" t="s">
        <v>275</v>
      </c>
      <c r="N256" s="337">
        <v>0.015</v>
      </c>
      <c r="O256" s="322" t="s">
        <v>53</v>
      </c>
      <c r="P256" s="325">
        <v>0.2</v>
      </c>
      <c r="Q256" s="96">
        <f>IFERROR(VLOOKUP(F256,'Cadastro de assessores'!A:B,2,FALSE),"Não Cadastrado")</f>
        <v>12332</v>
      </c>
      <c r="R256" s="96" t="s">
        <v>2618</v>
      </c>
      <c r="S256" s="336">
        <v>43475.0</v>
      </c>
      <c r="T256" s="379"/>
      <c r="U256" s="379"/>
      <c r="V256" s="46" t="s">
        <v>104</v>
      </c>
      <c r="W256" s="13" t="s">
        <v>3307</v>
      </c>
      <c r="X256" s="96" t="s">
        <v>19</v>
      </c>
      <c r="Y256" s="52" t="str">
        <f t="shared" si="3"/>
        <v>Encerrado</v>
      </c>
      <c r="Z256" s="328"/>
      <c r="AA256" s="96" t="str">
        <f t="shared" si="8"/>
        <v/>
      </c>
      <c r="AB256" s="96"/>
      <c r="AC256" s="96"/>
      <c r="AD256" s="96" t="s">
        <v>2678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0"/>
      <c r="AY256" s="340"/>
      <c r="AZ256" s="340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2621</v>
      </c>
      <c r="BJ256" s="173">
        <v>0.0</v>
      </c>
      <c r="BK256" s="173" t="s">
        <v>2621</v>
      </c>
      <c r="BL256" s="173">
        <v>0.0</v>
      </c>
      <c r="BM256" s="330">
        <v>0.0</v>
      </c>
      <c r="BN256" s="330">
        <v>0.0</v>
      </c>
      <c r="BO256" s="330">
        <v>0.0</v>
      </c>
      <c r="BP256" s="330">
        <v>0.0</v>
      </c>
      <c r="BQ256" s="330">
        <v>0.0</v>
      </c>
      <c r="BR256" s="330">
        <v>0.0</v>
      </c>
      <c r="BS256" s="330">
        <v>0.0</v>
      </c>
      <c r="BT256" s="330">
        <v>0.0</v>
      </c>
      <c r="BU256" s="330">
        <v>0.0</v>
      </c>
      <c r="BV256" s="330">
        <v>0.0</v>
      </c>
      <c r="BW256" s="330">
        <v>0.0</v>
      </c>
      <c r="BX256" s="330">
        <v>0.0</v>
      </c>
      <c r="BY256" s="330">
        <v>0.0</v>
      </c>
      <c r="BZ256" s="330">
        <v>0.0</v>
      </c>
      <c r="CA256" s="330">
        <v>0.0</v>
      </c>
      <c r="CB256" s="330">
        <v>0.0</v>
      </c>
      <c r="CC256" s="331">
        <v>0.0</v>
      </c>
      <c r="CD256" s="331">
        <v>0.0</v>
      </c>
      <c r="CE256" s="331">
        <v>0.0</v>
      </c>
      <c r="CF256" s="331">
        <v>0.0</v>
      </c>
      <c r="CG256" s="331">
        <v>0.0</v>
      </c>
      <c r="CH256" s="331">
        <v>0.0</v>
      </c>
      <c r="CI256" s="332"/>
    </row>
    <row r="257" ht="15.75" customHeight="1">
      <c r="A257" s="320" t="s">
        <v>2601</v>
      </c>
      <c r="B257" s="43" t="s">
        <v>3308</v>
      </c>
      <c r="C257" s="333" t="s">
        <v>3309</v>
      </c>
      <c r="D257" s="322" t="s">
        <v>18</v>
      </c>
      <c r="E257" s="322" t="s">
        <v>181</v>
      </c>
      <c r="F257" s="94" t="s">
        <v>72</v>
      </c>
      <c r="G257" s="45" t="str">
        <f t="shared" si="1"/>
        <v>Augusto</v>
      </c>
      <c r="H257" s="335" t="s">
        <v>190</v>
      </c>
      <c r="I257" s="47" t="s">
        <v>23</v>
      </c>
      <c r="J257" s="322" t="str">
        <f t="shared" si="5"/>
        <v>Não</v>
      </c>
      <c r="K257" s="323">
        <v>44371.0</v>
      </c>
      <c r="L257" s="83">
        <v>45000.0</v>
      </c>
      <c r="M257" s="96" t="s">
        <v>194</v>
      </c>
      <c r="N257" s="337">
        <v>0.025</v>
      </c>
      <c r="O257" s="322" t="s">
        <v>195</v>
      </c>
      <c r="P257" s="325">
        <v>0.2</v>
      </c>
      <c r="Q257" s="94" t="str">
        <f>IFERROR(VLOOKUP(F257,'Cadastro de assessores'!A:B,2,FALSE),"Não Cadastrado")</f>
        <v>250</v>
      </c>
      <c r="R257" s="322" t="s">
        <v>103</v>
      </c>
      <c r="S257" s="323">
        <v>44371.0</v>
      </c>
      <c r="T257" s="64"/>
      <c r="U257" s="51"/>
      <c r="V257" s="46" t="s">
        <v>104</v>
      </c>
      <c r="W257" s="5" t="s">
        <v>3310</v>
      </c>
      <c r="X257" s="166" t="s">
        <v>76</v>
      </c>
      <c r="Y257" s="52" t="str">
        <f t="shared" si="3"/>
        <v>Encerrado</v>
      </c>
      <c r="Z257" s="328"/>
      <c r="AA257" s="96" t="str">
        <f t="shared" si="8"/>
        <v>Varejo</v>
      </c>
      <c r="AB257" s="13" t="s">
        <v>116</v>
      </c>
      <c r="AC257" s="96"/>
      <c r="AD257" s="46" t="s">
        <v>2614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9"/>
      <c r="AS257" s="329"/>
      <c r="AT257" s="329"/>
      <c r="AU257" s="329"/>
      <c r="AV257" s="329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0">
        <v>385257.74</v>
      </c>
      <c r="BJ257" s="330">
        <v>361667.71</v>
      </c>
      <c r="BK257" s="330">
        <v>377893.21</v>
      </c>
      <c r="BL257" s="330">
        <v>382979.59</v>
      </c>
      <c r="BM257" s="330">
        <v>1571.96</v>
      </c>
      <c r="BN257" s="330">
        <v>1101.38</v>
      </c>
      <c r="BO257" s="330">
        <v>1110.37</v>
      </c>
      <c r="BP257" s="330">
        <v>1117.7</v>
      </c>
      <c r="BQ257" s="330">
        <v>1352.41</v>
      </c>
      <c r="BR257" s="330">
        <v>1358.84</v>
      </c>
      <c r="BS257" s="330">
        <v>0.0</v>
      </c>
      <c r="BT257" s="330">
        <v>0.0</v>
      </c>
      <c r="BU257" s="330">
        <v>0.0</v>
      </c>
      <c r="BV257" s="330">
        <v>0.0</v>
      </c>
      <c r="BW257" s="330">
        <v>0.0</v>
      </c>
      <c r="BX257" s="330">
        <v>0.0</v>
      </c>
      <c r="BY257" s="330">
        <v>0.0</v>
      </c>
      <c r="BZ257" s="330">
        <v>0.0</v>
      </c>
      <c r="CA257" s="330">
        <v>0.0</v>
      </c>
      <c r="CB257" s="330">
        <v>0.0</v>
      </c>
      <c r="CC257" s="331">
        <v>0.0</v>
      </c>
      <c r="CD257" s="331">
        <v>0.0</v>
      </c>
      <c r="CE257" s="331">
        <v>0.0</v>
      </c>
      <c r="CF257" s="331">
        <v>0.0</v>
      </c>
      <c r="CG257" s="331">
        <v>0.0</v>
      </c>
      <c r="CH257" s="331">
        <v>0.0</v>
      </c>
      <c r="CI257" s="332"/>
    </row>
    <row r="258" ht="15.75" customHeight="1">
      <c r="A258" s="320" t="s">
        <v>2601</v>
      </c>
      <c r="B258" s="238" t="s">
        <v>3311</v>
      </c>
      <c r="C258" s="223" t="s">
        <v>3312</v>
      </c>
      <c r="D258" s="322" t="s">
        <v>18</v>
      </c>
      <c r="E258" s="322" t="s">
        <v>27</v>
      </c>
      <c r="F258" s="322" t="s">
        <v>66</v>
      </c>
      <c r="G258" s="45" t="str">
        <f t="shared" si="1"/>
        <v>Augusto</v>
      </c>
      <c r="H258" s="167" t="s">
        <v>149</v>
      </c>
      <c r="I258" s="52" t="s">
        <v>122</v>
      </c>
      <c r="J258" s="322" t="str">
        <f t="shared" si="5"/>
        <v>Não</v>
      </c>
      <c r="K258" s="323">
        <v>44818.0</v>
      </c>
      <c r="L258" s="96"/>
      <c r="M258" s="96" t="s">
        <v>74</v>
      </c>
      <c r="N258" s="337">
        <v>0.012</v>
      </c>
      <c r="O258" s="322" t="s">
        <v>2606</v>
      </c>
      <c r="P258" s="325">
        <v>0.0</v>
      </c>
      <c r="Q258" s="94" t="str">
        <f>IFERROR(VLOOKUP(F258,'Cadastro de assessores'!A:B,2,FALSE),"Não Cadastrado")</f>
        <v>17831</v>
      </c>
      <c r="R258" s="322" t="s">
        <v>103</v>
      </c>
      <c r="S258" s="323">
        <v>44818.0</v>
      </c>
      <c r="T258" s="171"/>
      <c r="U258" s="171"/>
      <c r="V258" s="46" t="s">
        <v>104</v>
      </c>
      <c r="W258" s="13" t="s">
        <v>1725</v>
      </c>
      <c r="X258" s="13" t="s">
        <v>27</v>
      </c>
      <c r="Y258" s="52" t="str">
        <f t="shared" si="3"/>
        <v>Ativo</v>
      </c>
      <c r="Z258" s="328"/>
      <c r="AA258" s="96" t="str">
        <f t="shared" si="8"/>
        <v/>
      </c>
      <c r="AB258" s="13" t="s">
        <v>106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3"/>
      <c r="AS258" s="329"/>
      <c r="AT258" s="329"/>
      <c r="AU258" s="329"/>
      <c r="AV258" s="329"/>
      <c r="AW258" s="329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0"/>
      <c r="BJ258" s="330"/>
      <c r="BK258" s="330"/>
      <c r="BL258" s="330">
        <v>74925.33</v>
      </c>
      <c r="BM258" s="330">
        <v>273928.52</v>
      </c>
      <c r="BN258" s="330">
        <v>275859.38</v>
      </c>
      <c r="BO258" s="330">
        <v>277935.74</v>
      </c>
      <c r="BP258" s="330">
        <v>280398.58</v>
      </c>
      <c r="BQ258" s="330">
        <v>283498.22</v>
      </c>
      <c r="BR258" s="330">
        <v>283692.06</v>
      </c>
      <c r="BS258" s="330">
        <v>285504.15</v>
      </c>
      <c r="BT258" s="330">
        <v>0.0</v>
      </c>
      <c r="BU258" s="330">
        <v>44.17</v>
      </c>
      <c r="BV258" s="330">
        <v>0.0</v>
      </c>
      <c r="BW258" s="330">
        <v>0.0</v>
      </c>
      <c r="BX258" s="330">
        <v>0.0</v>
      </c>
      <c r="BY258" s="330">
        <v>0.0</v>
      </c>
      <c r="BZ258" s="330">
        <v>0.0</v>
      </c>
      <c r="CA258" s="330">
        <v>0.0</v>
      </c>
      <c r="CB258" s="330">
        <v>0.0</v>
      </c>
      <c r="CC258" s="331">
        <v>0.0</v>
      </c>
      <c r="CD258" s="331">
        <v>0.0</v>
      </c>
      <c r="CE258" s="331">
        <v>0.0</v>
      </c>
      <c r="CF258" s="331">
        <v>0.0</v>
      </c>
      <c r="CG258" s="331">
        <v>0.0</v>
      </c>
      <c r="CH258" s="331">
        <v>0.0</v>
      </c>
      <c r="CI258" s="332"/>
    </row>
    <row r="259" ht="15.75" customHeight="1">
      <c r="A259" s="320" t="s">
        <v>2601</v>
      </c>
      <c r="B259" s="238" t="s">
        <v>1730</v>
      </c>
      <c r="C259" s="223" t="s">
        <v>3313</v>
      </c>
      <c r="D259" s="322" t="s">
        <v>18</v>
      </c>
      <c r="E259" s="322" t="s">
        <v>181</v>
      </c>
      <c r="F259" s="322" t="s">
        <v>203</v>
      </c>
      <c r="G259" s="45" t="str">
        <f t="shared" si="1"/>
        <v>Augusto</v>
      </c>
      <c r="H259" s="167" t="s">
        <v>149</v>
      </c>
      <c r="I259" s="52" t="s">
        <v>122</v>
      </c>
      <c r="J259" s="322" t="str">
        <f t="shared" si="5"/>
        <v>Não</v>
      </c>
      <c r="K259" s="323">
        <v>44287.0</v>
      </c>
      <c r="L259" s="96"/>
      <c r="M259" s="96" t="s">
        <v>74</v>
      </c>
      <c r="N259" s="337">
        <v>0.012</v>
      </c>
      <c r="O259" s="322" t="s">
        <v>2606</v>
      </c>
      <c r="P259" s="325">
        <v>0.0</v>
      </c>
      <c r="Q259" s="322" t="str">
        <f>IFERROR(VLOOKUP(F259,'Cadastro de assessores'!A:B,2,FALSE),"Não Cadastrado")</f>
        <v>28411</v>
      </c>
      <c r="R259" s="322" t="s">
        <v>103</v>
      </c>
      <c r="S259" s="323">
        <v>44287.0</v>
      </c>
      <c r="T259" s="64"/>
      <c r="U259" s="171"/>
      <c r="V259" s="46" t="s">
        <v>104</v>
      </c>
      <c r="W259" s="13" t="s">
        <v>1732</v>
      </c>
      <c r="X259" s="96" t="s">
        <v>38</v>
      </c>
      <c r="Y259" s="52" t="str">
        <f t="shared" si="3"/>
        <v>Ativo</v>
      </c>
      <c r="Z259" s="328"/>
      <c r="AA259" s="96" t="str">
        <f t="shared" si="8"/>
        <v>Qualificado</v>
      </c>
      <c r="AB259" s="13" t="s">
        <v>106</v>
      </c>
      <c r="AC259" s="96"/>
      <c r="AD259" s="96" t="s">
        <v>3314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3"/>
      <c r="AS259" s="329"/>
      <c r="AT259" s="329">
        <v>1957861.95</v>
      </c>
      <c r="AU259" s="329"/>
      <c r="AV259" s="329">
        <v>1401234.77</v>
      </c>
      <c r="AW259" s="329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0">
        <v>1095815.96</v>
      </c>
      <c r="BJ259" s="330">
        <v>1221019.51</v>
      </c>
      <c r="BK259" s="330">
        <v>1233765.88</v>
      </c>
      <c r="BL259" s="330">
        <v>1249741.4</v>
      </c>
      <c r="BM259" s="330">
        <v>1186171.86</v>
      </c>
      <c r="BN259" s="330">
        <v>1286893.05</v>
      </c>
      <c r="BO259" s="330">
        <v>1282517.94</v>
      </c>
      <c r="BP259" s="330">
        <v>1293508.38</v>
      </c>
      <c r="BQ259" s="330">
        <v>1307184.84</v>
      </c>
      <c r="BR259" s="330">
        <v>1316487.66</v>
      </c>
      <c r="BS259" s="330">
        <v>1104722.57</v>
      </c>
      <c r="BT259" s="330">
        <v>397517.88</v>
      </c>
      <c r="BU259" s="330">
        <v>274801.04</v>
      </c>
      <c r="BV259" s="330">
        <v>279852.14</v>
      </c>
      <c r="BW259" s="330">
        <v>283211.13</v>
      </c>
      <c r="BX259" s="330">
        <v>286606.01</v>
      </c>
      <c r="BY259" s="330">
        <v>220.64</v>
      </c>
      <c r="BZ259" s="330">
        <v>453.89</v>
      </c>
      <c r="CA259" s="330">
        <v>93.04</v>
      </c>
      <c r="CB259" s="330">
        <v>0.0</v>
      </c>
      <c r="CC259" s="331">
        <v>0.0</v>
      </c>
      <c r="CD259" s="331">
        <v>0.0</v>
      </c>
      <c r="CE259" s="331">
        <v>0.0</v>
      </c>
      <c r="CF259" s="331">
        <v>0.0</v>
      </c>
      <c r="CG259" s="331">
        <v>0.0</v>
      </c>
      <c r="CH259" s="331">
        <v>0.0</v>
      </c>
      <c r="CI259" s="332"/>
    </row>
    <row r="260" ht="15.75" customHeight="1">
      <c r="A260" s="320" t="s">
        <v>2601</v>
      </c>
      <c r="B260" s="43" t="s">
        <v>3315</v>
      </c>
      <c r="C260" s="333" t="s">
        <v>3316</v>
      </c>
      <c r="D260" s="322" t="s">
        <v>18</v>
      </c>
      <c r="E260" s="322" t="s">
        <v>181</v>
      </c>
      <c r="F260" s="322" t="s">
        <v>203</v>
      </c>
      <c r="G260" s="45" t="str">
        <f t="shared" si="1"/>
        <v>Augusto</v>
      </c>
      <c r="H260" s="167" t="s">
        <v>149</v>
      </c>
      <c r="I260" s="52" t="s">
        <v>122</v>
      </c>
      <c r="J260" s="322" t="str">
        <f t="shared" si="5"/>
        <v>Não</v>
      </c>
      <c r="K260" s="323">
        <v>44321.0</v>
      </c>
      <c r="L260" s="96"/>
      <c r="M260" s="96" t="s">
        <v>48</v>
      </c>
      <c r="N260" s="337">
        <v>0.015</v>
      </c>
      <c r="O260" s="322" t="s">
        <v>2606</v>
      </c>
      <c r="P260" s="325">
        <v>0.0</v>
      </c>
      <c r="Q260" s="322" t="str">
        <f>IFERROR(VLOOKUP(F260,'Cadastro de assessores'!A:B,2,FALSE),"Não Cadastrado")</f>
        <v>28411</v>
      </c>
      <c r="R260" s="322" t="s">
        <v>103</v>
      </c>
      <c r="S260" s="323">
        <v>44321.0</v>
      </c>
      <c r="T260" s="64"/>
      <c r="U260" s="51"/>
      <c r="V260" s="46" t="s">
        <v>104</v>
      </c>
      <c r="W260" s="5" t="s">
        <v>3317</v>
      </c>
      <c r="X260" s="166" t="s">
        <v>76</v>
      </c>
      <c r="Y260" s="52" t="str">
        <f t="shared" si="3"/>
        <v>Ativo</v>
      </c>
      <c r="Z260" s="328"/>
      <c r="AA260" s="96" t="str">
        <f t="shared" si="8"/>
        <v>Varejo</v>
      </c>
      <c r="AB260" s="13" t="s">
        <v>116</v>
      </c>
      <c r="AC260" s="96"/>
      <c r="AD260" s="96" t="s">
        <v>2664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9"/>
      <c r="AT260" s="329"/>
      <c r="AU260" s="329"/>
      <c r="AV260" s="329"/>
      <c r="AW260" s="329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0">
        <v>355950.56</v>
      </c>
      <c r="BJ260" s="330">
        <v>358125.65</v>
      </c>
      <c r="BK260" s="330">
        <v>363464.66</v>
      </c>
      <c r="BL260" s="330">
        <v>16598.85</v>
      </c>
      <c r="BM260" s="330">
        <v>14923.6</v>
      </c>
      <c r="BN260" s="330">
        <v>14978.25</v>
      </c>
      <c r="BO260" s="330">
        <v>15073.31</v>
      </c>
      <c r="BP260" s="330">
        <v>15170.68</v>
      </c>
      <c r="BQ260" s="330">
        <v>11268.46</v>
      </c>
      <c r="BR260" s="330">
        <v>92.5</v>
      </c>
      <c r="BS260" s="330">
        <v>81.76</v>
      </c>
      <c r="BT260" s="330">
        <v>81.76</v>
      </c>
      <c r="BU260" s="330">
        <v>81.76</v>
      </c>
      <c r="BV260" s="330">
        <v>0.0</v>
      </c>
      <c r="BW260" s="330">
        <v>0.0</v>
      </c>
      <c r="BX260" s="330">
        <v>0.0</v>
      </c>
      <c r="BY260" s="330">
        <v>0.0</v>
      </c>
      <c r="BZ260" s="330">
        <v>0.0</v>
      </c>
      <c r="CA260" s="330">
        <v>0.0</v>
      </c>
      <c r="CB260" s="330">
        <v>0.0</v>
      </c>
      <c r="CC260" s="331">
        <v>0.0</v>
      </c>
      <c r="CD260" s="331">
        <v>0.0</v>
      </c>
      <c r="CE260" s="331">
        <v>0.0</v>
      </c>
      <c r="CF260" s="331">
        <v>0.0</v>
      </c>
      <c r="CG260" s="331">
        <v>0.0</v>
      </c>
      <c r="CH260" s="331">
        <v>0.0</v>
      </c>
      <c r="CI260" s="332"/>
    </row>
    <row r="261" ht="15.75" customHeight="1">
      <c r="A261" s="320" t="s">
        <v>2601</v>
      </c>
      <c r="B261" s="43" t="s">
        <v>3318</v>
      </c>
      <c r="C261" s="333" t="s">
        <v>3319</v>
      </c>
      <c r="D261" s="322" t="s">
        <v>18</v>
      </c>
      <c r="E261" s="322" t="s">
        <v>181</v>
      </c>
      <c r="F261" s="322" t="s">
        <v>203</v>
      </c>
      <c r="G261" s="45" t="str">
        <f t="shared" si="1"/>
        <v>Augusto</v>
      </c>
      <c r="H261" s="167" t="s">
        <v>149</v>
      </c>
      <c r="I261" s="52" t="s">
        <v>122</v>
      </c>
      <c r="J261" s="322" t="str">
        <f t="shared" si="5"/>
        <v>Não</v>
      </c>
      <c r="K261" s="323">
        <v>44448.0</v>
      </c>
      <c r="L261" s="96"/>
      <c r="M261" s="96" t="s">
        <v>275</v>
      </c>
      <c r="N261" s="337">
        <v>0.02</v>
      </c>
      <c r="O261" s="322" t="s">
        <v>53</v>
      </c>
      <c r="P261" s="325">
        <v>0.2</v>
      </c>
      <c r="Q261" s="322" t="str">
        <f>IFERROR(VLOOKUP(F261,'Cadastro de assessores'!A:B,2,FALSE),"Não Cadastrado")</f>
        <v>28411</v>
      </c>
      <c r="R261" s="322" t="s">
        <v>103</v>
      </c>
      <c r="S261" s="323">
        <v>44448.0</v>
      </c>
      <c r="T261" s="51"/>
      <c r="U261" s="51"/>
      <c r="V261" s="46" t="s">
        <v>104</v>
      </c>
      <c r="W261" s="5" t="s">
        <v>3320</v>
      </c>
      <c r="X261" s="166" t="s">
        <v>76</v>
      </c>
      <c r="Y261" s="52" t="str">
        <f t="shared" si="3"/>
        <v>Inativo</v>
      </c>
      <c r="Z261" s="328"/>
      <c r="AA261" s="96" t="str">
        <f t="shared" si="8"/>
        <v>Varejo</v>
      </c>
      <c r="AB261" s="13" t="s">
        <v>116</v>
      </c>
      <c r="AC261" s="96"/>
      <c r="AD261" s="96" t="s">
        <v>2664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9"/>
      <c r="AS261" s="329"/>
      <c r="AT261" s="329"/>
      <c r="AU261" s="329"/>
      <c r="AV261" s="329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0">
        <v>83343.66</v>
      </c>
      <c r="BJ261" s="330">
        <v>0.0</v>
      </c>
      <c r="BK261" s="330">
        <v>85182.38</v>
      </c>
      <c r="BL261" s="330">
        <v>86247.69</v>
      </c>
      <c r="BM261" s="330">
        <v>0.0</v>
      </c>
      <c r="BN261" s="330">
        <v>0.0</v>
      </c>
      <c r="BO261" s="330">
        <v>0.0</v>
      </c>
      <c r="BP261" s="330">
        <v>0.0</v>
      </c>
      <c r="BQ261" s="330">
        <v>0.0</v>
      </c>
      <c r="BR261" s="330">
        <v>0.0</v>
      </c>
      <c r="BS261" s="330">
        <v>0.0</v>
      </c>
      <c r="BT261" s="330">
        <v>0.0</v>
      </c>
      <c r="BU261" s="330">
        <v>0.0</v>
      </c>
      <c r="BV261" s="330">
        <v>0.0</v>
      </c>
      <c r="BW261" s="330">
        <v>0.0</v>
      </c>
      <c r="BX261" s="330">
        <v>0.0</v>
      </c>
      <c r="BY261" s="330">
        <v>0.0</v>
      </c>
      <c r="BZ261" s="330">
        <v>0.0</v>
      </c>
      <c r="CA261" s="330">
        <v>0.0</v>
      </c>
      <c r="CB261" s="330">
        <v>0.0</v>
      </c>
      <c r="CC261" s="331">
        <v>0.0</v>
      </c>
      <c r="CD261" s="331">
        <v>0.0</v>
      </c>
      <c r="CE261" s="331">
        <v>0.0</v>
      </c>
      <c r="CF261" s="331">
        <v>0.0</v>
      </c>
      <c r="CG261" s="331">
        <v>0.0</v>
      </c>
      <c r="CH261" s="331">
        <v>0.0</v>
      </c>
      <c r="CI261" s="332"/>
    </row>
    <row r="262" ht="15.75" customHeight="1">
      <c r="A262" s="320" t="s">
        <v>2601</v>
      </c>
      <c r="B262" s="238" t="s">
        <v>3321</v>
      </c>
      <c r="C262" s="334" t="s">
        <v>3322</v>
      </c>
      <c r="D262" s="322" t="s">
        <v>2604</v>
      </c>
      <c r="E262" s="322" t="s">
        <v>19</v>
      </c>
      <c r="F262" s="96" t="s">
        <v>2605</v>
      </c>
      <c r="G262" s="45" t="str">
        <f t="shared" si="1"/>
        <v>Augusto</v>
      </c>
      <c r="H262" s="335" t="s">
        <v>190</v>
      </c>
      <c r="I262" s="47" t="s">
        <v>23</v>
      </c>
      <c r="J262" s="322" t="str">
        <f t="shared" si="5"/>
        <v>Não</v>
      </c>
      <c r="K262" s="336">
        <v>43873.0</v>
      </c>
      <c r="L262" s="336">
        <v>44473.0</v>
      </c>
      <c r="M262" s="96" t="s">
        <v>61</v>
      </c>
      <c r="N262" s="337">
        <v>0.015</v>
      </c>
      <c r="O262" s="322" t="s">
        <v>53</v>
      </c>
      <c r="P262" s="325">
        <v>0.1</v>
      </c>
      <c r="Q262" s="96" t="str">
        <f>IFERROR(VLOOKUP(F262,'Cadastro de assessores'!A:B,2,FALSE),"Não Cadastrado")</f>
        <v>17573</v>
      </c>
      <c r="R262" s="96" t="s">
        <v>2618</v>
      </c>
      <c r="S262" s="336">
        <v>43873.0</v>
      </c>
      <c r="T262" s="171"/>
      <c r="U262" s="171"/>
      <c r="V262" s="46" t="s">
        <v>104</v>
      </c>
      <c r="W262" s="13" t="s">
        <v>3323</v>
      </c>
      <c r="X262" s="96" t="s">
        <v>19</v>
      </c>
      <c r="Y262" s="52" t="str">
        <f t="shared" si="3"/>
        <v>Encerrado</v>
      </c>
      <c r="Z262" s="328"/>
      <c r="AA262" s="96" t="str">
        <f t="shared" si="8"/>
        <v/>
      </c>
      <c r="AB262" s="96"/>
      <c r="AC262" s="96"/>
      <c r="AD262" s="96" t="s">
        <v>3178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2621</v>
      </c>
      <c r="BJ262" s="173">
        <v>0.0</v>
      </c>
      <c r="BK262" s="173" t="s">
        <v>2621</v>
      </c>
      <c r="BL262" s="173">
        <v>0.0</v>
      </c>
      <c r="BM262" s="330">
        <v>0.0</v>
      </c>
      <c r="BN262" s="330">
        <v>0.0</v>
      </c>
      <c r="BO262" s="330">
        <v>0.0</v>
      </c>
      <c r="BP262" s="330">
        <v>0.0</v>
      </c>
      <c r="BQ262" s="330">
        <v>0.0</v>
      </c>
      <c r="BR262" s="330">
        <v>0.0</v>
      </c>
      <c r="BS262" s="330">
        <v>0.0</v>
      </c>
      <c r="BT262" s="330">
        <v>0.0</v>
      </c>
      <c r="BU262" s="330">
        <v>0.0</v>
      </c>
      <c r="BV262" s="330">
        <v>0.0</v>
      </c>
      <c r="BW262" s="330">
        <v>0.0</v>
      </c>
      <c r="BX262" s="330">
        <v>0.0</v>
      </c>
      <c r="BY262" s="330">
        <v>0.0</v>
      </c>
      <c r="BZ262" s="330">
        <v>0.0</v>
      </c>
      <c r="CA262" s="330">
        <v>0.0</v>
      </c>
      <c r="CB262" s="330">
        <v>0.0</v>
      </c>
      <c r="CC262" s="331">
        <v>0.0</v>
      </c>
      <c r="CD262" s="331">
        <v>0.0</v>
      </c>
      <c r="CE262" s="331">
        <v>0.0</v>
      </c>
      <c r="CF262" s="331">
        <v>0.0</v>
      </c>
      <c r="CG262" s="331">
        <v>0.0</v>
      </c>
      <c r="CH262" s="331">
        <v>0.0</v>
      </c>
      <c r="CI262" s="332"/>
    </row>
    <row r="263" ht="15.75" customHeight="1">
      <c r="A263" s="320" t="s">
        <v>2601</v>
      </c>
      <c r="B263" s="43" t="s">
        <v>3324</v>
      </c>
      <c r="C263" s="369">
        <v>763978.0</v>
      </c>
      <c r="D263" s="322" t="s">
        <v>18</v>
      </c>
      <c r="E263" s="322" t="s">
        <v>181</v>
      </c>
      <c r="F263" s="322" t="s">
        <v>203</v>
      </c>
      <c r="G263" s="45" t="str">
        <f t="shared" si="1"/>
        <v>Augusto</v>
      </c>
      <c r="H263" s="335" t="s">
        <v>149</v>
      </c>
      <c r="I263" s="52" t="s">
        <v>122</v>
      </c>
      <c r="J263" s="322" t="str">
        <f t="shared" si="5"/>
        <v>Não</v>
      </c>
      <c r="K263" s="336">
        <v>44789.0</v>
      </c>
      <c r="L263" s="341"/>
      <c r="M263" s="96" t="s">
        <v>48</v>
      </c>
      <c r="N263" s="337">
        <v>0.007</v>
      </c>
      <c r="O263" s="322" t="s">
        <v>2606</v>
      </c>
      <c r="P263" s="325">
        <v>0.0</v>
      </c>
      <c r="Q263" s="96" t="str">
        <f>IFERROR(VLOOKUP(F263,'Cadastro de assessores'!A:B,2,FALSE),"Não Cadastrado")</f>
        <v>28411</v>
      </c>
      <c r="R263" s="96" t="s">
        <v>103</v>
      </c>
      <c r="S263" s="336">
        <v>44789.0</v>
      </c>
      <c r="T263" s="171"/>
      <c r="U263" s="171"/>
      <c r="V263" s="46" t="s">
        <v>104</v>
      </c>
      <c r="W263" s="5" t="s">
        <v>3325</v>
      </c>
      <c r="X263" s="166" t="s">
        <v>76</v>
      </c>
      <c r="Y263" s="52" t="str">
        <f t="shared" si="3"/>
        <v>Ativo</v>
      </c>
      <c r="Z263" s="328"/>
      <c r="AA263" s="96" t="str">
        <f t="shared" si="8"/>
        <v/>
      </c>
      <c r="AB263" s="13" t="s">
        <v>116</v>
      </c>
      <c r="AC263" s="96"/>
      <c r="AD263" s="96" t="s">
        <v>2614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2"/>
      <c r="BJ263" s="173"/>
      <c r="BK263" s="173">
        <v>344898.36</v>
      </c>
      <c r="BL263" s="330">
        <v>346462.84</v>
      </c>
      <c r="BM263" s="330">
        <v>349902.09</v>
      </c>
      <c r="BN263" s="330">
        <v>352830.99</v>
      </c>
      <c r="BO263" s="330">
        <v>354252.18</v>
      </c>
      <c r="BP263" s="330">
        <v>357934.94</v>
      </c>
      <c r="BQ263" s="330">
        <v>361918.42</v>
      </c>
      <c r="BR263" s="330">
        <v>364833.84</v>
      </c>
      <c r="BS263" s="330">
        <v>369303.26</v>
      </c>
      <c r="BT263" s="330">
        <v>372101.53</v>
      </c>
      <c r="BU263" s="330">
        <v>172687.96</v>
      </c>
      <c r="BV263" s="330">
        <v>173873.22</v>
      </c>
      <c r="BW263" s="330">
        <v>174860.8</v>
      </c>
      <c r="BX263" s="330">
        <v>122547.27</v>
      </c>
      <c r="BY263" s="330">
        <v>102376.17</v>
      </c>
      <c r="BZ263" s="330">
        <v>104389.94</v>
      </c>
      <c r="CA263" s="330">
        <v>0.0</v>
      </c>
      <c r="CB263" s="330">
        <v>0.0</v>
      </c>
      <c r="CC263" s="331">
        <v>0.0</v>
      </c>
      <c r="CD263" s="331">
        <v>0.0</v>
      </c>
      <c r="CE263" s="331">
        <v>0.0</v>
      </c>
      <c r="CF263" s="331">
        <v>0.0</v>
      </c>
      <c r="CG263" s="331">
        <v>0.0</v>
      </c>
      <c r="CH263" s="331">
        <v>0.0</v>
      </c>
      <c r="CI263" s="332"/>
    </row>
    <row r="264" ht="15.75" customHeight="1">
      <c r="A264" s="320" t="s">
        <v>2601</v>
      </c>
      <c r="B264" s="43" t="s">
        <v>1748</v>
      </c>
      <c r="C264" s="387" t="s">
        <v>3326</v>
      </c>
      <c r="D264" s="322" t="s">
        <v>18</v>
      </c>
      <c r="E264" s="322" t="s">
        <v>181</v>
      </c>
      <c r="F264" s="96" t="s">
        <v>72</v>
      </c>
      <c r="G264" s="45" t="str">
        <f t="shared" si="1"/>
        <v>Augusto</v>
      </c>
      <c r="H264" s="335" t="s">
        <v>190</v>
      </c>
      <c r="I264" s="47" t="s">
        <v>23</v>
      </c>
      <c r="J264" s="322" t="str">
        <f t="shared" si="5"/>
        <v>Não</v>
      </c>
      <c r="K264" s="336">
        <v>44322.0</v>
      </c>
      <c r="L264" s="341">
        <v>44512.0</v>
      </c>
      <c r="M264" s="96" t="s">
        <v>61</v>
      </c>
      <c r="N264" s="337">
        <v>0.015</v>
      </c>
      <c r="O264" s="322" t="s">
        <v>53</v>
      </c>
      <c r="P264" s="325">
        <v>0.1</v>
      </c>
      <c r="Q264" s="96" t="str">
        <f>IFERROR(VLOOKUP(F264,'Cadastro de assessores'!A:B,2,FALSE),"Não Cadastrado")</f>
        <v>250</v>
      </c>
      <c r="R264" s="96" t="s">
        <v>2618</v>
      </c>
      <c r="S264" s="336">
        <v>44322.0</v>
      </c>
      <c r="T264" s="171"/>
      <c r="U264" s="171"/>
      <c r="V264" s="46" t="s">
        <v>104</v>
      </c>
      <c r="W264" s="5" t="s">
        <v>1750</v>
      </c>
      <c r="X264" s="166" t="s">
        <v>76</v>
      </c>
      <c r="Y264" s="52" t="str">
        <f t="shared" si="3"/>
        <v>Encerrado</v>
      </c>
      <c r="Z264" s="328"/>
      <c r="AA264" s="96" t="str">
        <f t="shared" si="8"/>
        <v/>
      </c>
      <c r="AB264" s="96"/>
      <c r="AC264" s="96"/>
      <c r="AD264" s="96" t="s">
        <v>2664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2" t="s">
        <v>2621</v>
      </c>
      <c r="BJ264" s="173">
        <v>0.0</v>
      </c>
      <c r="BK264" s="173" t="s">
        <v>2621</v>
      </c>
      <c r="BL264" s="173">
        <v>0.0</v>
      </c>
      <c r="BM264" s="330">
        <v>0.0</v>
      </c>
      <c r="BN264" s="330">
        <v>0.0</v>
      </c>
      <c r="BO264" s="330">
        <v>167644.45</v>
      </c>
      <c r="BP264" s="330">
        <v>169171.14</v>
      </c>
      <c r="BQ264" s="330">
        <v>0.0</v>
      </c>
      <c r="BR264" s="330">
        <v>172097.62</v>
      </c>
      <c r="BS264" s="330">
        <v>173809.87</v>
      </c>
      <c r="BT264" s="330">
        <v>0.0</v>
      </c>
      <c r="BU264" s="330">
        <v>0.0</v>
      </c>
      <c r="BV264" s="330">
        <v>0.0</v>
      </c>
      <c r="BW264" s="330">
        <v>0.0</v>
      </c>
      <c r="BX264" s="330">
        <v>0.0</v>
      </c>
      <c r="BY264" s="330">
        <v>0.0</v>
      </c>
      <c r="BZ264" s="330">
        <v>0.0</v>
      </c>
      <c r="CA264" s="330">
        <v>0.0</v>
      </c>
      <c r="CB264" s="330">
        <v>0.0</v>
      </c>
      <c r="CC264" s="331">
        <v>0.0</v>
      </c>
      <c r="CD264" s="331">
        <v>0.0</v>
      </c>
      <c r="CE264" s="331">
        <v>0.0</v>
      </c>
      <c r="CF264" s="331">
        <v>0.0</v>
      </c>
      <c r="CG264" s="331">
        <v>0.0</v>
      </c>
      <c r="CH264" s="331">
        <v>0.0</v>
      </c>
      <c r="CI264" s="332"/>
    </row>
    <row r="265" ht="15.75" customHeight="1">
      <c r="A265" s="320" t="s">
        <v>2601</v>
      </c>
      <c r="B265" s="320" t="s">
        <v>1748</v>
      </c>
      <c r="C265" s="321" t="s">
        <v>3327</v>
      </c>
      <c r="D265" s="322" t="s">
        <v>18</v>
      </c>
      <c r="E265" s="322" t="s">
        <v>181</v>
      </c>
      <c r="F265" s="322" t="s">
        <v>72</v>
      </c>
      <c r="G265" s="45" t="str">
        <f t="shared" si="1"/>
        <v>Augusto</v>
      </c>
      <c r="H265" s="167" t="s">
        <v>149</v>
      </c>
      <c r="I265" s="52" t="s">
        <v>122</v>
      </c>
      <c r="J265" s="322" t="str">
        <f t="shared" si="5"/>
        <v>Sim</v>
      </c>
      <c r="K265" s="323">
        <v>44715.0</v>
      </c>
      <c r="L265" s="96"/>
      <c r="M265" s="96" t="s">
        <v>48</v>
      </c>
      <c r="N265" s="324">
        <v>0.007</v>
      </c>
      <c r="O265" s="322" t="s">
        <v>2606</v>
      </c>
      <c r="P265" s="325">
        <v>0.0</v>
      </c>
      <c r="Q265" s="322">
        <v>250.0</v>
      </c>
      <c r="R265" s="322" t="s">
        <v>103</v>
      </c>
      <c r="S265" s="323">
        <v>44714.0</v>
      </c>
      <c r="T265" s="171" t="s">
        <v>3328</v>
      </c>
      <c r="U265" s="171"/>
      <c r="V265" s="46" t="s">
        <v>104</v>
      </c>
      <c r="W265" s="327" t="s">
        <v>1750</v>
      </c>
      <c r="X265" s="166" t="s">
        <v>76</v>
      </c>
      <c r="Y265" s="52" t="str">
        <f t="shared" si="3"/>
        <v>Ativo</v>
      </c>
      <c r="Z265" s="328"/>
      <c r="AA265" s="96" t="str">
        <f t="shared" si="8"/>
        <v/>
      </c>
      <c r="AB265" s="13" t="s">
        <v>116</v>
      </c>
      <c r="AC265" s="96"/>
      <c r="AD265" s="96" t="s">
        <v>2664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9"/>
      <c r="AT265" s="329"/>
      <c r="AU265" s="329"/>
      <c r="AV265" s="329"/>
      <c r="AW265" s="329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0">
        <v>-61.93</v>
      </c>
      <c r="BJ265" s="330">
        <v>568718.87</v>
      </c>
      <c r="BK265" s="330">
        <v>516505.18</v>
      </c>
      <c r="BL265" s="330">
        <v>299472.56</v>
      </c>
      <c r="BM265" s="330">
        <v>261041.53</v>
      </c>
      <c r="BN265" s="330">
        <v>263036.64</v>
      </c>
      <c r="BO265" s="330">
        <v>167644.45</v>
      </c>
      <c r="BP265" s="330">
        <v>169171.14</v>
      </c>
      <c r="BQ265" s="330">
        <v>170751.73</v>
      </c>
      <c r="BR265" s="330">
        <v>172097.62</v>
      </c>
      <c r="BS265" s="330">
        <v>173809.87</v>
      </c>
      <c r="BT265" s="330">
        <v>174985.34</v>
      </c>
      <c r="BU265" s="330">
        <v>177075.25</v>
      </c>
      <c r="BV265" s="330">
        <v>0.0</v>
      </c>
      <c r="BW265" s="330">
        <v>0.0</v>
      </c>
      <c r="BX265" s="330">
        <v>0.0</v>
      </c>
      <c r="BY265" s="330">
        <v>0.0</v>
      </c>
      <c r="BZ265" s="330">
        <v>0.0</v>
      </c>
      <c r="CA265" s="330">
        <v>0.0</v>
      </c>
      <c r="CB265" s="330">
        <v>0.0</v>
      </c>
      <c r="CC265" s="331">
        <v>0.0</v>
      </c>
      <c r="CD265" s="331">
        <v>0.0</v>
      </c>
      <c r="CE265" s="331">
        <v>0.0</v>
      </c>
      <c r="CF265" s="331">
        <v>0.0</v>
      </c>
      <c r="CG265" s="331">
        <v>0.0</v>
      </c>
      <c r="CH265" s="331">
        <v>0.0</v>
      </c>
      <c r="CI265" s="332"/>
    </row>
    <row r="266" ht="15.75" customHeight="1">
      <c r="A266" s="320" t="s">
        <v>2601</v>
      </c>
      <c r="B266" s="320" t="s">
        <v>3329</v>
      </c>
      <c r="C266" s="321" t="s">
        <v>3330</v>
      </c>
      <c r="D266" s="322" t="s">
        <v>18</v>
      </c>
      <c r="E266" s="322" t="s">
        <v>19</v>
      </c>
      <c r="F266" s="322" t="s">
        <v>34</v>
      </c>
      <c r="G266" s="45" t="str">
        <f t="shared" si="1"/>
        <v>Augusto</v>
      </c>
      <c r="H266" s="167" t="s">
        <v>103</v>
      </c>
      <c r="I266" s="47" t="s">
        <v>23</v>
      </c>
      <c r="J266" s="322" t="str">
        <f t="shared" si="5"/>
        <v>Não</v>
      </c>
      <c r="K266" s="323">
        <v>43647.0</v>
      </c>
      <c r="L266" s="96"/>
      <c r="M266" s="96" t="s">
        <v>74</v>
      </c>
      <c r="N266" s="324">
        <v>0.005</v>
      </c>
      <c r="O266" s="322" t="s">
        <v>2606</v>
      </c>
      <c r="P266" s="325">
        <v>0.0</v>
      </c>
      <c r="Q266" s="322">
        <f>IFERROR(VLOOKUP(F266,'Cadastro de assessores'!A:B,2,FALSE),"Não Cadastrado")</f>
        <v>12344</v>
      </c>
      <c r="R266" s="322" t="s">
        <v>103</v>
      </c>
      <c r="S266" s="323">
        <v>43630.0</v>
      </c>
      <c r="T266" s="171"/>
      <c r="U266" s="339" t="s">
        <v>3331</v>
      </c>
      <c r="V266" s="46" t="s">
        <v>104</v>
      </c>
      <c r="W266" s="327" t="s">
        <v>3332</v>
      </c>
      <c r="X266" s="94" t="s">
        <v>19</v>
      </c>
      <c r="Y266" s="52" t="str">
        <f t="shared" si="3"/>
        <v>Ativo</v>
      </c>
      <c r="Z266" s="328"/>
      <c r="AA266" s="96" t="str">
        <f t="shared" si="8"/>
        <v>Varejo</v>
      </c>
      <c r="AB266" s="13" t="s">
        <v>116</v>
      </c>
      <c r="AC266" s="96"/>
      <c r="AD266" s="322" t="s">
        <v>2646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9">
        <v>94232.51</v>
      </c>
      <c r="AT266" s="329">
        <v>93697.33</v>
      </c>
      <c r="AU266" s="329">
        <v>93646.32</v>
      </c>
      <c r="AV266" s="329">
        <v>93562.51</v>
      </c>
      <c r="AW266" s="329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0">
        <v>96333.2</v>
      </c>
      <c r="BJ266" s="330">
        <v>96673.54</v>
      </c>
      <c r="BK266" s="330">
        <v>97768.43</v>
      </c>
      <c r="BL266" s="330">
        <v>98661.01</v>
      </c>
      <c r="BM266" s="330">
        <v>99513.18</v>
      </c>
      <c r="BN266" s="330">
        <v>101047.17</v>
      </c>
      <c r="BO266" s="330">
        <v>101454.74</v>
      </c>
      <c r="BP266" s="330">
        <v>102228.41</v>
      </c>
      <c r="BQ266" s="330">
        <v>103276.75</v>
      </c>
      <c r="BR266" s="330">
        <v>103997.73</v>
      </c>
      <c r="BS266" s="330">
        <v>105008.07</v>
      </c>
      <c r="BT266" s="330">
        <v>105709.31</v>
      </c>
      <c r="BU266" s="330">
        <v>106714.79</v>
      </c>
      <c r="BV266" s="330">
        <v>107954.47</v>
      </c>
      <c r="BW266" s="330">
        <v>108587.6</v>
      </c>
      <c r="BX266" s="330">
        <v>110275.84</v>
      </c>
      <c r="BY266" s="330">
        <v>110129.75</v>
      </c>
      <c r="BZ266" s="330">
        <v>95513.58</v>
      </c>
      <c r="CA266" s="330">
        <v>68410.39</v>
      </c>
      <c r="CB266" s="330">
        <v>58401.39</v>
      </c>
      <c r="CC266" s="331">
        <v>52641.69</v>
      </c>
      <c r="CD266" s="331">
        <v>52056.44</v>
      </c>
      <c r="CE266" s="331">
        <v>52553.05</v>
      </c>
      <c r="CF266" s="331">
        <v>53465.28</v>
      </c>
      <c r="CG266" s="331">
        <v>40007.98</v>
      </c>
      <c r="CH266" s="331">
        <v>18.58</v>
      </c>
      <c r="CI266" s="332"/>
    </row>
    <row r="267" ht="15.75" customHeight="1">
      <c r="A267" s="320" t="s">
        <v>2601</v>
      </c>
      <c r="B267" s="238" t="s">
        <v>3333</v>
      </c>
      <c r="C267" s="359" t="s">
        <v>3334</v>
      </c>
      <c r="D267" s="322" t="s">
        <v>18</v>
      </c>
      <c r="E267" s="322" t="s">
        <v>181</v>
      </c>
      <c r="F267" s="96" t="s">
        <v>203</v>
      </c>
      <c r="G267" s="45" t="str">
        <f t="shared" si="1"/>
        <v>Augusto</v>
      </c>
      <c r="H267" s="335" t="s">
        <v>190</v>
      </c>
      <c r="I267" s="47" t="s">
        <v>23</v>
      </c>
      <c r="J267" s="322" t="str">
        <f t="shared" si="5"/>
        <v>Não</v>
      </c>
      <c r="K267" s="336">
        <v>44280.0</v>
      </c>
      <c r="L267" s="124">
        <v>44482.0</v>
      </c>
      <c r="M267" s="96" t="s">
        <v>275</v>
      </c>
      <c r="N267" s="337">
        <v>0.02</v>
      </c>
      <c r="O267" s="322" t="s">
        <v>53</v>
      </c>
      <c r="P267" s="325">
        <v>0.2</v>
      </c>
      <c r="Q267" s="96" t="str">
        <f>IFERROR(VLOOKUP(F267,'Cadastro de assessores'!A:B,2,FALSE),"Não Cadastrado")</f>
        <v>28411</v>
      </c>
      <c r="R267" s="96" t="s">
        <v>2618</v>
      </c>
      <c r="S267" s="336">
        <v>44280.0</v>
      </c>
      <c r="T267" s="171"/>
      <c r="U267" s="171"/>
      <c r="V267" s="46" t="s">
        <v>104</v>
      </c>
      <c r="W267" s="13" t="s">
        <v>3335</v>
      </c>
      <c r="X267" s="166" t="s">
        <v>76</v>
      </c>
      <c r="Y267" s="52" t="str">
        <f t="shared" si="3"/>
        <v>Encerrado</v>
      </c>
      <c r="Z267" s="328"/>
      <c r="AA267" s="96" t="str">
        <f t="shared" si="8"/>
        <v/>
      </c>
      <c r="AB267" s="96"/>
      <c r="AC267" s="96"/>
      <c r="AD267" s="96" t="s">
        <v>2664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2621</v>
      </c>
      <c r="BJ267" s="173">
        <v>0.0</v>
      </c>
      <c r="BK267" s="173" t="s">
        <v>2621</v>
      </c>
      <c r="BL267" s="173">
        <v>0.0</v>
      </c>
      <c r="BM267" s="330">
        <v>0.0</v>
      </c>
      <c r="BN267" s="330">
        <v>0.0</v>
      </c>
      <c r="BO267" s="330">
        <v>0.0</v>
      </c>
      <c r="BP267" s="330">
        <v>0.0</v>
      </c>
      <c r="BQ267" s="330">
        <v>0.0</v>
      </c>
      <c r="BR267" s="330">
        <v>0.0</v>
      </c>
      <c r="BS267" s="330">
        <v>0.0</v>
      </c>
      <c r="BT267" s="330">
        <v>0.0</v>
      </c>
      <c r="BU267" s="330">
        <v>0.0</v>
      </c>
      <c r="BV267" s="330">
        <v>0.0</v>
      </c>
      <c r="BW267" s="330">
        <v>0.0</v>
      </c>
      <c r="BX267" s="330">
        <v>0.0</v>
      </c>
      <c r="BY267" s="330">
        <v>0.0</v>
      </c>
      <c r="BZ267" s="330">
        <v>0.0</v>
      </c>
      <c r="CA267" s="330">
        <v>0.0</v>
      </c>
      <c r="CB267" s="330">
        <v>0.0</v>
      </c>
      <c r="CC267" s="331">
        <v>0.0</v>
      </c>
      <c r="CD267" s="331">
        <v>0.0</v>
      </c>
      <c r="CE267" s="331">
        <v>0.0</v>
      </c>
      <c r="CF267" s="331">
        <v>0.0</v>
      </c>
      <c r="CG267" s="331">
        <v>0.0</v>
      </c>
      <c r="CH267" s="331">
        <v>0.0</v>
      </c>
      <c r="CI267" s="332"/>
    </row>
    <row r="268" ht="15.75" customHeight="1">
      <c r="A268" s="320" t="s">
        <v>2601</v>
      </c>
      <c r="B268" s="243" t="s">
        <v>3336</v>
      </c>
      <c r="C268" s="334" t="s">
        <v>3337</v>
      </c>
      <c r="D268" s="322" t="s">
        <v>2604</v>
      </c>
      <c r="E268" s="322" t="s">
        <v>19</v>
      </c>
      <c r="F268" s="96" t="s">
        <v>2617</v>
      </c>
      <c r="G268" s="45" t="str">
        <f t="shared" si="1"/>
        <v>Augusto</v>
      </c>
      <c r="H268" s="335" t="s">
        <v>190</v>
      </c>
      <c r="I268" s="47" t="s">
        <v>23</v>
      </c>
      <c r="J268" s="322" t="str">
        <f t="shared" si="5"/>
        <v>Não</v>
      </c>
      <c r="K268" s="336">
        <v>43622.0</v>
      </c>
      <c r="L268" s="341">
        <v>44484.0</v>
      </c>
      <c r="M268" s="96" t="s">
        <v>74</v>
      </c>
      <c r="N268" s="337">
        <v>0.012</v>
      </c>
      <c r="O268" s="322" t="s">
        <v>2606</v>
      </c>
      <c r="P268" s="325">
        <v>0.0</v>
      </c>
      <c r="Q268" s="96" t="str">
        <f>IFERROR(VLOOKUP(F268,'Cadastro de assessores'!A:B,2,FALSE),"Não Cadastrado")</f>
        <v>2971</v>
      </c>
      <c r="R268" s="96" t="s">
        <v>2618</v>
      </c>
      <c r="S268" s="336">
        <v>43622.0</v>
      </c>
      <c r="T268" s="171"/>
      <c r="U268" s="171"/>
      <c r="V268" s="46" t="s">
        <v>104</v>
      </c>
      <c r="W268" s="13" t="s">
        <v>3338</v>
      </c>
      <c r="X268" s="96" t="s">
        <v>19</v>
      </c>
      <c r="Y268" s="52" t="str">
        <f t="shared" si="3"/>
        <v>Encerrado</v>
      </c>
      <c r="Z268" s="328"/>
      <c r="AA268" s="96" t="str">
        <f t="shared" si="8"/>
        <v/>
      </c>
      <c r="AB268" s="96"/>
      <c r="AC268" s="96"/>
      <c r="AD268" s="96" t="s">
        <v>2635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0"/>
      <c r="AZ268" s="340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2621</v>
      </c>
      <c r="BJ268" s="173">
        <v>0.0</v>
      </c>
      <c r="BK268" s="173" t="s">
        <v>2621</v>
      </c>
      <c r="BL268" s="173">
        <v>0.0</v>
      </c>
      <c r="BM268" s="330">
        <v>0.0</v>
      </c>
      <c r="BN268" s="330">
        <v>0.0</v>
      </c>
      <c r="BO268" s="330">
        <v>0.0</v>
      </c>
      <c r="BP268" s="330">
        <v>0.0</v>
      </c>
      <c r="BQ268" s="330">
        <v>0.0</v>
      </c>
      <c r="BR268" s="330">
        <v>0.0</v>
      </c>
      <c r="BS268" s="330">
        <v>0.0</v>
      </c>
      <c r="BT268" s="330">
        <v>0.0</v>
      </c>
      <c r="BU268" s="330">
        <v>0.0</v>
      </c>
      <c r="BV268" s="330">
        <v>0.0</v>
      </c>
      <c r="BW268" s="330">
        <v>0.0</v>
      </c>
      <c r="BX268" s="330">
        <v>0.0</v>
      </c>
      <c r="BY268" s="330">
        <v>0.0</v>
      </c>
      <c r="BZ268" s="330">
        <v>0.0</v>
      </c>
      <c r="CA268" s="330">
        <v>0.0</v>
      </c>
      <c r="CB268" s="330">
        <v>0.0</v>
      </c>
      <c r="CC268" s="331">
        <v>0.0</v>
      </c>
      <c r="CD268" s="331">
        <v>0.0</v>
      </c>
      <c r="CE268" s="331">
        <v>0.0</v>
      </c>
      <c r="CF268" s="331">
        <v>0.0</v>
      </c>
      <c r="CG268" s="331">
        <v>0.0</v>
      </c>
      <c r="CH268" s="331">
        <v>0.0</v>
      </c>
      <c r="CI268" s="332"/>
    </row>
    <row r="269" ht="15.75" customHeight="1">
      <c r="A269" s="320" t="s">
        <v>2601</v>
      </c>
      <c r="B269" s="243" t="s">
        <v>3336</v>
      </c>
      <c r="C269" s="334" t="s">
        <v>3339</v>
      </c>
      <c r="D269" s="322" t="s">
        <v>2604</v>
      </c>
      <c r="E269" s="322" t="s">
        <v>19</v>
      </c>
      <c r="F269" s="96" t="s">
        <v>2617</v>
      </c>
      <c r="G269" s="45" t="str">
        <f t="shared" si="1"/>
        <v>Augusto</v>
      </c>
      <c r="H269" s="335" t="s">
        <v>190</v>
      </c>
      <c r="I269" s="47" t="s">
        <v>23</v>
      </c>
      <c r="J269" s="322" t="str">
        <f t="shared" si="5"/>
        <v>Não</v>
      </c>
      <c r="K269" s="336">
        <v>43622.0</v>
      </c>
      <c r="L269" s="341">
        <v>44484.0</v>
      </c>
      <c r="M269" s="96" t="s">
        <v>61</v>
      </c>
      <c r="N269" s="337">
        <v>0.01</v>
      </c>
      <c r="O269" s="322" t="s">
        <v>53</v>
      </c>
      <c r="P269" s="325">
        <v>0.1</v>
      </c>
      <c r="Q269" s="96" t="str">
        <f>IFERROR(VLOOKUP(F269,'Cadastro de assessores'!A:B,2,FALSE),"Não Cadastrado")</f>
        <v>2971</v>
      </c>
      <c r="R269" s="96" t="s">
        <v>2618</v>
      </c>
      <c r="S269" s="336">
        <v>43622.0</v>
      </c>
      <c r="T269" s="171"/>
      <c r="U269" s="171"/>
      <c r="V269" s="46" t="s">
        <v>104</v>
      </c>
      <c r="W269" s="13" t="s">
        <v>3338</v>
      </c>
      <c r="X269" s="96" t="s">
        <v>19</v>
      </c>
      <c r="Y269" s="52" t="str">
        <f t="shared" si="3"/>
        <v>Encerrado</v>
      </c>
      <c r="Z269" s="328"/>
      <c r="AA269" s="96" t="str">
        <f t="shared" si="8"/>
        <v/>
      </c>
      <c r="AB269" s="96"/>
      <c r="AC269" s="96"/>
      <c r="AD269" s="96" t="s">
        <v>2635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0"/>
      <c r="AY269" s="340"/>
      <c r="AZ269" s="340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2621</v>
      </c>
      <c r="BJ269" s="173">
        <v>0.0</v>
      </c>
      <c r="BK269" s="173" t="s">
        <v>2621</v>
      </c>
      <c r="BL269" s="173">
        <v>0.0</v>
      </c>
      <c r="BM269" s="330">
        <v>0.0</v>
      </c>
      <c r="BN269" s="330">
        <v>0.0</v>
      </c>
      <c r="BO269" s="330">
        <v>0.0</v>
      </c>
      <c r="BP269" s="330">
        <v>0.0</v>
      </c>
      <c r="BQ269" s="330">
        <v>0.0</v>
      </c>
      <c r="BR269" s="330">
        <v>0.0</v>
      </c>
      <c r="BS269" s="330">
        <v>0.0</v>
      </c>
      <c r="BT269" s="330">
        <v>0.0</v>
      </c>
      <c r="BU269" s="330">
        <v>0.0</v>
      </c>
      <c r="BV269" s="330">
        <v>0.0</v>
      </c>
      <c r="BW269" s="330">
        <v>0.0</v>
      </c>
      <c r="BX269" s="330">
        <v>0.0</v>
      </c>
      <c r="BY269" s="330">
        <v>0.0</v>
      </c>
      <c r="BZ269" s="330">
        <v>0.0</v>
      </c>
      <c r="CA269" s="330">
        <v>0.0</v>
      </c>
      <c r="CB269" s="330">
        <v>0.0</v>
      </c>
      <c r="CC269" s="331">
        <v>0.0</v>
      </c>
      <c r="CD269" s="331">
        <v>0.0</v>
      </c>
      <c r="CE269" s="331">
        <v>0.0</v>
      </c>
      <c r="CF269" s="331">
        <v>0.0</v>
      </c>
      <c r="CG269" s="331">
        <v>0.0</v>
      </c>
      <c r="CH269" s="331">
        <v>0.0</v>
      </c>
      <c r="CI269" s="332"/>
    </row>
    <row r="270" ht="15.75" customHeight="1">
      <c r="A270" s="320" t="s">
        <v>2601</v>
      </c>
      <c r="B270" s="238" t="s">
        <v>3340</v>
      </c>
      <c r="C270" s="334" t="s">
        <v>3341</v>
      </c>
      <c r="D270" s="322" t="s">
        <v>2604</v>
      </c>
      <c r="E270" s="322" t="s">
        <v>19</v>
      </c>
      <c r="F270" s="322" t="s">
        <v>2605</v>
      </c>
      <c r="G270" s="45" t="str">
        <f t="shared" si="1"/>
        <v>Augusto</v>
      </c>
      <c r="H270" s="167" t="s">
        <v>149</v>
      </c>
      <c r="I270" s="47" t="s">
        <v>23</v>
      </c>
      <c r="J270" s="322" t="str">
        <f t="shared" si="5"/>
        <v>Não</v>
      </c>
      <c r="K270" s="323">
        <v>43922.0</v>
      </c>
      <c r="L270" s="96"/>
      <c r="M270" s="96" t="s">
        <v>74</v>
      </c>
      <c r="N270" s="337">
        <v>0.012</v>
      </c>
      <c r="O270" s="322" t="s">
        <v>2606</v>
      </c>
      <c r="P270" s="325">
        <v>0.0</v>
      </c>
      <c r="Q270" s="322" t="str">
        <f>IFERROR(VLOOKUP(F270,'Cadastro de assessores'!A:B,2,FALSE),"Não Cadastrado")</f>
        <v>17573</v>
      </c>
      <c r="R270" s="322" t="s">
        <v>3342</v>
      </c>
      <c r="S270" s="323">
        <v>43917.0</v>
      </c>
      <c r="T270" s="326"/>
      <c r="U270" s="326"/>
      <c r="V270" s="46" t="s">
        <v>104</v>
      </c>
      <c r="W270" s="13" t="s">
        <v>3343</v>
      </c>
      <c r="X270" s="94" t="s">
        <v>19</v>
      </c>
      <c r="Y270" s="52" t="str">
        <f t="shared" si="3"/>
        <v>Ativo</v>
      </c>
      <c r="Z270" s="328"/>
      <c r="AA270" s="96" t="str">
        <f t="shared" si="8"/>
        <v>Varejo</v>
      </c>
      <c r="AB270" s="13" t="s">
        <v>116</v>
      </c>
      <c r="AC270" s="96"/>
      <c r="AD270" s="322" t="s">
        <v>2730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9">
        <v>1590.01</v>
      </c>
      <c r="AT270" s="329">
        <v>1589.75</v>
      </c>
      <c r="AU270" s="329">
        <v>1497.17</v>
      </c>
      <c r="AV270" s="329">
        <v>1404.86</v>
      </c>
      <c r="AW270" s="329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0">
        <v>1818.71</v>
      </c>
      <c r="BJ270" s="330">
        <v>0.0</v>
      </c>
      <c r="BK270" s="330">
        <v>1841.29</v>
      </c>
      <c r="BL270" s="330">
        <v>1854.31</v>
      </c>
      <c r="BM270" s="330">
        <v>1866.57</v>
      </c>
      <c r="BN270" s="330">
        <v>1878.33</v>
      </c>
      <c r="BO270" s="330">
        <v>1889.74</v>
      </c>
      <c r="BP270" s="330">
        <v>1901.47</v>
      </c>
      <c r="BQ270" s="330">
        <v>1915.64</v>
      </c>
      <c r="BR270" s="330">
        <v>1926.2</v>
      </c>
      <c r="BS270" s="330">
        <v>1940.01</v>
      </c>
      <c r="BT270" s="330">
        <v>1949.69</v>
      </c>
      <c r="BU270" s="330">
        <v>1963.78</v>
      </c>
      <c r="BV270" s="330">
        <v>0.0</v>
      </c>
      <c r="BW270" s="330">
        <v>0.0</v>
      </c>
      <c r="BX270" s="330">
        <v>0.0</v>
      </c>
      <c r="BY270" s="330">
        <v>0.0</v>
      </c>
      <c r="BZ270" s="330">
        <v>0.0</v>
      </c>
      <c r="CA270" s="330">
        <v>0.0</v>
      </c>
      <c r="CB270" s="330">
        <v>0.0</v>
      </c>
      <c r="CC270" s="331">
        <v>0.0</v>
      </c>
      <c r="CD270" s="331">
        <v>0.0</v>
      </c>
      <c r="CE270" s="331">
        <v>1317.88</v>
      </c>
      <c r="CF270" s="331">
        <v>1329.56</v>
      </c>
      <c r="CG270" s="331">
        <v>1340.57</v>
      </c>
      <c r="CH270" s="331">
        <v>1351.3</v>
      </c>
      <c r="CI270" s="332"/>
    </row>
    <row r="271" ht="15.75" customHeight="1">
      <c r="A271" s="320" t="s">
        <v>2601</v>
      </c>
      <c r="B271" s="238" t="s">
        <v>3344</v>
      </c>
      <c r="C271" s="334" t="s">
        <v>3345</v>
      </c>
      <c r="D271" s="322" t="s">
        <v>18</v>
      </c>
      <c r="E271" s="322" t="s">
        <v>181</v>
      </c>
      <c r="F271" s="96" t="s">
        <v>2689</v>
      </c>
      <c r="G271" s="45" t="str">
        <f t="shared" si="1"/>
        <v>Augusto</v>
      </c>
      <c r="H271" s="335" t="s">
        <v>190</v>
      </c>
      <c r="I271" s="47" t="s">
        <v>23</v>
      </c>
      <c r="J271" s="322" t="str">
        <f t="shared" si="5"/>
        <v>Não</v>
      </c>
      <c r="K271" s="336">
        <v>44280.0</v>
      </c>
      <c r="L271" s="336">
        <v>44281.0</v>
      </c>
      <c r="M271" s="96" t="s">
        <v>74</v>
      </c>
      <c r="N271" s="337">
        <v>0.012</v>
      </c>
      <c r="O271" s="322" t="s">
        <v>2606</v>
      </c>
      <c r="P271" s="325">
        <v>0.0</v>
      </c>
      <c r="Q271" s="96" t="str">
        <f>IFERROR(VLOOKUP(F271,'Cadastro de assessores'!A:B,2,FALSE),"Não Cadastrado")</f>
        <v>22066</v>
      </c>
      <c r="R271" s="96" t="s">
        <v>2618</v>
      </c>
      <c r="S271" s="336">
        <v>44280.0</v>
      </c>
      <c r="T271" s="171"/>
      <c r="U271" s="171"/>
      <c r="V271" s="46" t="s">
        <v>104</v>
      </c>
      <c r="W271" s="13" t="s">
        <v>3346</v>
      </c>
      <c r="X271" s="166" t="s">
        <v>76</v>
      </c>
      <c r="Y271" s="52" t="str">
        <f t="shared" si="3"/>
        <v>Encerrado</v>
      </c>
      <c r="Z271" s="328"/>
      <c r="AA271" s="96" t="str">
        <f t="shared" si="8"/>
        <v/>
      </c>
      <c r="AB271" s="96"/>
      <c r="AC271" s="96"/>
      <c r="AD271" s="96" t="s">
        <v>2664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3"/>
      <c r="AS271" s="173"/>
      <c r="AT271" s="173">
        <v>201360.54</v>
      </c>
      <c r="AU271" s="173"/>
      <c r="AV271" s="173"/>
      <c r="AW271" s="173"/>
      <c r="AX271" s="340"/>
      <c r="AY271" s="340"/>
      <c r="AZ271" s="340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2621</v>
      </c>
      <c r="BJ271" s="173">
        <v>0.0</v>
      </c>
      <c r="BK271" s="173" t="s">
        <v>2621</v>
      </c>
      <c r="BL271" s="173">
        <v>0.0</v>
      </c>
      <c r="BM271" s="330">
        <v>0.0</v>
      </c>
      <c r="BN271" s="330">
        <v>0.0</v>
      </c>
      <c r="BO271" s="330">
        <v>0.0</v>
      </c>
      <c r="BP271" s="330">
        <v>0.0</v>
      </c>
      <c r="BQ271" s="330">
        <v>0.0</v>
      </c>
      <c r="BR271" s="330">
        <v>0.0</v>
      </c>
      <c r="BS271" s="330">
        <v>0.0</v>
      </c>
      <c r="BT271" s="330">
        <v>0.0</v>
      </c>
      <c r="BU271" s="330">
        <v>0.0</v>
      </c>
      <c r="BV271" s="330">
        <v>0.0</v>
      </c>
      <c r="BW271" s="330">
        <v>0.0</v>
      </c>
      <c r="BX271" s="330">
        <v>0.0</v>
      </c>
      <c r="BY271" s="330">
        <v>0.0</v>
      </c>
      <c r="BZ271" s="330">
        <v>0.0</v>
      </c>
      <c r="CA271" s="330">
        <v>0.0</v>
      </c>
      <c r="CB271" s="330">
        <v>0.0</v>
      </c>
      <c r="CC271" s="331">
        <v>0.0</v>
      </c>
      <c r="CD271" s="331">
        <v>0.0</v>
      </c>
      <c r="CE271" s="331">
        <v>0.0</v>
      </c>
      <c r="CF271" s="331">
        <v>0.0</v>
      </c>
      <c r="CG271" s="331">
        <v>0.0</v>
      </c>
      <c r="CH271" s="331">
        <v>0.0</v>
      </c>
      <c r="CI271" s="332"/>
    </row>
    <row r="272" ht="15.75" customHeight="1">
      <c r="A272" s="320" t="s">
        <v>2601</v>
      </c>
      <c r="B272" s="43" t="s">
        <v>1793</v>
      </c>
      <c r="C272" s="333" t="s">
        <v>3347</v>
      </c>
      <c r="D272" s="322" t="s">
        <v>18</v>
      </c>
      <c r="E272" s="322" t="s">
        <v>181</v>
      </c>
      <c r="F272" s="322" t="s">
        <v>203</v>
      </c>
      <c r="G272" s="45" t="str">
        <f t="shared" si="1"/>
        <v>Augusto</v>
      </c>
      <c r="H272" s="167" t="s">
        <v>149</v>
      </c>
      <c r="I272" s="52" t="s">
        <v>122</v>
      </c>
      <c r="J272" s="322" t="str">
        <f t="shared" si="5"/>
        <v>Não</v>
      </c>
      <c r="K272" s="323">
        <v>44679.0</v>
      </c>
      <c r="L272" s="46"/>
      <c r="M272" s="96" t="s">
        <v>74</v>
      </c>
      <c r="N272" s="118">
        <v>0.012</v>
      </c>
      <c r="O272" s="322" t="s">
        <v>2606</v>
      </c>
      <c r="P272" s="325">
        <v>0.0</v>
      </c>
      <c r="Q272" s="322" t="str">
        <f>IFERROR(VLOOKUP(F272,'Cadastro de assessores'!A:B,2,FALSE),"Não Cadastrado")</f>
        <v>28411</v>
      </c>
      <c r="R272" s="322" t="s">
        <v>103</v>
      </c>
      <c r="S272" s="323">
        <v>44679.0</v>
      </c>
      <c r="T272" s="51"/>
      <c r="U272" s="51"/>
      <c r="V272" s="46" t="s">
        <v>104</v>
      </c>
      <c r="W272" s="5" t="s">
        <v>1795</v>
      </c>
      <c r="X272" s="166" t="s">
        <v>76</v>
      </c>
      <c r="Y272" s="52" t="str">
        <f t="shared" si="3"/>
        <v>Ativo</v>
      </c>
      <c r="Z272" s="328"/>
      <c r="AA272" s="96" t="str">
        <f t="shared" si="8"/>
        <v>Varejo</v>
      </c>
      <c r="AB272" s="13" t="s">
        <v>116</v>
      </c>
      <c r="AC272" s="96"/>
      <c r="AD272" s="96" t="s">
        <v>2664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0">
        <v>357007.29</v>
      </c>
      <c r="BJ272" s="330">
        <v>350453.01</v>
      </c>
      <c r="BK272" s="330">
        <v>350166.93</v>
      </c>
      <c r="BL272" s="330">
        <v>349838.61</v>
      </c>
      <c r="BM272" s="330">
        <v>349457.43</v>
      </c>
      <c r="BN272" s="330">
        <v>349109.79</v>
      </c>
      <c r="BO272" s="330">
        <v>348779.13</v>
      </c>
      <c r="BP272" s="330">
        <v>318448.66</v>
      </c>
      <c r="BQ272" s="330">
        <v>228448.66</v>
      </c>
      <c r="BR272" s="330">
        <v>228448.66</v>
      </c>
      <c r="BS272" s="330">
        <v>228448.66</v>
      </c>
      <c r="BT272" s="330">
        <v>228448.66</v>
      </c>
      <c r="BU272" s="330">
        <v>0.0</v>
      </c>
      <c r="BV272" s="330">
        <v>0.0</v>
      </c>
      <c r="BW272" s="330">
        <v>0.0</v>
      </c>
      <c r="BX272" s="330">
        <v>0.0</v>
      </c>
      <c r="BY272" s="330">
        <v>0.0</v>
      </c>
      <c r="BZ272" s="330">
        <v>0.0</v>
      </c>
      <c r="CA272" s="330">
        <v>0.0</v>
      </c>
      <c r="CB272" s="330">
        <v>0.0</v>
      </c>
      <c r="CC272" s="331">
        <v>0.0</v>
      </c>
      <c r="CD272" s="331">
        <v>0.0</v>
      </c>
      <c r="CE272" s="331">
        <v>0.0</v>
      </c>
      <c r="CF272" s="331">
        <v>0.0</v>
      </c>
      <c r="CG272" s="331">
        <v>0.0</v>
      </c>
      <c r="CH272" s="331">
        <v>0.0</v>
      </c>
      <c r="CI272" s="332"/>
    </row>
    <row r="273" ht="15.75" customHeight="1">
      <c r="A273" s="320" t="s">
        <v>2601</v>
      </c>
      <c r="B273" s="238" t="s">
        <v>3348</v>
      </c>
      <c r="C273" s="334" t="s">
        <v>3349</v>
      </c>
      <c r="D273" s="322" t="s">
        <v>2604</v>
      </c>
      <c r="E273" s="322" t="s">
        <v>19</v>
      </c>
      <c r="F273" s="96" t="s">
        <v>2617</v>
      </c>
      <c r="G273" s="45" t="str">
        <f t="shared" si="1"/>
        <v>Augusto</v>
      </c>
      <c r="H273" s="335" t="s">
        <v>190</v>
      </c>
      <c r="I273" s="47" t="s">
        <v>23</v>
      </c>
      <c r="J273" s="322" t="str">
        <f t="shared" si="5"/>
        <v>Não</v>
      </c>
      <c r="K273" s="341">
        <v>43795.0</v>
      </c>
      <c r="L273" s="336">
        <v>44342.0</v>
      </c>
      <c r="M273" s="96" t="s">
        <v>74</v>
      </c>
      <c r="N273" s="337">
        <v>0.01</v>
      </c>
      <c r="O273" s="322" t="s">
        <v>2606</v>
      </c>
      <c r="P273" s="325">
        <v>0.0</v>
      </c>
      <c r="Q273" s="96" t="str">
        <f>IFERROR(VLOOKUP(F273,'Cadastro de assessores'!A:B,2,FALSE),"Não Cadastrado")</f>
        <v>2971</v>
      </c>
      <c r="R273" s="96" t="s">
        <v>2618</v>
      </c>
      <c r="S273" s="341">
        <v>43795.0</v>
      </c>
      <c r="T273" s="171"/>
      <c r="U273" s="171"/>
      <c r="V273" s="46" t="s">
        <v>104</v>
      </c>
      <c r="W273" s="13" t="s">
        <v>3350</v>
      </c>
      <c r="X273" s="96" t="s">
        <v>19</v>
      </c>
      <c r="Y273" s="52" t="str">
        <f t="shared" si="3"/>
        <v>Encerrado</v>
      </c>
      <c r="Z273" s="328"/>
      <c r="AA273" s="96" t="str">
        <f t="shared" si="8"/>
        <v/>
      </c>
      <c r="AB273" s="96"/>
      <c r="AC273" s="96"/>
      <c r="AD273" s="96" t="s">
        <v>2711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0"/>
      <c r="AY273" s="340"/>
      <c r="AZ273" s="340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2621</v>
      </c>
      <c r="BJ273" s="173">
        <v>0.0</v>
      </c>
      <c r="BK273" s="173" t="s">
        <v>2621</v>
      </c>
      <c r="BL273" s="173">
        <v>0.0</v>
      </c>
      <c r="BM273" s="330">
        <v>0.0</v>
      </c>
      <c r="BN273" s="330">
        <v>0.0</v>
      </c>
      <c r="BO273" s="330">
        <v>0.0</v>
      </c>
      <c r="BP273" s="330">
        <v>0.0</v>
      </c>
      <c r="BQ273" s="330">
        <v>0.0</v>
      </c>
      <c r="BR273" s="330">
        <v>0.0</v>
      </c>
      <c r="BS273" s="330">
        <v>0.0</v>
      </c>
      <c r="BT273" s="330">
        <v>0.0</v>
      </c>
      <c r="BU273" s="330">
        <v>0.0</v>
      </c>
      <c r="BV273" s="330">
        <v>0.0</v>
      </c>
      <c r="BW273" s="330">
        <v>0.0</v>
      </c>
      <c r="BX273" s="330">
        <v>0.0</v>
      </c>
      <c r="BY273" s="330">
        <v>0.0</v>
      </c>
      <c r="BZ273" s="330">
        <v>0.0</v>
      </c>
      <c r="CA273" s="330">
        <v>0.0</v>
      </c>
      <c r="CB273" s="330">
        <v>0.0</v>
      </c>
      <c r="CC273" s="331">
        <v>0.0</v>
      </c>
      <c r="CD273" s="331">
        <v>0.0</v>
      </c>
      <c r="CE273" s="331">
        <v>0.0</v>
      </c>
      <c r="CF273" s="331">
        <v>0.0</v>
      </c>
      <c r="CG273" s="331">
        <v>0.0</v>
      </c>
      <c r="CH273" s="331">
        <v>0.0</v>
      </c>
      <c r="CI273" s="332"/>
    </row>
    <row r="274" ht="15.75" customHeight="1">
      <c r="A274" s="320" t="s">
        <v>2601</v>
      </c>
      <c r="B274" s="62" t="s">
        <v>1824</v>
      </c>
      <c r="C274" s="369" t="s">
        <v>3351</v>
      </c>
      <c r="D274" s="322" t="s">
        <v>18</v>
      </c>
      <c r="E274" s="322" t="s">
        <v>181</v>
      </c>
      <c r="F274" s="96" t="s">
        <v>72</v>
      </c>
      <c r="G274" s="45" t="str">
        <f t="shared" si="1"/>
        <v>Augusto</v>
      </c>
      <c r="H274" s="335" t="s">
        <v>190</v>
      </c>
      <c r="I274" s="47" t="s">
        <v>23</v>
      </c>
      <c r="J274" s="322" t="str">
        <f t="shared" si="5"/>
        <v>Não</v>
      </c>
      <c r="K274" s="336">
        <v>44627.0</v>
      </c>
      <c r="L274" s="73">
        <v>44637.0</v>
      </c>
      <c r="M274" s="96" t="s">
        <v>48</v>
      </c>
      <c r="N274" s="337">
        <v>0.007</v>
      </c>
      <c r="O274" s="322" t="s">
        <v>2606</v>
      </c>
      <c r="P274" s="325">
        <v>0.0</v>
      </c>
      <c r="Q274" s="96" t="str">
        <f>IFERROR(VLOOKUP(F274,'Cadastro de assessores'!A:B,2,FALSE),"Não Cadastrado")</f>
        <v>250</v>
      </c>
      <c r="R274" s="96" t="s">
        <v>2618</v>
      </c>
      <c r="S274" s="336">
        <v>44627.0</v>
      </c>
      <c r="T274" s="51"/>
      <c r="U274" s="51"/>
      <c r="V274" s="46" t="s">
        <v>104</v>
      </c>
      <c r="W274" s="5" t="s">
        <v>1826</v>
      </c>
      <c r="X274" s="166" t="s">
        <v>38</v>
      </c>
      <c r="Y274" s="52" t="str">
        <f t="shared" si="3"/>
        <v>Encerrado</v>
      </c>
      <c r="Z274" s="328"/>
      <c r="AA274" s="96" t="str">
        <f t="shared" si="8"/>
        <v>Varejo</v>
      </c>
      <c r="AB274" s="13" t="s">
        <v>116</v>
      </c>
      <c r="AC274" s="96"/>
      <c r="AD274" s="96" t="s">
        <v>2815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2" t="s">
        <v>2621</v>
      </c>
      <c r="BJ274" s="173">
        <v>0.0</v>
      </c>
      <c r="BK274" s="173">
        <v>0.0</v>
      </c>
      <c r="BL274" s="173">
        <v>0.0</v>
      </c>
      <c r="BM274" s="330">
        <v>0.0</v>
      </c>
      <c r="BN274" s="330">
        <v>0.0</v>
      </c>
      <c r="BO274" s="330">
        <v>0.0</v>
      </c>
      <c r="BP274" s="330">
        <v>0.0</v>
      </c>
      <c r="BQ274" s="330">
        <v>0.0</v>
      </c>
      <c r="BR274" s="330">
        <v>0.0</v>
      </c>
      <c r="BS274" s="330">
        <v>17798.82</v>
      </c>
      <c r="BT274" s="330">
        <v>0.0</v>
      </c>
      <c r="BU274" s="330">
        <v>18087.62</v>
      </c>
      <c r="BV274" s="330">
        <v>0.0</v>
      </c>
      <c r="BW274" s="330">
        <v>0.0</v>
      </c>
      <c r="BX274" s="330">
        <v>0.0</v>
      </c>
      <c r="BY274" s="330">
        <v>0.0</v>
      </c>
      <c r="BZ274" s="330">
        <v>0.0</v>
      </c>
      <c r="CA274" s="330">
        <v>0.0</v>
      </c>
      <c r="CB274" s="330">
        <v>0.0</v>
      </c>
      <c r="CC274" s="331">
        <v>0.0</v>
      </c>
      <c r="CD274" s="331">
        <v>0.0</v>
      </c>
      <c r="CE274" s="331">
        <v>0.0</v>
      </c>
      <c r="CF274" s="331">
        <v>0.0</v>
      </c>
      <c r="CG274" s="331">
        <v>0.0</v>
      </c>
      <c r="CH274" s="331">
        <v>0.0</v>
      </c>
      <c r="CI274" s="332"/>
    </row>
    <row r="275" ht="15.75" customHeight="1">
      <c r="A275" s="320" t="s">
        <v>2601</v>
      </c>
      <c r="B275" s="62" t="s">
        <v>1824</v>
      </c>
      <c r="C275" s="369" t="s">
        <v>3352</v>
      </c>
      <c r="D275" s="322" t="s">
        <v>18</v>
      </c>
      <c r="E275" s="322" t="s">
        <v>181</v>
      </c>
      <c r="F275" s="96" t="s">
        <v>72</v>
      </c>
      <c r="G275" s="45" t="str">
        <f t="shared" si="1"/>
        <v>Augusto</v>
      </c>
      <c r="H275" s="335" t="s">
        <v>190</v>
      </c>
      <c r="I275" s="47" t="s">
        <v>23</v>
      </c>
      <c r="J275" s="322" t="str">
        <f t="shared" si="5"/>
        <v>Não</v>
      </c>
      <c r="K275" s="96"/>
      <c r="L275" s="73">
        <v>44637.0</v>
      </c>
      <c r="M275" s="46" t="s">
        <v>2969</v>
      </c>
      <c r="N275" s="337">
        <v>0.01</v>
      </c>
      <c r="O275" s="322" t="s">
        <v>2606</v>
      </c>
      <c r="P275" s="325">
        <v>0.0</v>
      </c>
      <c r="Q275" s="96" t="str">
        <f>IFERROR(VLOOKUP(F275,'Cadastro de assessores'!A:B,2,FALSE),"Não Cadastrado")</f>
        <v>250</v>
      </c>
      <c r="R275" s="96" t="s">
        <v>2618</v>
      </c>
      <c r="S275" s="96"/>
      <c r="T275" s="51"/>
      <c r="U275" s="51"/>
      <c r="V275" s="46" t="s">
        <v>104</v>
      </c>
      <c r="W275" s="5" t="s">
        <v>1826</v>
      </c>
      <c r="X275" s="166" t="s">
        <v>38</v>
      </c>
      <c r="Y275" s="52" t="str">
        <f t="shared" si="3"/>
        <v>Encerrado</v>
      </c>
      <c r="Z275" s="328"/>
      <c r="AA275" s="96" t="str">
        <f t="shared" si="8"/>
        <v/>
      </c>
      <c r="AB275" s="96"/>
      <c r="AC275" s="96"/>
      <c r="AD275" s="96" t="s">
        <v>2815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2621</v>
      </c>
      <c r="BJ275" s="173">
        <v>0.0</v>
      </c>
      <c r="BK275" s="173" t="s">
        <v>2621</v>
      </c>
      <c r="BL275" s="173">
        <v>0.0</v>
      </c>
      <c r="BM275" s="330">
        <v>0.0</v>
      </c>
      <c r="BN275" s="330">
        <v>0.0</v>
      </c>
      <c r="BO275" s="330">
        <v>0.0</v>
      </c>
      <c r="BP275" s="330">
        <v>0.0</v>
      </c>
      <c r="BQ275" s="330">
        <v>0.0</v>
      </c>
      <c r="BR275" s="330">
        <v>0.0</v>
      </c>
      <c r="BS275" s="330">
        <v>0.0</v>
      </c>
      <c r="BT275" s="330">
        <v>0.0</v>
      </c>
      <c r="BU275" s="330">
        <v>0.0</v>
      </c>
      <c r="BV275" s="330">
        <v>0.0</v>
      </c>
      <c r="BW275" s="330">
        <v>0.0</v>
      </c>
      <c r="BX275" s="330">
        <v>0.0</v>
      </c>
      <c r="BY275" s="330">
        <v>0.0</v>
      </c>
      <c r="BZ275" s="330">
        <v>0.0</v>
      </c>
      <c r="CA275" s="330">
        <v>0.0</v>
      </c>
      <c r="CB275" s="330">
        <v>0.0</v>
      </c>
      <c r="CC275" s="331">
        <v>0.0</v>
      </c>
      <c r="CD275" s="331">
        <v>0.0</v>
      </c>
      <c r="CE275" s="331">
        <v>0.0</v>
      </c>
      <c r="CF275" s="331">
        <v>0.0</v>
      </c>
      <c r="CG275" s="331">
        <v>0.0</v>
      </c>
      <c r="CH275" s="331">
        <v>0.0</v>
      </c>
      <c r="CI275" s="332"/>
    </row>
    <row r="276" ht="15.75" customHeight="1">
      <c r="A276" s="320" t="s">
        <v>2601</v>
      </c>
      <c r="B276" s="62" t="s">
        <v>1824</v>
      </c>
      <c r="C276" s="333" t="s">
        <v>3353</v>
      </c>
      <c r="D276" s="322" t="s">
        <v>18</v>
      </c>
      <c r="E276" s="322" t="s">
        <v>181</v>
      </c>
      <c r="F276" s="322" t="s">
        <v>538</v>
      </c>
      <c r="G276" s="45" t="str">
        <f t="shared" si="1"/>
        <v>Bruno</v>
      </c>
      <c r="H276" s="167" t="s">
        <v>103</v>
      </c>
      <c r="I276" s="47" t="s">
        <v>23</v>
      </c>
      <c r="J276" s="322" t="str">
        <f t="shared" si="5"/>
        <v>Não</v>
      </c>
      <c r="K276" s="323">
        <v>44649.0</v>
      </c>
      <c r="L276" s="96"/>
      <c r="M276" s="96" t="s">
        <v>48</v>
      </c>
      <c r="N276" s="337">
        <v>0.007</v>
      </c>
      <c r="O276" s="322" t="s">
        <v>2606</v>
      </c>
      <c r="P276" s="325">
        <v>0.0</v>
      </c>
      <c r="Q276" s="322">
        <f>IFERROR(VLOOKUP(F276,'Cadastro de assessores'!A:B,2,FALSE),"Não Cadastrado")</f>
        <v>12362</v>
      </c>
      <c r="R276" s="322" t="s">
        <v>103</v>
      </c>
      <c r="S276" s="323">
        <v>44622.0</v>
      </c>
      <c r="T276" s="51"/>
      <c r="U276" s="51"/>
      <c r="V276" s="46" t="s">
        <v>104</v>
      </c>
      <c r="W276" s="5" t="s">
        <v>1826</v>
      </c>
      <c r="X276" s="166" t="s">
        <v>38</v>
      </c>
      <c r="Y276" s="52" t="str">
        <f t="shared" si="3"/>
        <v>Ativo</v>
      </c>
      <c r="Z276" s="328"/>
      <c r="AA276" s="96" t="str">
        <f t="shared" si="8"/>
        <v>Qualificado</v>
      </c>
      <c r="AB276" s="13" t="s">
        <v>106</v>
      </c>
      <c r="AC276" s="96"/>
      <c r="AD276" s="96" t="s">
        <v>2815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0">
        <v>1395200.14</v>
      </c>
      <c r="BJ276" s="330">
        <v>1483401.81</v>
      </c>
      <c r="BK276" s="330">
        <v>1490779.29</v>
      </c>
      <c r="BL276" s="330">
        <v>1507855.96</v>
      </c>
      <c r="BM276" s="330">
        <v>1519134.05</v>
      </c>
      <c r="BN276" s="330">
        <v>1531709.2</v>
      </c>
      <c r="BO276" s="330">
        <v>1449378.27</v>
      </c>
      <c r="BP276" s="330">
        <v>1549973.25</v>
      </c>
      <c r="BQ276" s="330">
        <v>1567488.39</v>
      </c>
      <c r="BR276" s="330">
        <v>1582661.98</v>
      </c>
      <c r="BS276" s="330">
        <v>1775572.06</v>
      </c>
      <c r="BT276" s="330">
        <v>1790385.21</v>
      </c>
      <c r="BU276" s="330">
        <v>1810957.29</v>
      </c>
      <c r="BV276" s="330">
        <v>1828714.57</v>
      </c>
      <c r="BW276" s="330">
        <v>1842791.37</v>
      </c>
      <c r="BX276" s="330">
        <v>1868070.54</v>
      </c>
      <c r="BY276" s="330">
        <v>1879290.08</v>
      </c>
      <c r="BZ276" s="330">
        <v>1894402.14</v>
      </c>
      <c r="CA276" s="330">
        <v>1911147.65</v>
      </c>
      <c r="CB276" s="330">
        <v>1876189.71</v>
      </c>
      <c r="CC276" s="331">
        <v>1944667.63</v>
      </c>
      <c r="CD276" s="331">
        <v>1945352.85</v>
      </c>
      <c r="CE276" s="331">
        <v>1826222.76</v>
      </c>
      <c r="CF276" s="331">
        <v>1963347.75</v>
      </c>
      <c r="CG276" s="331">
        <v>1978726.4</v>
      </c>
      <c r="CH276" s="331">
        <v>1995548.61</v>
      </c>
      <c r="CI276" s="332"/>
    </row>
    <row r="277" ht="15.75" customHeight="1">
      <c r="A277" s="320" t="s">
        <v>2601</v>
      </c>
      <c r="B277" s="62" t="s">
        <v>3354</v>
      </c>
      <c r="C277" s="333" t="s">
        <v>3355</v>
      </c>
      <c r="D277" s="322" t="s">
        <v>18</v>
      </c>
      <c r="E277" s="322" t="s">
        <v>181</v>
      </c>
      <c r="F277" s="322" t="s">
        <v>72</v>
      </c>
      <c r="G277" s="45" t="str">
        <f t="shared" si="1"/>
        <v>Augusto</v>
      </c>
      <c r="H277" s="335" t="s">
        <v>190</v>
      </c>
      <c r="I277" s="47" t="s">
        <v>23</v>
      </c>
      <c r="J277" s="322" t="str">
        <f t="shared" si="5"/>
        <v>Não</v>
      </c>
      <c r="K277" s="323">
        <v>44319.0</v>
      </c>
      <c r="L277" s="336">
        <v>44965.0</v>
      </c>
      <c r="M277" s="96" t="s">
        <v>61</v>
      </c>
      <c r="N277" s="337">
        <v>0.015</v>
      </c>
      <c r="O277" s="322" t="s">
        <v>53</v>
      </c>
      <c r="P277" s="325">
        <v>0.1</v>
      </c>
      <c r="Q277" s="322" t="str">
        <f>IFERROR(VLOOKUP(F277,'Cadastro de assessores'!A:B,2,FALSE),"Não Cadastrado")</f>
        <v>250</v>
      </c>
      <c r="R277" s="322" t="s">
        <v>103</v>
      </c>
      <c r="S277" s="323">
        <v>44319.0</v>
      </c>
      <c r="T277" s="51"/>
      <c r="U277" s="51"/>
      <c r="V277" s="46" t="s">
        <v>104</v>
      </c>
      <c r="W277" s="5" t="s">
        <v>3356</v>
      </c>
      <c r="X277" s="166" t="s">
        <v>76</v>
      </c>
      <c r="Y277" s="52" t="str">
        <f t="shared" si="3"/>
        <v>Encerrado</v>
      </c>
      <c r="Z277" s="328"/>
      <c r="AA277" s="96" t="str">
        <f t="shared" si="8"/>
        <v>Varejo</v>
      </c>
      <c r="AB277" s="13" t="s">
        <v>116</v>
      </c>
      <c r="AC277" s="96"/>
      <c r="AD277" s="96" t="s">
        <v>2664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0">
        <v>197449.79</v>
      </c>
      <c r="BJ277" s="330">
        <v>196033.51</v>
      </c>
      <c r="BK277" s="330">
        <v>198211.63</v>
      </c>
      <c r="BL277" s="330">
        <v>200795.65</v>
      </c>
      <c r="BM277" s="330">
        <v>202497.47</v>
      </c>
      <c r="BN277" s="330">
        <v>208503.8</v>
      </c>
      <c r="BO277" s="330">
        <v>55124.33</v>
      </c>
      <c r="BP277" s="330">
        <v>55250.45</v>
      </c>
      <c r="BQ277" s="330">
        <v>56164.56</v>
      </c>
      <c r="BR277" s="330">
        <v>48.64</v>
      </c>
      <c r="BS277" s="330">
        <v>0.45</v>
      </c>
      <c r="BT277" s="330">
        <v>0.46</v>
      </c>
      <c r="BU277" s="330">
        <v>0.46</v>
      </c>
      <c r="BV277" s="330">
        <v>0.0</v>
      </c>
      <c r="BW277" s="330">
        <v>0.0</v>
      </c>
      <c r="BX277" s="330">
        <v>0.0</v>
      </c>
      <c r="BY277" s="330">
        <v>0.0</v>
      </c>
      <c r="BZ277" s="330">
        <v>0.0</v>
      </c>
      <c r="CA277" s="330">
        <v>0.0</v>
      </c>
      <c r="CB277" s="330">
        <v>0.0</v>
      </c>
      <c r="CC277" s="331">
        <v>0.0</v>
      </c>
      <c r="CD277" s="331">
        <v>0.0</v>
      </c>
      <c r="CE277" s="331">
        <v>0.0</v>
      </c>
      <c r="CF277" s="331">
        <v>0.0</v>
      </c>
      <c r="CG277" s="331">
        <v>0.0</v>
      </c>
      <c r="CH277" s="331">
        <v>0.0</v>
      </c>
      <c r="CI277" s="332"/>
    </row>
    <row r="278" ht="15.75" customHeight="1">
      <c r="A278" s="320" t="s">
        <v>2601</v>
      </c>
      <c r="B278" s="43" t="s">
        <v>3357</v>
      </c>
      <c r="C278" s="146">
        <v>326845.0</v>
      </c>
      <c r="D278" s="322" t="s">
        <v>18</v>
      </c>
      <c r="E278" s="322" t="s">
        <v>181</v>
      </c>
      <c r="F278" s="322" t="s">
        <v>203</v>
      </c>
      <c r="G278" s="45" t="str">
        <f t="shared" si="1"/>
        <v>Augusto</v>
      </c>
      <c r="H278" s="167" t="s">
        <v>149</v>
      </c>
      <c r="I278" s="52" t="s">
        <v>122</v>
      </c>
      <c r="J278" s="322" t="str">
        <f t="shared" si="5"/>
        <v>Não</v>
      </c>
      <c r="K278" s="323">
        <v>44585.0</v>
      </c>
      <c r="L278" s="46"/>
      <c r="M278" s="96" t="s">
        <v>48</v>
      </c>
      <c r="N278" s="337">
        <v>0.007</v>
      </c>
      <c r="O278" s="322" t="s">
        <v>2606</v>
      </c>
      <c r="P278" s="325">
        <v>0.0</v>
      </c>
      <c r="Q278" s="322" t="str">
        <f>IFERROR(VLOOKUP(F278,'Cadastro de assessores'!A:B,2,FALSE),"Não Cadastrado")</f>
        <v>28411</v>
      </c>
      <c r="R278" s="322" t="s">
        <v>103</v>
      </c>
      <c r="S278" s="323">
        <v>44585.0</v>
      </c>
      <c r="T278" s="51"/>
      <c r="U278" s="51"/>
      <c r="V278" s="46" t="s">
        <v>104</v>
      </c>
      <c r="W278" s="5" t="s">
        <v>3358</v>
      </c>
      <c r="X278" s="166" t="s">
        <v>76</v>
      </c>
      <c r="Y278" s="52" t="str">
        <f t="shared" si="3"/>
        <v>Ativo</v>
      </c>
      <c r="Z278" s="328"/>
      <c r="AA278" s="96" t="str">
        <f t="shared" si="8"/>
        <v>Varejo</v>
      </c>
      <c r="AB278" s="13" t="s">
        <v>116</v>
      </c>
      <c r="AC278" s="96"/>
      <c r="AD278" s="96" t="s">
        <v>2664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9"/>
      <c r="AS278" s="329"/>
      <c r="AT278" s="329"/>
      <c r="AU278" s="329"/>
      <c r="AV278" s="329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0">
        <v>116714.66</v>
      </c>
      <c r="BJ278" s="330">
        <v>117280.27</v>
      </c>
      <c r="BK278" s="330">
        <v>117312.89</v>
      </c>
      <c r="BL278" s="330">
        <v>118627.63</v>
      </c>
      <c r="BM278" s="330">
        <v>119204.71</v>
      </c>
      <c r="BN278" s="330">
        <v>120228.33</v>
      </c>
      <c r="BO278" s="330">
        <v>120053.87</v>
      </c>
      <c r="BP278" s="330">
        <v>121158.18</v>
      </c>
      <c r="BQ278" s="330">
        <v>122497.36</v>
      </c>
      <c r="BR278" s="330">
        <v>123733.1</v>
      </c>
      <c r="BS278" s="330">
        <v>125361.68</v>
      </c>
      <c r="BT278" s="330">
        <v>126407.12</v>
      </c>
      <c r="BU278" s="330">
        <v>127889.26</v>
      </c>
      <c r="BV278" s="330">
        <v>129356.05</v>
      </c>
      <c r="BW278" s="330">
        <v>130457.65</v>
      </c>
      <c r="BX278" s="330">
        <v>100.0</v>
      </c>
      <c r="BY278" s="330">
        <v>0.0</v>
      </c>
      <c r="BZ278" s="330">
        <v>100.06</v>
      </c>
      <c r="CA278" s="330">
        <v>0.0</v>
      </c>
      <c r="CB278" s="330">
        <v>0.0</v>
      </c>
      <c r="CC278" s="331">
        <v>0.0</v>
      </c>
      <c r="CD278" s="331">
        <v>0.0</v>
      </c>
      <c r="CE278" s="331">
        <v>0.0</v>
      </c>
      <c r="CF278" s="331">
        <v>0.0</v>
      </c>
      <c r="CG278" s="331">
        <v>0.0</v>
      </c>
      <c r="CH278" s="331">
        <v>0.0</v>
      </c>
      <c r="CI278" s="332"/>
    </row>
    <row r="279" ht="15.75" customHeight="1">
      <c r="A279" s="320" t="s">
        <v>2601</v>
      </c>
      <c r="B279" s="320" t="s">
        <v>3359</v>
      </c>
      <c r="C279" s="321" t="s">
        <v>3360</v>
      </c>
      <c r="D279" s="322" t="s">
        <v>2714</v>
      </c>
      <c r="E279" s="322" t="s">
        <v>19</v>
      </c>
      <c r="F279" s="322" t="s">
        <v>2714</v>
      </c>
      <c r="G279" s="45" t="str">
        <f t="shared" si="1"/>
        <v>Breno</v>
      </c>
      <c r="H279" s="167" t="s">
        <v>103</v>
      </c>
      <c r="I279" s="47" t="s">
        <v>23</v>
      </c>
      <c r="J279" s="322" t="str">
        <f t="shared" si="5"/>
        <v>Não</v>
      </c>
      <c r="K279" s="323">
        <v>43441.0</v>
      </c>
      <c r="L279" s="96"/>
      <c r="M279" s="96" t="s">
        <v>194</v>
      </c>
      <c r="N279" s="324">
        <v>0.01</v>
      </c>
      <c r="O279" s="322" t="s">
        <v>2606</v>
      </c>
      <c r="P279" s="325">
        <v>0.0</v>
      </c>
      <c r="Q279" s="322" t="str">
        <f>IFERROR(VLOOKUP(F279,'Cadastro de assessores'!A:B,2,FALSE),"Não Cadastrado")</f>
        <v>22400</v>
      </c>
      <c r="R279" s="322" t="s">
        <v>103</v>
      </c>
      <c r="S279" s="323">
        <v>43441.0</v>
      </c>
      <c r="T279" s="171"/>
      <c r="U279" s="171"/>
      <c r="V279" s="46" t="s">
        <v>104</v>
      </c>
      <c r="W279" s="327" t="s">
        <v>3361</v>
      </c>
      <c r="X279" s="94" t="s">
        <v>19</v>
      </c>
      <c r="Y279" s="52" t="str">
        <f t="shared" si="3"/>
        <v>Ativo</v>
      </c>
      <c r="Z279" s="328"/>
      <c r="AA279" s="96" t="str">
        <f t="shared" si="8"/>
        <v>Varejo</v>
      </c>
      <c r="AB279" s="13" t="s">
        <v>116</v>
      </c>
      <c r="AC279" s="96"/>
      <c r="AD279" s="322" t="s">
        <v>2646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9">
        <v>217192.37</v>
      </c>
      <c r="AT279" s="329">
        <v>226705.43</v>
      </c>
      <c r="AU279" s="329">
        <v>235728.45</v>
      </c>
      <c r="AV279" s="329">
        <v>236597.59</v>
      </c>
      <c r="AW279" s="329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0">
        <v>217441.8</v>
      </c>
      <c r="BJ279" s="330">
        <v>202260.2</v>
      </c>
      <c r="BK279" s="330">
        <v>212263.51</v>
      </c>
      <c r="BL279" s="330">
        <v>215371.85</v>
      </c>
      <c r="BM279" s="330">
        <v>216890.59</v>
      </c>
      <c r="BN279" s="330">
        <v>233147.41</v>
      </c>
      <c r="BO279" s="330">
        <v>228941.98</v>
      </c>
      <c r="BP279" s="330">
        <v>228059.64</v>
      </c>
      <c r="BQ279" s="330">
        <v>234860.58</v>
      </c>
      <c r="BR279" s="330">
        <v>226888.88</v>
      </c>
      <c r="BS279" s="330">
        <v>226094.0</v>
      </c>
      <c r="BT279" s="330">
        <v>221104.79</v>
      </c>
      <c r="BU279" s="330">
        <v>231832.99</v>
      </c>
      <c r="BV279" s="330">
        <v>250915.55</v>
      </c>
      <c r="BW279" s="330">
        <v>263761.99</v>
      </c>
      <c r="BX279" s="330">
        <v>260913.4</v>
      </c>
      <c r="BY279" s="330">
        <v>251870.75</v>
      </c>
      <c r="BZ279" s="330">
        <v>238990.35</v>
      </c>
      <c r="CA279" s="330">
        <v>258038.94</v>
      </c>
      <c r="CB279" s="330">
        <v>269291.93</v>
      </c>
      <c r="CC279" s="331">
        <v>251338.61</v>
      </c>
      <c r="CD279" s="331">
        <v>256616.02</v>
      </c>
      <c r="CE279" s="331">
        <v>250288.14</v>
      </c>
      <c r="CF279" s="331">
        <v>212580.41</v>
      </c>
      <c r="CG279" s="331">
        <v>226476.34</v>
      </c>
      <c r="CH279" s="331">
        <v>243891.76</v>
      </c>
      <c r="CI279" s="332"/>
    </row>
    <row r="280" ht="15.75" customHeight="1">
      <c r="A280" s="320" t="s">
        <v>2601</v>
      </c>
      <c r="B280" s="239" t="s">
        <v>3362</v>
      </c>
      <c r="C280" s="72" t="s">
        <v>3363</v>
      </c>
      <c r="D280" s="322" t="s">
        <v>18</v>
      </c>
      <c r="E280" s="322" t="s">
        <v>19</v>
      </c>
      <c r="F280" s="96" t="s">
        <v>144</v>
      </c>
      <c r="G280" s="45" t="str">
        <f t="shared" si="1"/>
        <v>Breno</v>
      </c>
      <c r="H280" s="167" t="s">
        <v>103</v>
      </c>
      <c r="I280" s="47" t="s">
        <v>23</v>
      </c>
      <c r="J280" s="322" t="str">
        <f t="shared" si="5"/>
        <v>Não</v>
      </c>
      <c r="K280" s="336">
        <v>45013.0</v>
      </c>
      <c r="L280" s="388"/>
      <c r="M280" s="96" t="s">
        <v>48</v>
      </c>
      <c r="N280" s="324">
        <v>0.01</v>
      </c>
      <c r="O280" s="322" t="s">
        <v>2606</v>
      </c>
      <c r="P280" s="325">
        <v>0.0</v>
      </c>
      <c r="Q280" s="322">
        <f>IFERROR(VLOOKUP(F280,'Cadastro de assessores'!A:B,2,FALSE),"Não Cadastrado")</f>
        <v>12332</v>
      </c>
      <c r="R280" s="96"/>
      <c r="S280" s="337"/>
      <c r="T280" s="171"/>
      <c r="U280" s="171"/>
      <c r="V280" s="46" t="s">
        <v>104</v>
      </c>
      <c r="W280" s="13" t="s">
        <v>1851</v>
      </c>
      <c r="X280" s="13" t="s">
        <v>1852</v>
      </c>
      <c r="Y280" s="52" t="str">
        <f t="shared" si="3"/>
        <v>Ativo</v>
      </c>
      <c r="Z280" s="328"/>
      <c r="AA280" s="96" t="str">
        <f t="shared" si="8"/>
        <v/>
      </c>
      <c r="AB280" s="13" t="s">
        <v>116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40"/>
      <c r="AM280" s="340"/>
      <c r="AN280" s="340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0"/>
      <c r="BN280" s="330"/>
      <c r="BO280" s="330"/>
      <c r="BP280" s="330"/>
      <c r="BQ280" s="330"/>
      <c r="BR280" s="330"/>
      <c r="BS280" s="330">
        <v>51682.21</v>
      </c>
      <c r="BT280" s="330">
        <v>344524.38</v>
      </c>
      <c r="BU280" s="330">
        <v>378462.91</v>
      </c>
      <c r="BV280" s="330">
        <v>383407.32</v>
      </c>
      <c r="BW280" s="330">
        <v>385972.51</v>
      </c>
      <c r="BX280" s="330">
        <v>390781.11</v>
      </c>
      <c r="BY280" s="330">
        <v>394057.15</v>
      </c>
      <c r="BZ280" s="330">
        <v>384238.82</v>
      </c>
      <c r="CA280" s="330">
        <v>392815.39</v>
      </c>
      <c r="CB280" s="330">
        <v>389826.47</v>
      </c>
      <c r="CC280" s="331">
        <v>394362.25</v>
      </c>
      <c r="CD280" s="331">
        <v>384746.66</v>
      </c>
      <c r="CE280" s="331">
        <v>353873.37</v>
      </c>
      <c r="CF280" s="331">
        <v>367130.99</v>
      </c>
      <c r="CG280" s="331">
        <v>370512.66</v>
      </c>
      <c r="CH280" s="331">
        <v>373717.25</v>
      </c>
      <c r="CI280" s="332"/>
    </row>
    <row r="281" ht="15.75" customHeight="1">
      <c r="A281" s="320" t="s">
        <v>2601</v>
      </c>
      <c r="B281" s="238" t="s">
        <v>3364</v>
      </c>
      <c r="C281" s="334" t="s">
        <v>3365</v>
      </c>
      <c r="D281" s="322" t="s">
        <v>2604</v>
      </c>
      <c r="E281" s="322" t="s">
        <v>19</v>
      </c>
      <c r="F281" s="96" t="s">
        <v>2604</v>
      </c>
      <c r="G281" s="45" t="str">
        <f t="shared" si="1"/>
        <v>Augusto</v>
      </c>
      <c r="H281" s="335" t="s">
        <v>190</v>
      </c>
      <c r="I281" s="47" t="s">
        <v>23</v>
      </c>
      <c r="J281" s="322" t="str">
        <f t="shared" si="5"/>
        <v>Não</v>
      </c>
      <c r="K281" s="337"/>
      <c r="L281" s="388">
        <v>44044.0</v>
      </c>
      <c r="M281" s="96" t="s">
        <v>3366</v>
      </c>
      <c r="N281" s="337">
        <v>0.02</v>
      </c>
      <c r="O281" s="322" t="s">
        <v>195</v>
      </c>
      <c r="P281" s="325">
        <v>0.2</v>
      </c>
      <c r="Q281" s="322" t="str">
        <f>IFERROR(VLOOKUP(F281,'Cadastro de assessores'!A:B,2,FALSE),"Não Cadastrado")</f>
        <v>18986</v>
      </c>
      <c r="R281" s="96" t="s">
        <v>2618</v>
      </c>
      <c r="S281" s="337"/>
      <c r="T281" s="171"/>
      <c r="U281" s="171"/>
      <c r="V281" s="46" t="s">
        <v>104</v>
      </c>
      <c r="W281" s="13" t="s">
        <v>3367</v>
      </c>
      <c r="X281" s="96" t="s">
        <v>19</v>
      </c>
      <c r="Y281" s="52" t="str">
        <f t="shared" si="3"/>
        <v>Encerrado</v>
      </c>
      <c r="Z281" s="328"/>
      <c r="AA281" s="96" t="str">
        <f t="shared" si="8"/>
        <v/>
      </c>
      <c r="AB281" s="96"/>
      <c r="AC281" s="96"/>
      <c r="AD281" s="96" t="s">
        <v>3368</v>
      </c>
      <c r="AE281" s="173"/>
      <c r="AF281" s="173"/>
      <c r="AG281" s="173"/>
      <c r="AH281" s="173"/>
      <c r="AI281" s="173"/>
      <c r="AJ281" s="173"/>
      <c r="AK281" s="173" t="s">
        <v>3369</v>
      </c>
      <c r="AL281" s="340" t="s">
        <v>3369</v>
      </c>
      <c r="AM281" s="340" t="s">
        <v>3369</v>
      </c>
      <c r="AN281" s="340" t="s">
        <v>3369</v>
      </c>
      <c r="AO281" s="173" t="s">
        <v>3369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0">
        <v>28.04</v>
      </c>
      <c r="BN281" s="330">
        <v>0.0</v>
      </c>
      <c r="BO281" s="330">
        <v>0.0</v>
      </c>
      <c r="BP281" s="330">
        <v>0.0</v>
      </c>
      <c r="BQ281" s="330">
        <v>0.0</v>
      </c>
      <c r="BR281" s="330">
        <v>0.0</v>
      </c>
      <c r="BS281" s="330">
        <v>0.0</v>
      </c>
      <c r="BT281" s="330">
        <v>0.0</v>
      </c>
      <c r="BU281" s="330">
        <v>0.0</v>
      </c>
      <c r="BV281" s="330">
        <v>0.0</v>
      </c>
      <c r="BW281" s="330">
        <v>0.0</v>
      </c>
      <c r="BX281" s="330">
        <v>0.0</v>
      </c>
      <c r="BY281" s="330">
        <v>0.0</v>
      </c>
      <c r="BZ281" s="330">
        <v>0.0</v>
      </c>
      <c r="CA281" s="330">
        <v>0.0</v>
      </c>
      <c r="CB281" s="330">
        <v>0.0</v>
      </c>
      <c r="CC281" s="331">
        <v>0.0</v>
      </c>
      <c r="CD281" s="331">
        <v>0.0</v>
      </c>
      <c r="CE281" s="331">
        <v>0.0</v>
      </c>
      <c r="CF281" s="331">
        <v>0.0</v>
      </c>
      <c r="CG281" s="331">
        <v>0.0</v>
      </c>
      <c r="CH281" s="331">
        <v>0.0</v>
      </c>
      <c r="CI281" s="332"/>
    </row>
    <row r="282" ht="15.75" customHeight="1">
      <c r="A282" s="320" t="s">
        <v>2601</v>
      </c>
      <c r="B282" s="238" t="s">
        <v>3370</v>
      </c>
      <c r="C282" s="334" t="s">
        <v>3371</v>
      </c>
      <c r="D282" s="322" t="s">
        <v>2714</v>
      </c>
      <c r="E282" s="322" t="s">
        <v>19</v>
      </c>
      <c r="F282" s="322" t="s">
        <v>2714</v>
      </c>
      <c r="G282" s="45" t="str">
        <f t="shared" si="1"/>
        <v>Augusto</v>
      </c>
      <c r="H282" s="167" t="s">
        <v>149</v>
      </c>
      <c r="I282" s="52" t="s">
        <v>122</v>
      </c>
      <c r="J282" s="322" t="str">
        <f t="shared" si="5"/>
        <v>Não</v>
      </c>
      <c r="K282" s="323">
        <v>43441.0</v>
      </c>
      <c r="L282" s="96"/>
      <c r="M282" s="96" t="s">
        <v>194</v>
      </c>
      <c r="N282" s="324">
        <v>0.01</v>
      </c>
      <c r="O282" s="322" t="s">
        <v>195</v>
      </c>
      <c r="P282" s="325">
        <v>0.2</v>
      </c>
      <c r="Q282" s="322" t="str">
        <f>IFERROR(VLOOKUP(F282,'Cadastro de assessores'!A:B,2,FALSE),"Não Cadastrado")</f>
        <v>22400</v>
      </c>
      <c r="R282" s="350" t="s">
        <v>3372</v>
      </c>
      <c r="S282" s="323">
        <v>43441.0</v>
      </c>
      <c r="T282" s="171"/>
      <c r="U282" s="171"/>
      <c r="V282" s="46" t="s">
        <v>104</v>
      </c>
      <c r="W282" s="13" t="s">
        <v>3373</v>
      </c>
      <c r="X282" s="96" t="s">
        <v>19</v>
      </c>
      <c r="Y282" s="52" t="str">
        <f t="shared" si="3"/>
        <v>Ativo</v>
      </c>
      <c r="Z282" s="328"/>
      <c r="AA282" s="96" t="str">
        <f t="shared" si="8"/>
        <v>Varejo</v>
      </c>
      <c r="AB282" s="13" t="s">
        <v>116</v>
      </c>
      <c r="AC282" s="96"/>
      <c r="AD282" s="96" t="s">
        <v>2711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0"/>
      <c r="AM282" s="340"/>
      <c r="AN282" s="340"/>
      <c r="AO282" s="173">
        <v>626.76</v>
      </c>
      <c r="AP282" s="173">
        <v>104158.52</v>
      </c>
      <c r="AQ282" s="173">
        <v>99737.89</v>
      </c>
      <c r="AR282" s="173">
        <v>93923.17</v>
      </c>
      <c r="AS282" s="329">
        <v>90290.05</v>
      </c>
      <c r="AT282" s="329">
        <v>93440.94</v>
      </c>
      <c r="AU282" s="329">
        <v>97001.54</v>
      </c>
      <c r="AV282" s="329">
        <v>97298.25</v>
      </c>
      <c r="AW282" s="329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0">
        <v>170.37</v>
      </c>
      <c r="BJ282" s="330">
        <v>170.37</v>
      </c>
      <c r="BK282" s="330">
        <v>240.93</v>
      </c>
      <c r="BL282" s="330">
        <v>240.93</v>
      </c>
      <c r="BM282" s="330">
        <v>240.93</v>
      </c>
      <c r="BN282" s="330">
        <v>240.93</v>
      </c>
      <c r="BO282" s="330">
        <v>240.93</v>
      </c>
      <c r="BP282" s="330">
        <v>240.93</v>
      </c>
      <c r="BQ282" s="330">
        <v>240.93</v>
      </c>
      <c r="BR282" s="330">
        <v>240.93</v>
      </c>
      <c r="BS282" s="330">
        <v>240.93</v>
      </c>
      <c r="BT282" s="330">
        <v>240.93</v>
      </c>
      <c r="BU282" s="330">
        <v>0.0</v>
      </c>
      <c r="BV282" s="330">
        <v>0.0</v>
      </c>
      <c r="BW282" s="330">
        <v>0.0</v>
      </c>
      <c r="BX282" s="330">
        <v>0.0</v>
      </c>
      <c r="BY282" s="330">
        <v>0.0</v>
      </c>
      <c r="BZ282" s="330">
        <v>0.0</v>
      </c>
      <c r="CA282" s="330">
        <v>0.0</v>
      </c>
      <c r="CB282" s="330">
        <v>0.0</v>
      </c>
      <c r="CC282" s="331">
        <v>0.0</v>
      </c>
      <c r="CD282" s="331">
        <v>0.0</v>
      </c>
      <c r="CE282" s="331">
        <v>0.0</v>
      </c>
      <c r="CF282" s="331">
        <v>0.0</v>
      </c>
      <c r="CG282" s="331">
        <v>0.0</v>
      </c>
      <c r="CH282" s="331">
        <v>0.0</v>
      </c>
      <c r="CI282" s="332"/>
    </row>
    <row r="283" ht="15.75" customHeight="1">
      <c r="A283" s="320" t="s">
        <v>2601</v>
      </c>
      <c r="B283" s="238" t="s">
        <v>3374</v>
      </c>
      <c r="C283" s="223" t="s">
        <v>3375</v>
      </c>
      <c r="D283" s="322" t="s">
        <v>18</v>
      </c>
      <c r="E283" s="322" t="s">
        <v>181</v>
      </c>
      <c r="F283" s="322" t="s">
        <v>203</v>
      </c>
      <c r="G283" s="45" t="str">
        <f t="shared" si="1"/>
        <v>Augusto</v>
      </c>
      <c r="H283" s="167" t="s">
        <v>149</v>
      </c>
      <c r="I283" s="52" t="s">
        <v>122</v>
      </c>
      <c r="J283" s="322" t="str">
        <f t="shared" si="5"/>
        <v>Não</v>
      </c>
      <c r="K283" s="323">
        <v>44280.0</v>
      </c>
      <c r="L283" s="96"/>
      <c r="M283" s="96" t="s">
        <v>61</v>
      </c>
      <c r="N283" s="324">
        <v>0.015</v>
      </c>
      <c r="O283" s="322" t="s">
        <v>53</v>
      </c>
      <c r="P283" s="325">
        <v>0.1</v>
      </c>
      <c r="Q283" s="322" t="str">
        <f>IFERROR(VLOOKUP(F283,'Cadastro de assessores'!A:B,2,FALSE),"Não Cadastrado")</f>
        <v>28411</v>
      </c>
      <c r="R283" s="322" t="s">
        <v>103</v>
      </c>
      <c r="S283" s="323">
        <v>44280.0</v>
      </c>
      <c r="T283" s="171"/>
      <c r="U283" s="171"/>
      <c r="V283" s="46" t="s">
        <v>104</v>
      </c>
      <c r="W283" s="13" t="s">
        <v>3376</v>
      </c>
      <c r="X283" s="166" t="s">
        <v>76</v>
      </c>
      <c r="Y283" s="52" t="str">
        <f t="shared" si="3"/>
        <v>Ativo</v>
      </c>
      <c r="Z283" s="328"/>
      <c r="AA283" s="96" t="str">
        <f t="shared" si="8"/>
        <v>Varejo</v>
      </c>
      <c r="AB283" s="13" t="s">
        <v>116</v>
      </c>
      <c r="AC283" s="96"/>
      <c r="AD283" s="96" t="s">
        <v>2664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3"/>
      <c r="AS283" s="329"/>
      <c r="AT283" s="329">
        <v>480858.15</v>
      </c>
      <c r="AU283" s="329"/>
      <c r="AV283" s="329">
        <v>484671.71</v>
      </c>
      <c r="AW283" s="329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0">
        <v>197289.1</v>
      </c>
      <c r="BJ283" s="330">
        <v>198544.45</v>
      </c>
      <c r="BK283" s="330">
        <v>200095.99</v>
      </c>
      <c r="BL283" s="330">
        <v>201881.08</v>
      </c>
      <c r="BM283" s="330">
        <v>203072.68</v>
      </c>
      <c r="BN283" s="330">
        <v>204408.23</v>
      </c>
      <c r="BO283" s="330">
        <v>191877.14</v>
      </c>
      <c r="BP283" s="330">
        <v>142029.22</v>
      </c>
      <c r="BQ283" s="330">
        <v>144572.08</v>
      </c>
      <c r="BR283" s="330">
        <v>145639.54</v>
      </c>
      <c r="BS283" s="330">
        <v>147118.21</v>
      </c>
      <c r="BT283" s="330">
        <v>111409.51</v>
      </c>
      <c r="BU283" s="330">
        <v>112504.22</v>
      </c>
      <c r="BV283" s="330">
        <v>0.0</v>
      </c>
      <c r="BW283" s="330">
        <v>0.0</v>
      </c>
      <c r="BX283" s="330">
        <v>0.0</v>
      </c>
      <c r="BY283" s="330">
        <v>116918.27</v>
      </c>
      <c r="BZ283" s="330">
        <v>119396.23</v>
      </c>
      <c r="CA283" s="330">
        <v>35.4</v>
      </c>
      <c r="CB283" s="330">
        <v>35.4</v>
      </c>
      <c r="CC283" s="331">
        <v>35.4</v>
      </c>
      <c r="CD283" s="331">
        <v>35.4</v>
      </c>
      <c r="CE283" s="331">
        <v>35.4</v>
      </c>
      <c r="CF283" s="331">
        <v>35.4</v>
      </c>
      <c r="CG283" s="331">
        <v>0.0</v>
      </c>
      <c r="CH283" s="331">
        <v>0.0</v>
      </c>
      <c r="CI283" s="332"/>
    </row>
    <row r="284" ht="15.75" customHeight="1">
      <c r="A284" s="320" t="s">
        <v>2601</v>
      </c>
      <c r="B284" s="43" t="s">
        <v>3377</v>
      </c>
      <c r="C284" s="369" t="s">
        <v>3378</v>
      </c>
      <c r="D284" s="322" t="s">
        <v>18</v>
      </c>
      <c r="E284" s="322" t="s">
        <v>181</v>
      </c>
      <c r="F284" s="166" t="s">
        <v>203</v>
      </c>
      <c r="G284" s="45" t="str">
        <f t="shared" si="1"/>
        <v>Augusto</v>
      </c>
      <c r="H284" s="335" t="s">
        <v>190</v>
      </c>
      <c r="I284" s="47" t="s">
        <v>23</v>
      </c>
      <c r="J284" s="322" t="str">
        <f t="shared" si="5"/>
        <v>Não</v>
      </c>
      <c r="K284" s="73">
        <v>44391.0</v>
      </c>
      <c r="L284" s="336">
        <v>44701.0</v>
      </c>
      <c r="M284" s="96" t="s">
        <v>61</v>
      </c>
      <c r="N284" s="337">
        <v>0.015</v>
      </c>
      <c r="O284" s="322" t="s">
        <v>53</v>
      </c>
      <c r="P284" s="325">
        <v>0.1</v>
      </c>
      <c r="Q284" s="166" t="str">
        <f>IFERROR(VLOOKUP(F284,'Cadastro de assessores'!A:B,2,FALSE),"Não Cadastrado")</f>
        <v>28411</v>
      </c>
      <c r="R284" s="96" t="s">
        <v>2618</v>
      </c>
      <c r="S284" s="73">
        <v>44391.0</v>
      </c>
      <c r="T284" s="51"/>
      <c r="U284" s="51"/>
      <c r="V284" s="46" t="s">
        <v>374</v>
      </c>
      <c r="W284" s="5" t="s">
        <v>3379</v>
      </c>
      <c r="X284" s="166" t="s">
        <v>76</v>
      </c>
      <c r="Y284" s="52" t="str">
        <f t="shared" si="3"/>
        <v>Encerrado</v>
      </c>
      <c r="Z284" s="328"/>
      <c r="AA284" s="96" t="str">
        <f t="shared" si="8"/>
        <v>Varejo</v>
      </c>
      <c r="AB284" s="13" t="s">
        <v>116</v>
      </c>
      <c r="AC284" s="96"/>
      <c r="AD284" s="46" t="s">
        <v>3380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0"/>
      <c r="AX284" s="193"/>
      <c r="AY284" s="340"/>
      <c r="AZ284" s="340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2" t="s">
        <v>2621</v>
      </c>
      <c r="BJ284" s="173">
        <v>0.0</v>
      </c>
      <c r="BK284" s="173" t="s">
        <v>2621</v>
      </c>
      <c r="BL284" s="173">
        <v>0.0</v>
      </c>
      <c r="BM284" s="330">
        <v>0.0</v>
      </c>
      <c r="BN284" s="330">
        <v>0.0</v>
      </c>
      <c r="BO284" s="330">
        <v>0.0</v>
      </c>
      <c r="BP284" s="330">
        <v>0.0</v>
      </c>
      <c r="BQ284" s="330">
        <v>0.0</v>
      </c>
      <c r="BR284" s="330">
        <v>0.0</v>
      </c>
      <c r="BS284" s="330">
        <v>0.0</v>
      </c>
      <c r="BT284" s="330">
        <v>0.0</v>
      </c>
      <c r="BU284" s="330">
        <v>0.0</v>
      </c>
      <c r="BV284" s="330">
        <v>0.0</v>
      </c>
      <c r="BW284" s="330">
        <v>0.0</v>
      </c>
      <c r="BX284" s="330">
        <v>0.0</v>
      </c>
      <c r="BY284" s="330">
        <v>0.0</v>
      </c>
      <c r="BZ284" s="330">
        <v>0.0</v>
      </c>
      <c r="CA284" s="330">
        <v>0.0</v>
      </c>
      <c r="CB284" s="330">
        <v>0.0</v>
      </c>
      <c r="CC284" s="331">
        <v>0.0</v>
      </c>
      <c r="CD284" s="331">
        <v>0.0</v>
      </c>
      <c r="CE284" s="331">
        <v>0.0</v>
      </c>
      <c r="CF284" s="331">
        <v>0.0</v>
      </c>
      <c r="CG284" s="331">
        <v>0.0</v>
      </c>
      <c r="CH284" s="331">
        <v>0.0</v>
      </c>
      <c r="CI284" s="332"/>
    </row>
    <row r="285" ht="15.75" customHeight="1">
      <c r="A285" s="320" t="s">
        <v>2601</v>
      </c>
      <c r="B285" s="238" t="s">
        <v>3381</v>
      </c>
      <c r="C285" s="334" t="s">
        <v>3382</v>
      </c>
      <c r="D285" s="322" t="s">
        <v>2604</v>
      </c>
      <c r="E285" s="322" t="s">
        <v>19</v>
      </c>
      <c r="F285" s="96" t="s">
        <v>2605</v>
      </c>
      <c r="G285" s="45" t="str">
        <f t="shared" si="1"/>
        <v>Augusto</v>
      </c>
      <c r="H285" s="335" t="s">
        <v>190</v>
      </c>
      <c r="I285" s="47" t="s">
        <v>23</v>
      </c>
      <c r="J285" s="322" t="str">
        <f t="shared" si="5"/>
        <v>Não</v>
      </c>
      <c r="K285" s="336">
        <v>43710.0</v>
      </c>
      <c r="L285" s="336">
        <v>44327.0</v>
      </c>
      <c r="M285" s="96" t="s">
        <v>61</v>
      </c>
      <c r="N285" s="337">
        <v>0.01</v>
      </c>
      <c r="O285" s="322" t="s">
        <v>53</v>
      </c>
      <c r="P285" s="325">
        <v>0.1</v>
      </c>
      <c r="Q285" s="96" t="str">
        <f>IFERROR(VLOOKUP(F285,'Cadastro de assessores'!A:B,2,FALSE),"Não Cadastrado")</f>
        <v>17573</v>
      </c>
      <c r="R285" s="96" t="s">
        <v>2618</v>
      </c>
      <c r="S285" s="336">
        <v>43710.0</v>
      </c>
      <c r="T285" s="326"/>
      <c r="U285" s="326"/>
      <c r="V285" s="46" t="s">
        <v>104</v>
      </c>
      <c r="W285" s="13" t="s">
        <v>3383</v>
      </c>
      <c r="X285" s="166" t="s">
        <v>19</v>
      </c>
      <c r="Y285" s="52" t="str">
        <f t="shared" si="3"/>
        <v>Encerrado</v>
      </c>
      <c r="Z285" s="328"/>
      <c r="AA285" s="96" t="str">
        <f t="shared" si="8"/>
        <v/>
      </c>
      <c r="AB285" s="96"/>
      <c r="AC285" s="96"/>
      <c r="AD285" s="96" t="s">
        <v>2646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0"/>
      <c r="AY285" s="340"/>
      <c r="AZ285" s="340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2621</v>
      </c>
      <c r="BJ285" s="173">
        <v>0.0</v>
      </c>
      <c r="BK285" s="173" t="s">
        <v>2621</v>
      </c>
      <c r="BL285" s="173">
        <v>0.0</v>
      </c>
      <c r="BM285" s="330">
        <v>0.0</v>
      </c>
      <c r="BN285" s="330">
        <v>0.0</v>
      </c>
      <c r="BO285" s="330">
        <v>0.0</v>
      </c>
      <c r="BP285" s="330">
        <v>0.0</v>
      </c>
      <c r="BQ285" s="330">
        <v>0.0</v>
      </c>
      <c r="BR285" s="330">
        <v>0.0</v>
      </c>
      <c r="BS285" s="330">
        <v>0.0</v>
      </c>
      <c r="BT285" s="330">
        <v>0.0</v>
      </c>
      <c r="BU285" s="330">
        <v>0.0</v>
      </c>
      <c r="BV285" s="330">
        <v>0.0</v>
      </c>
      <c r="BW285" s="330">
        <v>0.0</v>
      </c>
      <c r="BX285" s="330">
        <v>0.0</v>
      </c>
      <c r="BY285" s="330">
        <v>0.0</v>
      </c>
      <c r="BZ285" s="330">
        <v>0.0</v>
      </c>
      <c r="CA285" s="330">
        <v>0.0</v>
      </c>
      <c r="CB285" s="330">
        <v>0.0</v>
      </c>
      <c r="CC285" s="331">
        <v>0.0</v>
      </c>
      <c r="CD285" s="331">
        <v>0.0</v>
      </c>
      <c r="CE285" s="331">
        <v>0.0</v>
      </c>
      <c r="CF285" s="331">
        <v>0.0</v>
      </c>
      <c r="CG285" s="331">
        <v>0.0</v>
      </c>
      <c r="CH285" s="331">
        <v>0.0</v>
      </c>
      <c r="CI285" s="332"/>
    </row>
    <row r="286" ht="15.75" customHeight="1">
      <c r="A286" s="320" t="s">
        <v>2601</v>
      </c>
      <c r="B286" s="62" t="s">
        <v>1903</v>
      </c>
      <c r="C286" s="345">
        <v>323595.0</v>
      </c>
      <c r="D286" s="322" t="s">
        <v>18</v>
      </c>
      <c r="E286" s="322" t="s">
        <v>181</v>
      </c>
      <c r="F286" s="322" t="s">
        <v>72</v>
      </c>
      <c r="G286" s="45" t="str">
        <f t="shared" si="1"/>
        <v>Augusto</v>
      </c>
      <c r="H286" s="335" t="s">
        <v>149</v>
      </c>
      <c r="I286" s="52" t="s">
        <v>122</v>
      </c>
      <c r="J286" s="322" t="str">
        <f t="shared" si="5"/>
        <v>Não</v>
      </c>
      <c r="K286" s="73">
        <v>44477.0</v>
      </c>
      <c r="L286" s="46"/>
      <c r="M286" s="96" t="s">
        <v>48</v>
      </c>
      <c r="N286" s="324">
        <v>0.007</v>
      </c>
      <c r="O286" s="322" t="s">
        <v>2606</v>
      </c>
      <c r="P286" s="325">
        <v>0.0</v>
      </c>
      <c r="Q286" s="322" t="str">
        <f>IFERROR(VLOOKUP(F286,'Cadastro de assessores'!A:B,2,FALSE),"Não Cadastrado")</f>
        <v>250</v>
      </c>
      <c r="R286" s="322" t="s">
        <v>103</v>
      </c>
      <c r="S286" s="73">
        <v>44477.0</v>
      </c>
      <c r="T286" s="51"/>
      <c r="U286" s="51"/>
      <c r="V286" s="46" t="s">
        <v>104</v>
      </c>
      <c r="W286" s="5" t="s">
        <v>1906</v>
      </c>
      <c r="X286" s="166" t="s">
        <v>76</v>
      </c>
      <c r="Y286" s="52" t="str">
        <f t="shared" si="3"/>
        <v>Ativo</v>
      </c>
      <c r="Z286" s="328"/>
      <c r="AA286" s="96" t="str">
        <f t="shared" si="8"/>
        <v>Varejo</v>
      </c>
      <c r="AB286" s="13" t="s">
        <v>116</v>
      </c>
      <c r="AC286" s="96"/>
      <c r="AD286" s="96" t="s">
        <v>2664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3"/>
      <c r="AR286" s="329"/>
      <c r="AS286" s="329"/>
      <c r="AT286" s="329"/>
      <c r="AU286" s="329"/>
      <c r="AV286" s="329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0">
        <v>423282.34</v>
      </c>
      <c r="BJ286" s="330">
        <v>425925.27</v>
      </c>
      <c r="BK286" s="330">
        <v>426005.93</v>
      </c>
      <c r="BL286" s="330">
        <v>431291.86</v>
      </c>
      <c r="BM286" s="330">
        <v>434031.84</v>
      </c>
      <c r="BN286" s="330">
        <v>438118.24</v>
      </c>
      <c r="BO286" s="330">
        <v>437509.2</v>
      </c>
      <c r="BP286" s="330">
        <v>441649.86</v>
      </c>
      <c r="BQ286" s="330">
        <v>446412.8</v>
      </c>
      <c r="BR286" s="330">
        <v>449910.81</v>
      </c>
      <c r="BS286" s="330">
        <v>455145.12</v>
      </c>
      <c r="BT286" s="330">
        <v>458728.77</v>
      </c>
      <c r="BU286" s="330">
        <v>463816.74</v>
      </c>
      <c r="BV286" s="330">
        <v>469833.05</v>
      </c>
      <c r="BW286" s="330">
        <v>470754.84</v>
      </c>
      <c r="BX286" s="330">
        <v>477439.99</v>
      </c>
      <c r="BY286" s="330">
        <v>480128.02</v>
      </c>
      <c r="BZ286" s="330">
        <v>484250.32</v>
      </c>
      <c r="CA286" s="330">
        <v>488338.4</v>
      </c>
      <c r="CB286" s="330">
        <v>0.0</v>
      </c>
      <c r="CC286" s="331">
        <v>0.0</v>
      </c>
      <c r="CD286" s="331">
        <v>0.0</v>
      </c>
      <c r="CE286" s="331">
        <v>0.0</v>
      </c>
      <c r="CF286" s="331">
        <v>0.0</v>
      </c>
      <c r="CG286" s="331">
        <v>0.0</v>
      </c>
      <c r="CH286" s="331">
        <v>0.0</v>
      </c>
      <c r="CI286" s="332"/>
    </row>
    <row r="287" ht="15.75" customHeight="1">
      <c r="A287" s="320" t="s">
        <v>2601</v>
      </c>
      <c r="B287" s="347" t="s">
        <v>1907</v>
      </c>
      <c r="C287" s="334" t="s">
        <v>3384</v>
      </c>
      <c r="D287" s="322" t="s">
        <v>18</v>
      </c>
      <c r="E287" s="322" t="s">
        <v>181</v>
      </c>
      <c r="F287" s="322" t="s">
        <v>72</v>
      </c>
      <c r="G287" s="45" t="str">
        <f t="shared" si="1"/>
        <v>Augusto</v>
      </c>
      <c r="H287" s="167" t="s">
        <v>149</v>
      </c>
      <c r="I287" s="52" t="s">
        <v>122</v>
      </c>
      <c r="J287" s="322" t="str">
        <f t="shared" si="5"/>
        <v>Não</v>
      </c>
      <c r="K287" s="336">
        <v>44263.0</v>
      </c>
      <c r="L287" s="96"/>
      <c r="M287" s="96" t="s">
        <v>74</v>
      </c>
      <c r="N287" s="337">
        <v>0.025</v>
      </c>
      <c r="O287" s="322" t="s">
        <v>2606</v>
      </c>
      <c r="P287" s="325">
        <v>0.0</v>
      </c>
      <c r="Q287" s="322" t="str">
        <f>IFERROR(VLOOKUP(F287,'Cadastro de assessores'!A:B,2,FALSE),"Não Cadastrado")</f>
        <v>250</v>
      </c>
      <c r="R287" s="322" t="s">
        <v>103</v>
      </c>
      <c r="S287" s="323">
        <v>44223.0</v>
      </c>
      <c r="T287" s="64"/>
      <c r="U287" s="171"/>
      <c r="V287" s="46" t="s">
        <v>104</v>
      </c>
      <c r="W287" s="327" t="s">
        <v>1909</v>
      </c>
      <c r="X287" s="166" t="s">
        <v>76</v>
      </c>
      <c r="Y287" s="52" t="str">
        <f t="shared" si="3"/>
        <v>Ativo</v>
      </c>
      <c r="Z287" s="328"/>
      <c r="AA287" s="96" t="str">
        <f t="shared" si="8"/>
        <v>Varejo</v>
      </c>
      <c r="AB287" s="13" t="s">
        <v>116</v>
      </c>
      <c r="AC287" s="96"/>
      <c r="AD287" s="96" t="s">
        <v>2664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3"/>
      <c r="AS287" s="329">
        <v>193821.6</v>
      </c>
      <c r="AT287" s="329">
        <v>200964.51</v>
      </c>
      <c r="AU287" s="329"/>
      <c r="AV287" s="329">
        <v>203500.2</v>
      </c>
      <c r="AW287" s="329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0">
        <v>186826.6</v>
      </c>
      <c r="BJ287" s="330">
        <v>184232.94</v>
      </c>
      <c r="BK287" s="330">
        <v>186997.71</v>
      </c>
      <c r="BL287" s="330">
        <v>185075.52</v>
      </c>
      <c r="BM287" s="330">
        <v>186744.92</v>
      </c>
      <c r="BN287" s="330">
        <v>190708.2</v>
      </c>
      <c r="BO287" s="330">
        <v>190381.52</v>
      </c>
      <c r="BP287" s="330">
        <v>191907.49</v>
      </c>
      <c r="BQ287" s="330">
        <v>172828.46</v>
      </c>
      <c r="BR287" s="330">
        <v>195806.07</v>
      </c>
      <c r="BS287" s="330">
        <v>197935.07</v>
      </c>
      <c r="BT287" s="330">
        <v>22111.87</v>
      </c>
      <c r="BU287" s="330">
        <v>141.28</v>
      </c>
      <c r="BV287" s="330">
        <v>0.0</v>
      </c>
      <c r="BW287" s="330">
        <v>0.0</v>
      </c>
      <c r="BX287" s="330">
        <v>0.0</v>
      </c>
      <c r="BY287" s="330">
        <v>0.0</v>
      </c>
      <c r="BZ287" s="330">
        <v>0.0</v>
      </c>
      <c r="CA287" s="330">
        <v>0.0</v>
      </c>
      <c r="CB287" s="330">
        <v>0.0</v>
      </c>
      <c r="CC287" s="331">
        <v>0.0</v>
      </c>
      <c r="CD287" s="331">
        <v>0.0</v>
      </c>
      <c r="CE287" s="331">
        <v>0.0</v>
      </c>
      <c r="CF287" s="331">
        <v>0.0</v>
      </c>
      <c r="CG287" s="331">
        <v>0.0</v>
      </c>
      <c r="CH287" s="331">
        <v>0.0</v>
      </c>
      <c r="CI287" s="332"/>
    </row>
    <row r="288" ht="15.75" customHeight="1">
      <c r="A288" s="320" t="s">
        <v>2601</v>
      </c>
      <c r="B288" s="243" t="s">
        <v>3385</v>
      </c>
      <c r="C288" s="334" t="s">
        <v>3386</v>
      </c>
      <c r="D288" s="322" t="s">
        <v>2604</v>
      </c>
      <c r="E288" s="322" t="s">
        <v>19</v>
      </c>
      <c r="F288" s="96" t="s">
        <v>2605</v>
      </c>
      <c r="G288" s="45" t="str">
        <f t="shared" si="1"/>
        <v>Augusto</v>
      </c>
      <c r="H288" s="335" t="s">
        <v>190</v>
      </c>
      <c r="I288" s="47" t="s">
        <v>23</v>
      </c>
      <c r="J288" s="322" t="str">
        <f t="shared" si="5"/>
        <v>Não</v>
      </c>
      <c r="K288" s="336">
        <v>43699.0</v>
      </c>
      <c r="L288" s="389">
        <v>44105.0</v>
      </c>
      <c r="M288" s="96" t="s">
        <v>61</v>
      </c>
      <c r="N288" s="337">
        <v>0.01</v>
      </c>
      <c r="O288" s="322" t="s">
        <v>53</v>
      </c>
      <c r="P288" s="325">
        <v>0.1</v>
      </c>
      <c r="Q288" s="96" t="str">
        <f>IFERROR(VLOOKUP(F288,'Cadastro de assessores'!A:B,2,FALSE),"Não Cadastrado")</f>
        <v>17573</v>
      </c>
      <c r="R288" s="96" t="s">
        <v>2618</v>
      </c>
      <c r="S288" s="336">
        <v>43699.0</v>
      </c>
      <c r="T288" s="379"/>
      <c r="U288" s="379"/>
      <c r="V288" s="46" t="s">
        <v>104</v>
      </c>
      <c r="W288" s="13" t="s">
        <v>3387</v>
      </c>
      <c r="X288" s="166" t="s">
        <v>19</v>
      </c>
      <c r="Y288" s="52" t="str">
        <f t="shared" si="3"/>
        <v>Encerrado</v>
      </c>
      <c r="Z288" s="328"/>
      <c r="AA288" s="96" t="str">
        <f t="shared" si="8"/>
        <v/>
      </c>
      <c r="AB288" s="96"/>
      <c r="AC288" s="96"/>
      <c r="AD288" s="96" t="s">
        <v>2646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0"/>
      <c r="AR288" s="173"/>
      <c r="AS288" s="173"/>
      <c r="AT288" s="173"/>
      <c r="AU288" s="173"/>
      <c r="AV288" s="173"/>
      <c r="AW288" s="173"/>
      <c r="AX288" s="340"/>
      <c r="AY288" s="340"/>
      <c r="AZ288" s="340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2621</v>
      </c>
      <c r="BJ288" s="173">
        <v>0.0</v>
      </c>
      <c r="BK288" s="173" t="s">
        <v>2621</v>
      </c>
      <c r="BL288" s="173">
        <v>0.0</v>
      </c>
      <c r="BM288" s="330">
        <v>0.0</v>
      </c>
      <c r="BN288" s="330">
        <v>0.0</v>
      </c>
      <c r="BO288" s="330">
        <v>0.0</v>
      </c>
      <c r="BP288" s="330">
        <v>0.0</v>
      </c>
      <c r="BQ288" s="330">
        <v>0.0</v>
      </c>
      <c r="BR288" s="330">
        <v>0.0</v>
      </c>
      <c r="BS288" s="330">
        <v>0.0</v>
      </c>
      <c r="BT288" s="330">
        <v>0.0</v>
      </c>
      <c r="BU288" s="330">
        <v>0.0</v>
      </c>
      <c r="BV288" s="330">
        <v>0.0</v>
      </c>
      <c r="BW288" s="330">
        <v>0.0</v>
      </c>
      <c r="BX288" s="330">
        <v>0.0</v>
      </c>
      <c r="BY288" s="330">
        <v>0.0</v>
      </c>
      <c r="BZ288" s="330">
        <v>0.0</v>
      </c>
      <c r="CA288" s="330">
        <v>0.0</v>
      </c>
      <c r="CB288" s="330">
        <v>0.0</v>
      </c>
      <c r="CC288" s="331">
        <v>0.0</v>
      </c>
      <c r="CD288" s="331">
        <v>0.0</v>
      </c>
      <c r="CE288" s="331">
        <v>0.0</v>
      </c>
      <c r="CF288" s="331">
        <v>0.0</v>
      </c>
      <c r="CG288" s="331">
        <v>0.0</v>
      </c>
      <c r="CH288" s="331">
        <v>0.0</v>
      </c>
      <c r="CI288" s="332"/>
    </row>
    <row r="289" ht="15.75" customHeight="1">
      <c r="A289" s="320" t="s">
        <v>2601</v>
      </c>
      <c r="B289" s="347" t="s">
        <v>1926</v>
      </c>
      <c r="C289" s="334" t="s">
        <v>3388</v>
      </c>
      <c r="D289" s="322" t="s">
        <v>18</v>
      </c>
      <c r="E289" s="322" t="s">
        <v>181</v>
      </c>
      <c r="F289" s="322" t="s">
        <v>72</v>
      </c>
      <c r="G289" s="45" t="str">
        <f t="shared" si="1"/>
        <v>Augusto</v>
      </c>
      <c r="H289" s="335" t="s">
        <v>149</v>
      </c>
      <c r="I289" s="52" t="s">
        <v>122</v>
      </c>
      <c r="J289" s="322" t="str">
        <f t="shared" si="5"/>
        <v>Sim</v>
      </c>
      <c r="K289" s="323">
        <v>44263.0</v>
      </c>
      <c r="L289" s="46"/>
      <c r="M289" s="96" t="s">
        <v>61</v>
      </c>
      <c r="N289" s="337">
        <v>0.015</v>
      </c>
      <c r="O289" s="322" t="s">
        <v>53</v>
      </c>
      <c r="P289" s="325">
        <v>0.1</v>
      </c>
      <c r="Q289" s="322" t="str">
        <f>IFERROR(VLOOKUP(F289,'Cadastro de assessores'!A:B,2,FALSE),"Não Cadastrado")</f>
        <v>250</v>
      </c>
      <c r="R289" s="322" t="s">
        <v>103</v>
      </c>
      <c r="S289" s="323">
        <v>44263.0</v>
      </c>
      <c r="T289" s="339" t="s">
        <v>3389</v>
      </c>
      <c r="U289" s="171"/>
      <c r="V289" s="46" t="s">
        <v>104</v>
      </c>
      <c r="W289" s="327" t="s">
        <v>1929</v>
      </c>
      <c r="X289" s="166" t="s">
        <v>76</v>
      </c>
      <c r="Y289" s="52" t="str">
        <f t="shared" si="3"/>
        <v>Ativo</v>
      </c>
      <c r="Z289" s="328"/>
      <c r="AA289" s="96" t="str">
        <f t="shared" si="8"/>
        <v>Varejo</v>
      </c>
      <c r="AB289" s="13" t="s">
        <v>116</v>
      </c>
      <c r="AC289" s="96"/>
      <c r="AD289" s="96" t="s">
        <v>2664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3"/>
      <c r="AS289" s="329">
        <v>467334.86</v>
      </c>
      <c r="AT289" s="329">
        <v>470522.85</v>
      </c>
      <c r="AU289" s="329"/>
      <c r="AV289" s="329">
        <v>484010.89</v>
      </c>
      <c r="AW289" s="329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0">
        <v>489928.51</v>
      </c>
      <c r="BJ289" s="330">
        <v>491376.01</v>
      </c>
      <c r="BK289" s="330">
        <v>499605.16</v>
      </c>
      <c r="BL289" s="330">
        <v>505781.0</v>
      </c>
      <c r="BM289" s="330">
        <v>510766.42</v>
      </c>
      <c r="BN289" s="330">
        <v>529456.95</v>
      </c>
      <c r="BO289" s="330">
        <v>521927.41</v>
      </c>
      <c r="BP289" s="330">
        <v>554236.77</v>
      </c>
      <c r="BQ289" s="330">
        <v>556476.33</v>
      </c>
      <c r="BR289" s="330">
        <v>563287.38</v>
      </c>
      <c r="BS289" s="330">
        <v>568863.7</v>
      </c>
      <c r="BT289" s="330">
        <v>569920.61</v>
      </c>
      <c r="BU289" s="330">
        <v>584370.47</v>
      </c>
      <c r="BV289" s="330">
        <v>590883.37</v>
      </c>
      <c r="BW289" s="330">
        <v>418517.49</v>
      </c>
      <c r="BX289" s="330">
        <v>593877.36</v>
      </c>
      <c r="BY289" s="330">
        <v>594970.5</v>
      </c>
      <c r="BZ289" s="330">
        <v>594536.6</v>
      </c>
      <c r="CA289" s="330">
        <v>603849.43</v>
      </c>
      <c r="CB289" s="330">
        <v>13120.49</v>
      </c>
      <c r="CC289" s="331">
        <v>13248.69</v>
      </c>
      <c r="CD289" s="331">
        <v>13345.5</v>
      </c>
      <c r="CE289" s="331">
        <v>13458.75</v>
      </c>
      <c r="CF289" s="331">
        <v>186.77</v>
      </c>
      <c r="CG289" s="331">
        <v>153.03</v>
      </c>
      <c r="CH289" s="331">
        <v>153.03</v>
      </c>
      <c r="CI289" s="332"/>
    </row>
    <row r="290" ht="15.75" customHeight="1">
      <c r="A290" s="320" t="s">
        <v>2601</v>
      </c>
      <c r="B290" s="243" t="s">
        <v>3390</v>
      </c>
      <c r="C290" s="334" t="s">
        <v>3391</v>
      </c>
      <c r="D290" s="322" t="s">
        <v>18</v>
      </c>
      <c r="E290" s="322" t="s">
        <v>181</v>
      </c>
      <c r="F290" s="322" t="s">
        <v>72</v>
      </c>
      <c r="G290" s="45" t="str">
        <f t="shared" si="1"/>
        <v>Augusto</v>
      </c>
      <c r="H290" s="167" t="s">
        <v>103</v>
      </c>
      <c r="I290" s="47" t="s">
        <v>23</v>
      </c>
      <c r="J290" s="322" t="str">
        <f t="shared" si="5"/>
        <v>Sim</v>
      </c>
      <c r="K290" s="336">
        <v>44781.0</v>
      </c>
      <c r="L290" s="336"/>
      <c r="M290" s="96" t="s">
        <v>48</v>
      </c>
      <c r="N290" s="337">
        <v>0.01</v>
      </c>
      <c r="O290" s="322" t="s">
        <v>2606</v>
      </c>
      <c r="P290" s="325">
        <v>0.0</v>
      </c>
      <c r="Q290" s="322" t="str">
        <f>IFERROR(VLOOKUP(F290,'Cadastro de assessores'!A:B,2,FALSE),"Não Cadastrado")</f>
        <v>250</v>
      </c>
      <c r="R290" s="96" t="s">
        <v>103</v>
      </c>
      <c r="S290" s="336">
        <v>44873.0</v>
      </c>
      <c r="T290" s="339" t="s">
        <v>3389</v>
      </c>
      <c r="U290" s="171"/>
      <c r="V290" s="46" t="s">
        <v>104</v>
      </c>
      <c r="W290" s="13" t="s">
        <v>1929</v>
      </c>
      <c r="X290" s="13" t="s">
        <v>76</v>
      </c>
      <c r="Y290" s="52" t="str">
        <f t="shared" si="3"/>
        <v>Ativo</v>
      </c>
      <c r="Z290" s="328"/>
      <c r="AA290" s="96" t="str">
        <f t="shared" si="8"/>
        <v/>
      </c>
      <c r="AB290" s="13" t="s">
        <v>116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0"/>
      <c r="BN290" s="330">
        <v>0.0</v>
      </c>
      <c r="BO290" s="330">
        <v>150871.07</v>
      </c>
      <c r="BP290" s="330">
        <v>152713.17</v>
      </c>
      <c r="BQ290" s="330">
        <v>153662.93</v>
      </c>
      <c r="BR290" s="330">
        <v>154758.0</v>
      </c>
      <c r="BS290" s="330">
        <v>156237.43</v>
      </c>
      <c r="BT290" s="330">
        <v>157263.8</v>
      </c>
      <c r="BU290" s="330">
        <v>158867.04</v>
      </c>
      <c r="BV290" s="330">
        <v>160378.45</v>
      </c>
      <c r="BW290" s="330">
        <v>161504.41</v>
      </c>
      <c r="BX290" s="330">
        <v>163488.86</v>
      </c>
      <c r="BY290" s="330">
        <v>164871.13</v>
      </c>
      <c r="BZ290" s="330">
        <v>166436.41</v>
      </c>
      <c r="CA290" s="330">
        <v>166821.28</v>
      </c>
      <c r="CB290" s="330">
        <v>55823.94</v>
      </c>
      <c r="CC290" s="331">
        <v>56377.26</v>
      </c>
      <c r="CD290" s="331">
        <v>56795.12</v>
      </c>
      <c r="CE290" s="331">
        <v>57283.92</v>
      </c>
      <c r="CF290" s="331">
        <v>57779.6</v>
      </c>
      <c r="CG290" s="331">
        <v>0.0</v>
      </c>
      <c r="CH290" s="331">
        <v>0.0</v>
      </c>
      <c r="CI290" s="332"/>
    </row>
    <row r="291" ht="15.75" customHeight="1">
      <c r="A291" s="320" t="s">
        <v>2601</v>
      </c>
      <c r="B291" s="243" t="s">
        <v>3392</v>
      </c>
      <c r="C291" s="334" t="s">
        <v>3393</v>
      </c>
      <c r="D291" s="322" t="s">
        <v>2604</v>
      </c>
      <c r="E291" s="322" t="s">
        <v>19</v>
      </c>
      <c r="F291" s="96" t="s">
        <v>2617</v>
      </c>
      <c r="G291" s="45" t="str">
        <f t="shared" si="1"/>
        <v>Augusto</v>
      </c>
      <c r="H291" s="335" t="s">
        <v>190</v>
      </c>
      <c r="I291" s="47" t="s">
        <v>23</v>
      </c>
      <c r="J291" s="322" t="str">
        <f t="shared" si="5"/>
        <v>Não</v>
      </c>
      <c r="K291" s="336">
        <v>43531.0</v>
      </c>
      <c r="L291" s="336">
        <v>44287.0</v>
      </c>
      <c r="M291" s="96" t="s">
        <v>61</v>
      </c>
      <c r="N291" s="337">
        <v>0.01</v>
      </c>
      <c r="O291" s="322" t="s">
        <v>53</v>
      </c>
      <c r="P291" s="325">
        <v>0.1</v>
      </c>
      <c r="Q291" s="96" t="str">
        <f>IFERROR(VLOOKUP(F291,'Cadastro de assessores'!A:B,2,FALSE),"Não Cadastrado")</f>
        <v>2971</v>
      </c>
      <c r="R291" s="96" t="s">
        <v>2618</v>
      </c>
      <c r="S291" s="336">
        <v>43531.0</v>
      </c>
      <c r="T291" s="326"/>
      <c r="U291" s="326"/>
      <c r="V291" s="46" t="s">
        <v>104</v>
      </c>
      <c r="W291" s="13" t="s">
        <v>3394</v>
      </c>
      <c r="X291" s="96" t="s">
        <v>19</v>
      </c>
      <c r="Y291" s="52" t="str">
        <f t="shared" si="3"/>
        <v>Encerrado</v>
      </c>
      <c r="Z291" s="328"/>
      <c r="AA291" s="96" t="str">
        <f t="shared" si="8"/>
        <v/>
      </c>
      <c r="AB291" s="96"/>
      <c r="AC291" s="96"/>
      <c r="AD291" s="96" t="s">
        <v>2657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2621</v>
      </c>
      <c r="BJ291" s="173">
        <v>0.0</v>
      </c>
      <c r="BK291" s="173" t="s">
        <v>2621</v>
      </c>
      <c r="BL291" s="173">
        <v>0.0</v>
      </c>
      <c r="BM291" s="330">
        <v>0.0</v>
      </c>
      <c r="BN291" s="330">
        <v>0.0</v>
      </c>
      <c r="BO291" s="330">
        <v>0.0</v>
      </c>
      <c r="BP291" s="330">
        <v>0.0</v>
      </c>
      <c r="BQ291" s="330">
        <v>0.0</v>
      </c>
      <c r="BR291" s="330">
        <v>0.0</v>
      </c>
      <c r="BS291" s="330">
        <v>0.0</v>
      </c>
      <c r="BT291" s="330">
        <v>0.0</v>
      </c>
      <c r="BU291" s="330">
        <v>0.0</v>
      </c>
      <c r="BV291" s="330">
        <v>0.0</v>
      </c>
      <c r="BW291" s="330">
        <v>0.0</v>
      </c>
      <c r="BX291" s="330">
        <v>0.0</v>
      </c>
      <c r="BY291" s="330">
        <v>0.0</v>
      </c>
      <c r="BZ291" s="330">
        <v>0.0</v>
      </c>
      <c r="CA291" s="330">
        <v>0.0</v>
      </c>
      <c r="CB291" s="330">
        <v>0.0</v>
      </c>
      <c r="CC291" s="331">
        <v>0.0</v>
      </c>
      <c r="CD291" s="331">
        <v>0.0</v>
      </c>
      <c r="CE291" s="331">
        <v>0.0</v>
      </c>
      <c r="CF291" s="331">
        <v>0.0</v>
      </c>
      <c r="CG291" s="331">
        <v>0.0</v>
      </c>
      <c r="CH291" s="331">
        <v>0.0</v>
      </c>
      <c r="CI291" s="332"/>
    </row>
    <row r="292" ht="15.75" customHeight="1">
      <c r="A292" s="320" t="s">
        <v>2601</v>
      </c>
      <c r="B292" s="243" t="s">
        <v>3392</v>
      </c>
      <c r="C292" s="334" t="s">
        <v>3395</v>
      </c>
      <c r="D292" s="322" t="s">
        <v>2604</v>
      </c>
      <c r="E292" s="322" t="s">
        <v>19</v>
      </c>
      <c r="F292" s="96" t="s">
        <v>2617</v>
      </c>
      <c r="G292" s="45" t="str">
        <f t="shared" si="1"/>
        <v>Augusto</v>
      </c>
      <c r="H292" s="335" t="s">
        <v>190</v>
      </c>
      <c r="I292" s="47" t="s">
        <v>23</v>
      </c>
      <c r="J292" s="322" t="str">
        <f t="shared" si="5"/>
        <v>Não</v>
      </c>
      <c r="K292" s="336">
        <v>43566.0</v>
      </c>
      <c r="L292" s="336">
        <v>44287.0</v>
      </c>
      <c r="M292" s="96" t="s">
        <v>74</v>
      </c>
      <c r="N292" s="337">
        <v>0.005</v>
      </c>
      <c r="O292" s="322" t="s">
        <v>2606</v>
      </c>
      <c r="P292" s="325">
        <v>0.0</v>
      </c>
      <c r="Q292" s="96" t="str">
        <f>IFERROR(VLOOKUP(F292,'Cadastro de assessores'!A:B,2,FALSE),"Não Cadastrado")</f>
        <v>2971</v>
      </c>
      <c r="R292" s="96" t="s">
        <v>2618</v>
      </c>
      <c r="S292" s="336">
        <v>43566.0</v>
      </c>
      <c r="T292" s="171"/>
      <c r="U292" s="171"/>
      <c r="V292" s="46" t="s">
        <v>104</v>
      </c>
      <c r="W292" s="13" t="s">
        <v>3394</v>
      </c>
      <c r="X292" s="96" t="s">
        <v>19</v>
      </c>
      <c r="Y292" s="52" t="str">
        <f t="shared" si="3"/>
        <v>Encerrado</v>
      </c>
      <c r="Z292" s="328"/>
      <c r="AA292" s="96" t="str">
        <f t="shared" si="8"/>
        <v/>
      </c>
      <c r="AB292" s="96"/>
      <c r="AC292" s="96"/>
      <c r="AD292" s="96" t="s">
        <v>2657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0"/>
      <c r="AM292" s="340"/>
      <c r="AN292" s="340"/>
      <c r="AO292" s="340"/>
      <c r="AP292" s="340"/>
      <c r="AQ292" s="340"/>
      <c r="AR292" s="173"/>
      <c r="AS292" s="173"/>
      <c r="AT292" s="173"/>
      <c r="AU292" s="173"/>
      <c r="AV292" s="173"/>
      <c r="AW292" s="173"/>
      <c r="AX292" s="340"/>
      <c r="AY292" s="340"/>
      <c r="AZ292" s="340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2621</v>
      </c>
      <c r="BJ292" s="173">
        <v>0.0</v>
      </c>
      <c r="BK292" s="173" t="s">
        <v>2621</v>
      </c>
      <c r="BL292" s="173">
        <v>0.0</v>
      </c>
      <c r="BM292" s="330">
        <v>0.0</v>
      </c>
      <c r="BN292" s="330">
        <v>0.0</v>
      </c>
      <c r="BO292" s="330">
        <v>0.0</v>
      </c>
      <c r="BP292" s="330">
        <v>0.0</v>
      </c>
      <c r="BQ292" s="330">
        <v>0.0</v>
      </c>
      <c r="BR292" s="330">
        <v>0.0</v>
      </c>
      <c r="BS292" s="330">
        <v>0.0</v>
      </c>
      <c r="BT292" s="330">
        <v>0.0</v>
      </c>
      <c r="BU292" s="330">
        <v>0.0</v>
      </c>
      <c r="BV292" s="330">
        <v>0.0</v>
      </c>
      <c r="BW292" s="330">
        <v>0.0</v>
      </c>
      <c r="BX292" s="330">
        <v>0.0</v>
      </c>
      <c r="BY292" s="330">
        <v>0.0</v>
      </c>
      <c r="BZ292" s="330">
        <v>0.0</v>
      </c>
      <c r="CA292" s="330">
        <v>0.0</v>
      </c>
      <c r="CB292" s="330">
        <v>0.0</v>
      </c>
      <c r="CC292" s="331">
        <v>0.0</v>
      </c>
      <c r="CD292" s="331">
        <v>0.0</v>
      </c>
      <c r="CE292" s="331">
        <v>0.0</v>
      </c>
      <c r="CF292" s="331">
        <v>0.0</v>
      </c>
      <c r="CG292" s="331">
        <v>0.0</v>
      </c>
      <c r="CH292" s="331">
        <v>0.0</v>
      </c>
      <c r="CI292" s="332"/>
    </row>
    <row r="293" ht="15.75" customHeight="1">
      <c r="A293" s="320" t="s">
        <v>2601</v>
      </c>
      <c r="B293" s="238" t="s">
        <v>3396</v>
      </c>
      <c r="C293" s="334" t="s">
        <v>3397</v>
      </c>
      <c r="D293" s="322" t="s">
        <v>18</v>
      </c>
      <c r="E293" s="322" t="s">
        <v>181</v>
      </c>
      <c r="F293" s="96" t="s">
        <v>72</v>
      </c>
      <c r="G293" s="45" t="str">
        <f t="shared" si="1"/>
        <v>Augusto</v>
      </c>
      <c r="H293" s="335" t="s">
        <v>190</v>
      </c>
      <c r="I293" s="47" t="s">
        <v>23</v>
      </c>
      <c r="J293" s="322" t="str">
        <f t="shared" si="5"/>
        <v>Não</v>
      </c>
      <c r="K293" s="336">
        <v>44280.0</v>
      </c>
      <c r="L293" s="336">
        <v>44757.0</v>
      </c>
      <c r="M293" s="96" t="s">
        <v>194</v>
      </c>
      <c r="N293" s="337">
        <v>0.025</v>
      </c>
      <c r="O293" s="322" t="s">
        <v>195</v>
      </c>
      <c r="P293" s="325">
        <v>0.2</v>
      </c>
      <c r="Q293" s="96" t="str">
        <f>IFERROR(VLOOKUP(F293,'Cadastro de assessores'!A:B,2,FALSE),"Não Cadastrado")</f>
        <v>250</v>
      </c>
      <c r="R293" s="96" t="s">
        <v>2618</v>
      </c>
      <c r="S293" s="336">
        <v>44280.0</v>
      </c>
      <c r="T293" s="171"/>
      <c r="U293" s="171"/>
      <c r="V293" s="46" t="s">
        <v>374</v>
      </c>
      <c r="W293" s="13" t="s">
        <v>3398</v>
      </c>
      <c r="X293" s="166" t="s">
        <v>76</v>
      </c>
      <c r="Y293" s="52" t="str">
        <f t="shared" si="3"/>
        <v>Encerrado</v>
      </c>
      <c r="Z293" s="328"/>
      <c r="AA293" s="96" t="str">
        <f t="shared" si="8"/>
        <v>Varejo</v>
      </c>
      <c r="AB293" s="13" t="s">
        <v>116</v>
      </c>
      <c r="AC293" s="96"/>
      <c r="AD293" s="96" t="s">
        <v>2664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2621</v>
      </c>
      <c r="BL293" s="173">
        <v>0.0</v>
      </c>
      <c r="BM293" s="330">
        <v>0.0</v>
      </c>
      <c r="BN293" s="330">
        <v>0.0</v>
      </c>
      <c r="BO293" s="330">
        <v>0.0</v>
      </c>
      <c r="BP293" s="330">
        <v>0.0</v>
      </c>
      <c r="BQ293" s="330">
        <v>0.0</v>
      </c>
      <c r="BR293" s="330">
        <v>0.0</v>
      </c>
      <c r="BS293" s="330">
        <v>0.0</v>
      </c>
      <c r="BT293" s="330">
        <v>0.0</v>
      </c>
      <c r="BU293" s="330">
        <v>0.0</v>
      </c>
      <c r="BV293" s="330">
        <v>0.0</v>
      </c>
      <c r="BW293" s="330">
        <v>0.0</v>
      </c>
      <c r="BX293" s="330">
        <v>0.0</v>
      </c>
      <c r="BY293" s="330">
        <v>0.0</v>
      </c>
      <c r="BZ293" s="330">
        <v>0.0</v>
      </c>
      <c r="CA293" s="330">
        <v>0.0</v>
      </c>
      <c r="CB293" s="330">
        <v>0.0</v>
      </c>
      <c r="CC293" s="331">
        <v>0.0</v>
      </c>
      <c r="CD293" s="331">
        <v>0.0</v>
      </c>
      <c r="CE293" s="331">
        <v>0.0</v>
      </c>
      <c r="CF293" s="331">
        <v>0.0</v>
      </c>
      <c r="CG293" s="331">
        <v>0.0</v>
      </c>
      <c r="CH293" s="331">
        <v>0.0</v>
      </c>
      <c r="CI293" s="332"/>
    </row>
    <row r="294" ht="15.75" customHeight="1">
      <c r="A294" s="320" t="s">
        <v>2601</v>
      </c>
      <c r="B294" s="347" t="s">
        <v>3399</v>
      </c>
      <c r="C294" s="334" t="s">
        <v>3400</v>
      </c>
      <c r="D294" s="322" t="s">
        <v>18</v>
      </c>
      <c r="E294" s="322" t="s">
        <v>181</v>
      </c>
      <c r="F294" s="322" t="s">
        <v>72</v>
      </c>
      <c r="G294" s="45" t="str">
        <f t="shared" si="1"/>
        <v>Augusto</v>
      </c>
      <c r="H294" s="167" t="s">
        <v>149</v>
      </c>
      <c r="I294" s="52" t="s">
        <v>122</v>
      </c>
      <c r="J294" s="322" t="str">
        <f t="shared" si="5"/>
        <v>Não</v>
      </c>
      <c r="K294" s="323">
        <v>44280.0</v>
      </c>
      <c r="L294" s="96"/>
      <c r="M294" s="96" t="s">
        <v>275</v>
      </c>
      <c r="N294" s="337">
        <v>0.02</v>
      </c>
      <c r="O294" s="322" t="s">
        <v>53</v>
      </c>
      <c r="P294" s="325">
        <v>0.2</v>
      </c>
      <c r="Q294" s="322" t="str">
        <f>IFERROR(VLOOKUP(F294,'Cadastro de assessores'!A:B,2,FALSE),"Não Cadastrado")</f>
        <v>250</v>
      </c>
      <c r="R294" s="350" t="s">
        <v>103</v>
      </c>
      <c r="S294" s="323">
        <v>44232.0</v>
      </c>
      <c r="T294" s="171"/>
      <c r="U294" s="171"/>
      <c r="V294" s="46" t="s">
        <v>104</v>
      </c>
      <c r="W294" s="327" t="s">
        <v>3401</v>
      </c>
      <c r="X294" s="166" t="s">
        <v>76</v>
      </c>
      <c r="Y294" s="52" t="str">
        <f t="shared" si="3"/>
        <v>Inativo</v>
      </c>
      <c r="Z294" s="328"/>
      <c r="AA294" s="96" t="str">
        <f t="shared" si="8"/>
        <v>Varejo</v>
      </c>
      <c r="AB294" s="13" t="s">
        <v>116</v>
      </c>
      <c r="AC294" s="96"/>
      <c r="AD294" s="96" t="s">
        <v>2664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0">
        <v>38354.31</v>
      </c>
      <c r="BJ294" s="330">
        <v>0.0</v>
      </c>
      <c r="BK294" s="330">
        <v>38957.72</v>
      </c>
      <c r="BL294" s="330">
        <v>39253.5</v>
      </c>
      <c r="BM294" s="330">
        <v>39535.8</v>
      </c>
      <c r="BN294" s="330">
        <v>16362.24</v>
      </c>
      <c r="BO294" s="330">
        <v>16499.92</v>
      </c>
      <c r="BP294" s="330">
        <v>16637.63</v>
      </c>
      <c r="BQ294" s="330">
        <v>0.0</v>
      </c>
      <c r="BR294" s="330">
        <v>0.0</v>
      </c>
      <c r="BS294" s="330">
        <v>0.0</v>
      </c>
      <c r="BT294" s="330">
        <v>0.0</v>
      </c>
      <c r="BU294" s="330">
        <v>0.0</v>
      </c>
      <c r="BV294" s="330">
        <v>0.0</v>
      </c>
      <c r="BW294" s="330">
        <v>0.0</v>
      </c>
      <c r="BX294" s="330">
        <v>0.0</v>
      </c>
      <c r="BY294" s="330">
        <v>0.0</v>
      </c>
      <c r="BZ294" s="330">
        <v>0.0</v>
      </c>
      <c r="CA294" s="330">
        <v>0.0</v>
      </c>
      <c r="CB294" s="330">
        <v>0.0</v>
      </c>
      <c r="CC294" s="331">
        <v>0.0</v>
      </c>
      <c r="CD294" s="331">
        <v>0.0</v>
      </c>
      <c r="CE294" s="331">
        <v>0.0</v>
      </c>
      <c r="CF294" s="331">
        <v>0.0</v>
      </c>
      <c r="CG294" s="331">
        <v>0.0</v>
      </c>
      <c r="CH294" s="331">
        <v>0.0</v>
      </c>
      <c r="CI294" s="332"/>
    </row>
    <row r="295" ht="15.75" customHeight="1">
      <c r="A295" s="320" t="s">
        <v>2601</v>
      </c>
      <c r="B295" s="43" t="s">
        <v>1947</v>
      </c>
      <c r="C295" s="333" t="s">
        <v>3402</v>
      </c>
      <c r="D295" s="322" t="s">
        <v>18</v>
      </c>
      <c r="E295" s="322" t="s">
        <v>181</v>
      </c>
      <c r="F295" s="94" t="s">
        <v>203</v>
      </c>
      <c r="G295" s="45" t="str">
        <f t="shared" si="1"/>
        <v>Augusto</v>
      </c>
      <c r="H295" s="335" t="s">
        <v>149</v>
      </c>
      <c r="I295" s="52" t="s">
        <v>122</v>
      </c>
      <c r="J295" s="322" t="str">
        <f t="shared" si="5"/>
        <v>Não</v>
      </c>
      <c r="K295" s="73">
        <v>44362.0</v>
      </c>
      <c r="L295" s="46"/>
      <c r="M295" s="96" t="s">
        <v>61</v>
      </c>
      <c r="N295" s="324">
        <v>0.015</v>
      </c>
      <c r="O295" s="322" t="s">
        <v>53</v>
      </c>
      <c r="P295" s="325">
        <v>0.1</v>
      </c>
      <c r="Q295" s="322" t="str">
        <f>IFERROR(VLOOKUP(F295,'Cadastro de assessores'!A:B,2,FALSE),"Não Cadastrado")</f>
        <v>28411</v>
      </c>
      <c r="R295" s="322" t="s">
        <v>103</v>
      </c>
      <c r="S295" s="73">
        <v>44362.0</v>
      </c>
      <c r="T295" s="171"/>
      <c r="U295" s="171"/>
      <c r="V295" s="46" t="s">
        <v>374</v>
      </c>
      <c r="W295" s="5" t="s">
        <v>1950</v>
      </c>
      <c r="X295" s="166" t="s">
        <v>76</v>
      </c>
      <c r="Y295" s="52" t="str">
        <f t="shared" si="3"/>
        <v>Ativo</v>
      </c>
      <c r="Z295" s="328"/>
      <c r="AA295" s="96" t="str">
        <f t="shared" si="8"/>
        <v>Varejo</v>
      </c>
      <c r="AB295" s="13" t="s">
        <v>116</v>
      </c>
      <c r="AC295" s="96"/>
      <c r="AD295" s="96" t="s">
        <v>2664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0">
        <v>226983.35</v>
      </c>
      <c r="BJ295" s="330">
        <v>224724.52</v>
      </c>
      <c r="BK295" s="330">
        <v>229590.19</v>
      </c>
      <c r="BL295" s="330">
        <v>232629.08</v>
      </c>
      <c r="BM295" s="330">
        <v>235331.69</v>
      </c>
      <c r="BN295" s="330">
        <v>243567.89</v>
      </c>
      <c r="BO295" s="330">
        <v>241714.52</v>
      </c>
      <c r="BP295" s="330">
        <v>243507.2</v>
      </c>
      <c r="BQ295" s="330">
        <v>246189.27</v>
      </c>
      <c r="BR295" s="330">
        <v>246783.22</v>
      </c>
      <c r="BS295" s="330">
        <v>248682.04</v>
      </c>
      <c r="BT295" s="330">
        <v>249050.44</v>
      </c>
      <c r="BU295" s="330">
        <v>255036.82</v>
      </c>
      <c r="BV295" s="330">
        <v>259460.67</v>
      </c>
      <c r="BW295" s="330">
        <v>260710.43</v>
      </c>
      <c r="BX295" s="330">
        <v>263251.56</v>
      </c>
      <c r="BY295" s="330">
        <v>249879.1</v>
      </c>
      <c r="BZ295" s="330">
        <v>265891.94</v>
      </c>
      <c r="CA295" s="330">
        <v>216558.11</v>
      </c>
      <c r="CB295" s="330">
        <v>19.55</v>
      </c>
      <c r="CC295" s="331">
        <v>0.0</v>
      </c>
      <c r="CD295" s="331">
        <v>19.55</v>
      </c>
      <c r="CE295" s="331">
        <v>0.0</v>
      </c>
      <c r="CF295" s="331">
        <v>19.55</v>
      </c>
      <c r="CG295" s="331">
        <v>0.0</v>
      </c>
      <c r="CH295" s="331">
        <v>0.0</v>
      </c>
      <c r="CI295" s="332"/>
    </row>
    <row r="296" ht="15.75" customHeight="1">
      <c r="A296" s="320" t="s">
        <v>2601</v>
      </c>
      <c r="B296" s="243" t="s">
        <v>3403</v>
      </c>
      <c r="C296" s="334" t="s">
        <v>3404</v>
      </c>
      <c r="D296" s="322" t="s">
        <v>2714</v>
      </c>
      <c r="E296" s="322" t="s">
        <v>19</v>
      </c>
      <c r="F296" s="96" t="s">
        <v>2714</v>
      </c>
      <c r="G296" s="45" t="str">
        <f t="shared" si="1"/>
        <v>Augusto</v>
      </c>
      <c r="H296" s="335" t="s">
        <v>190</v>
      </c>
      <c r="I296" s="47" t="s">
        <v>23</v>
      </c>
      <c r="J296" s="322" t="str">
        <f t="shared" si="5"/>
        <v>Não</v>
      </c>
      <c r="K296" s="341">
        <v>43426.0</v>
      </c>
      <c r="L296" s="336">
        <v>44109.0</v>
      </c>
      <c r="M296" s="96" t="s">
        <v>194</v>
      </c>
      <c r="N296" s="337">
        <v>0.008</v>
      </c>
      <c r="O296" s="322" t="s">
        <v>195</v>
      </c>
      <c r="P296" s="325">
        <v>0.2</v>
      </c>
      <c r="Q296" s="96" t="str">
        <f>IFERROR(VLOOKUP(F296,'Cadastro de assessores'!A:B,2,FALSE),"Não Cadastrado")</f>
        <v>22400</v>
      </c>
      <c r="R296" s="96" t="s">
        <v>2618</v>
      </c>
      <c r="S296" s="341">
        <v>43426.0</v>
      </c>
      <c r="T296" s="171"/>
      <c r="U296" s="171"/>
      <c r="V296" s="46" t="s">
        <v>374</v>
      </c>
      <c r="W296" s="13" t="s">
        <v>3405</v>
      </c>
      <c r="X296" s="96" t="s">
        <v>19</v>
      </c>
      <c r="Y296" s="52" t="str">
        <f t="shared" si="3"/>
        <v>Encerrado</v>
      </c>
      <c r="Z296" s="328"/>
      <c r="AA296" s="96" t="str">
        <f t="shared" si="8"/>
        <v/>
      </c>
      <c r="AB296" s="96"/>
      <c r="AC296" s="96"/>
      <c r="AD296" s="96" t="s">
        <v>2620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0"/>
      <c r="AR296" s="173"/>
      <c r="AS296" s="173"/>
      <c r="AT296" s="173"/>
      <c r="AU296" s="173"/>
      <c r="AV296" s="173"/>
      <c r="AW296" s="173"/>
      <c r="AX296" s="340"/>
      <c r="AY296" s="340"/>
      <c r="AZ296" s="340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2621</v>
      </c>
      <c r="BJ296" s="173">
        <v>0.0</v>
      </c>
      <c r="BK296" s="173" t="s">
        <v>2621</v>
      </c>
      <c r="BL296" s="173">
        <v>0.0</v>
      </c>
      <c r="BM296" s="330">
        <v>0.0</v>
      </c>
      <c r="BN296" s="330">
        <v>0.0</v>
      </c>
      <c r="BO296" s="330">
        <v>0.0</v>
      </c>
      <c r="BP296" s="330">
        <v>0.0</v>
      </c>
      <c r="BQ296" s="330">
        <v>0.0</v>
      </c>
      <c r="BR296" s="330">
        <v>0.0</v>
      </c>
      <c r="BS296" s="330">
        <v>0.0</v>
      </c>
      <c r="BT296" s="330">
        <v>0.0</v>
      </c>
      <c r="BU296" s="330">
        <v>0.0</v>
      </c>
      <c r="BV296" s="330">
        <v>0.0</v>
      </c>
      <c r="BW296" s="330">
        <v>0.0</v>
      </c>
      <c r="BX296" s="330">
        <v>0.0</v>
      </c>
      <c r="BY296" s="330">
        <v>0.0</v>
      </c>
      <c r="BZ296" s="330">
        <v>0.0</v>
      </c>
      <c r="CA296" s="330">
        <v>0.0</v>
      </c>
      <c r="CB296" s="330">
        <v>0.0</v>
      </c>
      <c r="CC296" s="331">
        <v>0.0</v>
      </c>
      <c r="CD296" s="331">
        <v>0.0</v>
      </c>
      <c r="CE296" s="331">
        <v>0.0</v>
      </c>
      <c r="CF296" s="331">
        <v>0.0</v>
      </c>
      <c r="CG296" s="331">
        <v>0.0</v>
      </c>
      <c r="CH296" s="331">
        <v>0.0</v>
      </c>
      <c r="CI296" s="332"/>
    </row>
    <row r="297" ht="15.75" customHeight="1">
      <c r="A297" s="320" t="s">
        <v>2601</v>
      </c>
      <c r="B297" s="238" t="s">
        <v>3406</v>
      </c>
      <c r="C297" s="334" t="s">
        <v>3407</v>
      </c>
      <c r="D297" s="322" t="s">
        <v>2604</v>
      </c>
      <c r="E297" s="322" t="s">
        <v>19</v>
      </c>
      <c r="F297" s="96" t="s">
        <v>2605</v>
      </c>
      <c r="G297" s="45" t="str">
        <f t="shared" si="1"/>
        <v>Augusto</v>
      </c>
      <c r="H297" s="335" t="s">
        <v>190</v>
      </c>
      <c r="I297" s="47" t="s">
        <v>23</v>
      </c>
      <c r="J297" s="322" t="str">
        <f t="shared" si="5"/>
        <v>Não</v>
      </c>
      <c r="K297" s="341">
        <v>43816.0</v>
      </c>
      <c r="L297" s="336">
        <v>43944.0</v>
      </c>
      <c r="M297" s="96" t="s">
        <v>74</v>
      </c>
      <c r="N297" s="337">
        <v>0.012</v>
      </c>
      <c r="O297" s="322" t="s">
        <v>2606</v>
      </c>
      <c r="P297" s="325">
        <v>0.0</v>
      </c>
      <c r="Q297" s="96" t="str">
        <f>IFERROR(VLOOKUP(F297,'Cadastro de assessores'!A:B,2,FALSE),"Não Cadastrado")</f>
        <v>17573</v>
      </c>
      <c r="R297" s="96" t="s">
        <v>2618</v>
      </c>
      <c r="S297" s="341">
        <v>43816.0</v>
      </c>
      <c r="T297" s="171"/>
      <c r="U297" s="171"/>
      <c r="V297" s="46" t="s">
        <v>104</v>
      </c>
      <c r="W297" s="13" t="s">
        <v>3408</v>
      </c>
      <c r="X297" s="96" t="s">
        <v>27</v>
      </c>
      <c r="Y297" s="52" t="str">
        <f t="shared" si="3"/>
        <v>Encerrado</v>
      </c>
      <c r="Z297" s="328"/>
      <c r="AA297" s="96" t="str">
        <f t="shared" si="8"/>
        <v/>
      </c>
      <c r="AB297" s="96"/>
      <c r="AC297" s="96"/>
      <c r="AD297" s="96" t="s">
        <v>3409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0"/>
      <c r="AY297" s="340"/>
      <c r="AZ297" s="340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2621</v>
      </c>
      <c r="BJ297" s="173">
        <v>0.0</v>
      </c>
      <c r="BK297" s="173" t="s">
        <v>2621</v>
      </c>
      <c r="BL297" s="173">
        <v>0.0</v>
      </c>
      <c r="BM297" s="330">
        <v>0.0</v>
      </c>
      <c r="BN297" s="330">
        <v>0.0</v>
      </c>
      <c r="BO297" s="330">
        <v>0.0</v>
      </c>
      <c r="BP297" s="330">
        <v>0.0</v>
      </c>
      <c r="BQ297" s="330">
        <v>0.0</v>
      </c>
      <c r="BR297" s="330">
        <v>0.0</v>
      </c>
      <c r="BS297" s="330">
        <v>0.0</v>
      </c>
      <c r="BT297" s="330">
        <v>0.0</v>
      </c>
      <c r="BU297" s="330">
        <v>0.0</v>
      </c>
      <c r="BV297" s="330">
        <v>0.0</v>
      </c>
      <c r="BW297" s="330">
        <v>0.0</v>
      </c>
      <c r="BX297" s="330">
        <v>0.0</v>
      </c>
      <c r="BY297" s="330">
        <v>0.0</v>
      </c>
      <c r="BZ297" s="330">
        <v>0.0</v>
      </c>
      <c r="CA297" s="330">
        <v>0.0</v>
      </c>
      <c r="CB297" s="330">
        <v>0.0</v>
      </c>
      <c r="CC297" s="331">
        <v>0.0</v>
      </c>
      <c r="CD297" s="331">
        <v>0.0</v>
      </c>
      <c r="CE297" s="331">
        <v>0.0</v>
      </c>
      <c r="CF297" s="331">
        <v>0.0</v>
      </c>
      <c r="CG297" s="331">
        <v>0.0</v>
      </c>
      <c r="CH297" s="331">
        <v>0.0</v>
      </c>
      <c r="CI297" s="332"/>
    </row>
    <row r="298" ht="15.75" customHeight="1">
      <c r="A298" s="320" t="s">
        <v>2601</v>
      </c>
      <c r="B298" s="243" t="s">
        <v>3410</v>
      </c>
      <c r="C298" s="321" t="s">
        <v>3411</v>
      </c>
      <c r="D298" s="322" t="s">
        <v>18</v>
      </c>
      <c r="E298" s="322" t="s">
        <v>19</v>
      </c>
      <c r="F298" s="96" t="s">
        <v>711</v>
      </c>
      <c r="G298" s="45" t="str">
        <f t="shared" si="1"/>
        <v>Augusto</v>
      </c>
      <c r="H298" s="167" t="s">
        <v>149</v>
      </c>
      <c r="I298" s="52" t="s">
        <v>122</v>
      </c>
      <c r="J298" s="322" t="str">
        <f t="shared" si="5"/>
        <v>Sim</v>
      </c>
      <c r="K298" s="336">
        <v>45019.0</v>
      </c>
      <c r="L298" s="336"/>
      <c r="M298" s="96" t="s">
        <v>275</v>
      </c>
      <c r="N298" s="337">
        <v>0.02</v>
      </c>
      <c r="O298" s="322" t="s">
        <v>53</v>
      </c>
      <c r="P298" s="325">
        <v>0.2</v>
      </c>
      <c r="Q298" s="96" t="str">
        <f>IFERROR(VLOOKUP(F298,'Cadastro de assessores'!A:B,2,FALSE),"Não Cadastrado")</f>
        <v>18467</v>
      </c>
      <c r="R298" s="96"/>
      <c r="S298" s="336"/>
      <c r="T298" s="171" t="s">
        <v>3412</v>
      </c>
      <c r="U298" s="171"/>
      <c r="V298" s="46" t="s">
        <v>104</v>
      </c>
      <c r="W298" s="13" t="s">
        <v>3413</v>
      </c>
      <c r="X298" s="96" t="s">
        <v>27</v>
      </c>
      <c r="Y298" s="52" t="str">
        <f t="shared" si="3"/>
        <v>Ativo</v>
      </c>
      <c r="Z298" s="328"/>
      <c r="AA298" s="96" t="str">
        <f t="shared" si="8"/>
        <v/>
      </c>
      <c r="AB298" s="13" t="s">
        <v>116</v>
      </c>
      <c r="AC298" s="96"/>
      <c r="AD298" s="96" t="s">
        <v>2707</v>
      </c>
      <c r="AE298" s="173"/>
      <c r="AF298" s="173"/>
      <c r="AG298" s="173"/>
      <c r="AH298" s="173"/>
      <c r="AI298" s="173"/>
      <c r="AJ298" s="173"/>
      <c r="AK298" s="173"/>
      <c r="AL298" s="340"/>
      <c r="AM298" s="340"/>
      <c r="AN298" s="340"/>
      <c r="AO298" s="340"/>
      <c r="AP298" s="340"/>
      <c r="AQ298" s="340"/>
      <c r="AR298" s="173"/>
      <c r="AS298" s="173"/>
      <c r="AT298" s="173"/>
      <c r="AU298" s="173"/>
      <c r="AV298" s="173"/>
      <c r="AW298" s="173"/>
      <c r="AX298" s="340"/>
      <c r="AY298" s="340"/>
      <c r="AZ298" s="340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0">
        <v>0.0</v>
      </c>
      <c r="BK298" s="330" t="s">
        <v>2621</v>
      </c>
      <c r="BL298" s="330">
        <v>0.0</v>
      </c>
      <c r="BM298" s="330">
        <v>0.0</v>
      </c>
      <c r="BN298" s="330">
        <v>0.0</v>
      </c>
      <c r="BO298" s="330">
        <v>0.0</v>
      </c>
      <c r="BP298" s="330">
        <v>0.0</v>
      </c>
      <c r="BQ298" s="330">
        <v>0.0</v>
      </c>
      <c r="BR298" s="330">
        <v>0.0</v>
      </c>
      <c r="BS298" s="330">
        <v>98197.72</v>
      </c>
      <c r="BT298" s="330">
        <v>5347.13</v>
      </c>
      <c r="BU298" s="330">
        <v>5538.02</v>
      </c>
      <c r="BV298" s="330">
        <v>0.0</v>
      </c>
      <c r="BW298" s="330">
        <v>0.0</v>
      </c>
      <c r="BX298" s="330">
        <v>0.0</v>
      </c>
      <c r="BY298" s="330">
        <v>0.0</v>
      </c>
      <c r="BZ298" s="330">
        <v>0.0</v>
      </c>
      <c r="CA298" s="330">
        <v>0.0</v>
      </c>
      <c r="CB298" s="330">
        <v>0.0</v>
      </c>
      <c r="CC298" s="331">
        <v>0.0</v>
      </c>
      <c r="CD298" s="331">
        <v>0.0</v>
      </c>
      <c r="CE298" s="331">
        <v>0.0</v>
      </c>
      <c r="CF298" s="331">
        <v>0.0</v>
      </c>
      <c r="CG298" s="331">
        <v>0.0</v>
      </c>
      <c r="CH298" s="331">
        <v>0.0</v>
      </c>
      <c r="CI298" s="332"/>
    </row>
    <row r="299" ht="15.75" customHeight="1">
      <c r="A299" s="320" t="s">
        <v>2601</v>
      </c>
      <c r="B299" s="243" t="s">
        <v>3414</v>
      </c>
      <c r="C299" s="334" t="s">
        <v>3415</v>
      </c>
      <c r="D299" s="322" t="s">
        <v>2604</v>
      </c>
      <c r="E299" s="322" t="s">
        <v>19</v>
      </c>
      <c r="F299" s="96" t="s">
        <v>2605</v>
      </c>
      <c r="G299" s="45" t="str">
        <f t="shared" si="1"/>
        <v>Augusto</v>
      </c>
      <c r="H299" s="335" t="s">
        <v>190</v>
      </c>
      <c r="I299" s="47" t="s">
        <v>23</v>
      </c>
      <c r="J299" s="322" t="str">
        <f t="shared" si="5"/>
        <v>Não</v>
      </c>
      <c r="K299" s="336">
        <v>43563.0</v>
      </c>
      <c r="L299" s="336">
        <v>43922.0</v>
      </c>
      <c r="M299" s="96" t="s">
        <v>194</v>
      </c>
      <c r="N299" s="337">
        <v>0.02</v>
      </c>
      <c r="O299" s="322" t="s">
        <v>195</v>
      </c>
      <c r="P299" s="325">
        <v>0.2</v>
      </c>
      <c r="Q299" s="96" t="str">
        <f>IFERROR(VLOOKUP(F299,'Cadastro de assessores'!A:B,2,FALSE),"Não Cadastrado")</f>
        <v>17573</v>
      </c>
      <c r="R299" s="96" t="s">
        <v>2618</v>
      </c>
      <c r="S299" s="336">
        <v>43563.0</v>
      </c>
      <c r="T299" s="171"/>
      <c r="U299" s="171"/>
      <c r="V299" s="46" t="s">
        <v>374</v>
      </c>
      <c r="W299" s="13" t="s">
        <v>3416</v>
      </c>
      <c r="X299" s="96" t="s">
        <v>19</v>
      </c>
      <c r="Y299" s="52" t="str">
        <f t="shared" si="3"/>
        <v>Encerrado</v>
      </c>
      <c r="Z299" s="328"/>
      <c r="AA299" s="96" t="str">
        <f t="shared" si="8"/>
        <v/>
      </c>
      <c r="AB299" s="96"/>
      <c r="AC299" s="96"/>
      <c r="AD299" s="96" t="s">
        <v>2678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0"/>
      <c r="AM299" s="340"/>
      <c r="AN299" s="340"/>
      <c r="AO299" s="340"/>
      <c r="AP299" s="340"/>
      <c r="AQ299" s="340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0"/>
      <c r="AY299" s="340"/>
      <c r="AZ299" s="340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2621</v>
      </c>
      <c r="BJ299" s="173">
        <v>0.0</v>
      </c>
      <c r="BK299" s="173" t="s">
        <v>2621</v>
      </c>
      <c r="BL299" s="173">
        <v>0.0</v>
      </c>
      <c r="BM299" s="330">
        <v>0.0</v>
      </c>
      <c r="BN299" s="330">
        <v>0.0</v>
      </c>
      <c r="BO299" s="330">
        <v>0.0</v>
      </c>
      <c r="BP299" s="330">
        <v>0.0</v>
      </c>
      <c r="BQ299" s="330">
        <v>0.0</v>
      </c>
      <c r="BR299" s="330">
        <v>0.0</v>
      </c>
      <c r="BS299" s="330">
        <v>0.0</v>
      </c>
      <c r="BT299" s="330">
        <v>0.0</v>
      </c>
      <c r="BU299" s="330">
        <v>0.0</v>
      </c>
      <c r="BV299" s="330">
        <v>0.0</v>
      </c>
      <c r="BW299" s="330">
        <v>0.0</v>
      </c>
      <c r="BX299" s="330">
        <v>0.0</v>
      </c>
      <c r="BY299" s="330">
        <v>0.0</v>
      </c>
      <c r="BZ299" s="330">
        <v>0.0</v>
      </c>
      <c r="CA299" s="330">
        <v>0.0</v>
      </c>
      <c r="CB299" s="330">
        <v>0.0</v>
      </c>
      <c r="CC299" s="331">
        <v>0.0</v>
      </c>
      <c r="CD299" s="331">
        <v>0.0</v>
      </c>
      <c r="CE299" s="331">
        <v>0.0</v>
      </c>
      <c r="CF299" s="331">
        <v>0.0</v>
      </c>
      <c r="CG299" s="331">
        <v>0.0</v>
      </c>
      <c r="CH299" s="331">
        <v>0.0</v>
      </c>
      <c r="CI299" s="332"/>
    </row>
    <row r="300" ht="15.75" customHeight="1">
      <c r="A300" s="320" t="s">
        <v>2601</v>
      </c>
      <c r="B300" s="320" t="s">
        <v>3417</v>
      </c>
      <c r="C300" s="321" t="s">
        <v>3418</v>
      </c>
      <c r="D300" s="322" t="s">
        <v>18</v>
      </c>
      <c r="E300" s="322" t="s">
        <v>19</v>
      </c>
      <c r="F300" s="322" t="s">
        <v>144</v>
      </c>
      <c r="G300" s="45" t="str">
        <f t="shared" si="1"/>
        <v>Augusto</v>
      </c>
      <c r="H300" s="335" t="s">
        <v>149</v>
      </c>
      <c r="I300" s="52" t="s">
        <v>122</v>
      </c>
      <c r="J300" s="322" t="str">
        <f t="shared" si="5"/>
        <v>Sim</v>
      </c>
      <c r="K300" s="323">
        <v>43473.0</v>
      </c>
      <c r="L300" s="96"/>
      <c r="M300" s="96" t="s">
        <v>74</v>
      </c>
      <c r="N300" s="324">
        <v>0.005</v>
      </c>
      <c r="O300" s="322" t="s">
        <v>2606</v>
      </c>
      <c r="P300" s="325">
        <v>0.0</v>
      </c>
      <c r="Q300" s="322">
        <f>IFERROR(VLOOKUP(F300,'Cadastro de assessores'!A:B,2,FALSE),"Não Cadastrado")</f>
        <v>12332</v>
      </c>
      <c r="R300" s="322" t="s">
        <v>103</v>
      </c>
      <c r="S300" s="323">
        <v>43473.0</v>
      </c>
      <c r="T300" s="171" t="s">
        <v>3419</v>
      </c>
      <c r="U300" s="171"/>
      <c r="V300" s="46" t="s">
        <v>374</v>
      </c>
      <c r="W300" s="327" t="s">
        <v>3420</v>
      </c>
      <c r="X300" s="96" t="s">
        <v>19</v>
      </c>
      <c r="Y300" s="52" t="str">
        <f t="shared" si="3"/>
        <v>Ativo</v>
      </c>
      <c r="Z300" s="328"/>
      <c r="AA300" s="96" t="str">
        <f t="shared" si="8"/>
        <v>Varejo</v>
      </c>
      <c r="AB300" s="13" t="s">
        <v>116</v>
      </c>
      <c r="AC300" s="96"/>
      <c r="AD300" s="96" t="s">
        <v>2678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9">
        <v>772742.37</v>
      </c>
      <c r="AT300" s="329">
        <v>769962.53</v>
      </c>
      <c r="AU300" s="329">
        <v>770642.07</v>
      </c>
      <c r="AV300" s="329">
        <v>770548.84</v>
      </c>
      <c r="AW300" s="329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0">
        <v>575656.88</v>
      </c>
      <c r="BJ300" s="330">
        <v>555984.21</v>
      </c>
      <c r="BK300" s="330">
        <v>563740.12</v>
      </c>
      <c r="BL300" s="330">
        <v>557043.08</v>
      </c>
      <c r="BM300" s="330">
        <v>501874.55</v>
      </c>
      <c r="BN300" s="330">
        <v>426715.93</v>
      </c>
      <c r="BO300" s="330">
        <v>413515.5</v>
      </c>
      <c r="BP300" s="330">
        <v>317455.55</v>
      </c>
      <c r="BQ300" s="330">
        <v>282804.71</v>
      </c>
      <c r="BR300" s="330">
        <v>271732.7</v>
      </c>
      <c r="BS300" s="330">
        <v>274484.56</v>
      </c>
      <c r="BT300" s="330">
        <v>276241.8</v>
      </c>
      <c r="BU300" s="330">
        <v>278295.7</v>
      </c>
      <c r="BV300" s="330">
        <v>285639.96</v>
      </c>
      <c r="BW300" s="330">
        <v>286889.23</v>
      </c>
      <c r="BX300" s="330">
        <v>288459.5</v>
      </c>
      <c r="BY300" s="330">
        <v>273204.03</v>
      </c>
      <c r="BZ300" s="330">
        <v>98009.13</v>
      </c>
      <c r="CA300" s="330">
        <v>49.67</v>
      </c>
      <c r="CB300" s="330">
        <v>49.67</v>
      </c>
      <c r="CC300" s="331">
        <v>49.67</v>
      </c>
      <c r="CD300" s="331">
        <v>49.67</v>
      </c>
      <c r="CE300" s="331">
        <v>49.67</v>
      </c>
      <c r="CF300" s="331">
        <v>0.0</v>
      </c>
      <c r="CG300" s="331">
        <v>0.0</v>
      </c>
      <c r="CH300" s="331">
        <v>0.0</v>
      </c>
      <c r="CI300" s="332"/>
    </row>
    <row r="301" ht="15.75" customHeight="1">
      <c r="A301" s="320" t="s">
        <v>2601</v>
      </c>
      <c r="B301" s="320" t="s">
        <v>3417</v>
      </c>
      <c r="C301" s="321" t="s">
        <v>3421</v>
      </c>
      <c r="D301" s="322" t="s">
        <v>18</v>
      </c>
      <c r="E301" s="322" t="s">
        <v>19</v>
      </c>
      <c r="F301" s="322" t="s">
        <v>144</v>
      </c>
      <c r="G301" s="45" t="str">
        <f t="shared" si="1"/>
        <v>Augusto</v>
      </c>
      <c r="H301" s="335" t="s">
        <v>149</v>
      </c>
      <c r="I301" s="52" t="s">
        <v>122</v>
      </c>
      <c r="J301" s="322" t="str">
        <f t="shared" si="5"/>
        <v>Sim</v>
      </c>
      <c r="K301" s="323">
        <v>43545.0</v>
      </c>
      <c r="L301" s="96"/>
      <c r="M301" s="96" t="s">
        <v>194</v>
      </c>
      <c r="N301" s="324">
        <v>0.02</v>
      </c>
      <c r="O301" s="322" t="s">
        <v>195</v>
      </c>
      <c r="P301" s="325">
        <v>0.2</v>
      </c>
      <c r="Q301" s="322">
        <f>IFERROR(VLOOKUP(F301,'Cadastro de assessores'!A:B,2,FALSE),"Não Cadastrado")</f>
        <v>12332</v>
      </c>
      <c r="R301" s="322" t="s">
        <v>103</v>
      </c>
      <c r="S301" s="323">
        <v>43545.0</v>
      </c>
      <c r="T301" s="171" t="s">
        <v>3419</v>
      </c>
      <c r="U301" s="171"/>
      <c r="V301" s="46" t="s">
        <v>374</v>
      </c>
      <c r="W301" s="327" t="s">
        <v>3420</v>
      </c>
      <c r="X301" s="96" t="s">
        <v>19</v>
      </c>
      <c r="Y301" s="52" t="str">
        <f t="shared" si="3"/>
        <v>Ativo</v>
      </c>
      <c r="Z301" s="328"/>
      <c r="AA301" s="96" t="str">
        <f t="shared" si="8"/>
        <v>Varejo</v>
      </c>
      <c r="AB301" s="13" t="s">
        <v>116</v>
      </c>
      <c r="AC301" s="96"/>
      <c r="AD301" s="96" t="s">
        <v>2678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9">
        <v>629878.38</v>
      </c>
      <c r="AT301" s="329">
        <v>682852.38</v>
      </c>
      <c r="AU301" s="329">
        <v>682501.2</v>
      </c>
      <c r="AV301" s="329">
        <v>687404.29</v>
      </c>
      <c r="AW301" s="329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0">
        <v>460388.48</v>
      </c>
      <c r="BJ301" s="330">
        <v>441900.77</v>
      </c>
      <c r="BK301" s="330">
        <v>464410.17</v>
      </c>
      <c r="BL301" s="330">
        <v>457121.35</v>
      </c>
      <c r="BM301" s="330">
        <v>460293.65</v>
      </c>
      <c r="BN301" s="330">
        <v>494985.16</v>
      </c>
      <c r="BO301" s="330">
        <v>467420.67</v>
      </c>
      <c r="BP301" s="330">
        <v>364774.77</v>
      </c>
      <c r="BQ301" s="330">
        <v>376161.37</v>
      </c>
      <c r="BR301" s="330">
        <v>361570.14</v>
      </c>
      <c r="BS301" s="330">
        <v>360592.88</v>
      </c>
      <c r="BT301" s="330">
        <v>351118.95</v>
      </c>
      <c r="BU301" s="330">
        <v>366005.46</v>
      </c>
      <c r="BV301" s="330">
        <v>394950.09</v>
      </c>
      <c r="BW301" s="330">
        <v>408337.02</v>
      </c>
      <c r="BX301" s="330">
        <v>411051.08</v>
      </c>
      <c r="BY301" s="330">
        <v>397192.11</v>
      </c>
      <c r="BZ301" s="330">
        <v>376449.56</v>
      </c>
      <c r="CA301" s="330">
        <v>2206.94</v>
      </c>
      <c r="CB301" s="330">
        <v>1678.24</v>
      </c>
      <c r="CC301" s="331">
        <v>1678.24</v>
      </c>
      <c r="CD301" s="331">
        <v>1678.24</v>
      </c>
      <c r="CE301" s="331">
        <v>1630.44</v>
      </c>
      <c r="CF301" s="331">
        <v>1235.54</v>
      </c>
      <c r="CG301" s="331">
        <v>0.0</v>
      </c>
      <c r="CH301" s="331">
        <v>984.86</v>
      </c>
      <c r="CI301" s="332"/>
    </row>
    <row r="302" ht="15.75" customHeight="1">
      <c r="A302" s="320" t="s">
        <v>2601</v>
      </c>
      <c r="B302" s="62" t="s">
        <v>3422</v>
      </c>
      <c r="C302" s="146">
        <v>3797286.0</v>
      </c>
      <c r="D302" s="322" t="s">
        <v>18</v>
      </c>
      <c r="E302" s="322" t="s">
        <v>19</v>
      </c>
      <c r="F302" s="322" t="s">
        <v>2986</v>
      </c>
      <c r="G302" s="45" t="str">
        <f t="shared" si="1"/>
        <v>Breno</v>
      </c>
      <c r="H302" s="167" t="s">
        <v>103</v>
      </c>
      <c r="I302" s="47" t="s">
        <v>23</v>
      </c>
      <c r="J302" s="322" t="str">
        <f t="shared" si="5"/>
        <v>Não</v>
      </c>
      <c r="K302" s="336">
        <v>45021.0</v>
      </c>
      <c r="L302" s="96"/>
      <c r="M302" s="96" t="s">
        <v>61</v>
      </c>
      <c r="N302" s="324">
        <v>0.015</v>
      </c>
      <c r="O302" s="322" t="s">
        <v>53</v>
      </c>
      <c r="P302" s="325">
        <v>0.1</v>
      </c>
      <c r="Q302" s="322" t="str">
        <f>IFERROR(VLOOKUP(F302,'Cadastro de assessores'!A:B,2,FALSE),"Não Cadastrado")</f>
        <v>13444</v>
      </c>
      <c r="R302" s="322"/>
      <c r="S302" s="96"/>
      <c r="T302" s="51"/>
      <c r="U302" s="51"/>
      <c r="V302" s="46" t="s">
        <v>104</v>
      </c>
      <c r="W302" s="5" t="s">
        <v>3423</v>
      </c>
      <c r="X302" s="5" t="s">
        <v>154</v>
      </c>
      <c r="Y302" s="52" t="str">
        <f t="shared" si="3"/>
        <v>Ativo</v>
      </c>
      <c r="Z302" s="328"/>
      <c r="AA302" s="96" t="str">
        <f t="shared" si="8"/>
        <v/>
      </c>
      <c r="AB302" s="13" t="s">
        <v>116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0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0"/>
      <c r="BJ302" s="330"/>
      <c r="BK302" s="330"/>
      <c r="BL302" s="330"/>
      <c r="BM302" s="330"/>
      <c r="BN302" s="330"/>
      <c r="BO302" s="330"/>
      <c r="BP302" s="330"/>
      <c r="BQ302" s="330"/>
      <c r="BR302" s="330"/>
      <c r="BS302" s="330">
        <v>0.0</v>
      </c>
      <c r="BT302" s="330">
        <v>401296.5</v>
      </c>
      <c r="BU302" s="330">
        <v>414286.85</v>
      </c>
      <c r="BV302" s="330">
        <v>419603.51</v>
      </c>
      <c r="BW302" s="330">
        <v>348634.83</v>
      </c>
      <c r="BX302" s="330">
        <v>444367.72</v>
      </c>
      <c r="BY302" s="330">
        <v>425731.2</v>
      </c>
      <c r="BZ302" s="330">
        <v>425204.09</v>
      </c>
      <c r="CA302" s="330">
        <v>369608.48</v>
      </c>
      <c r="CB302" s="330">
        <v>373045.59</v>
      </c>
      <c r="CC302" s="331">
        <v>372017.84</v>
      </c>
      <c r="CD302" s="331">
        <v>382281.91</v>
      </c>
      <c r="CE302" s="331">
        <v>388846.62</v>
      </c>
      <c r="CF302" s="331">
        <v>383089.21</v>
      </c>
      <c r="CG302" s="331">
        <v>388497.31</v>
      </c>
      <c r="CH302" s="331">
        <v>401086.97</v>
      </c>
      <c r="CI302" s="332"/>
    </row>
    <row r="303" ht="15.75" customHeight="1">
      <c r="A303" s="320" t="s">
        <v>2601</v>
      </c>
      <c r="B303" s="243" t="s">
        <v>3424</v>
      </c>
      <c r="C303" s="334" t="s">
        <v>3425</v>
      </c>
      <c r="D303" s="322" t="s">
        <v>2604</v>
      </c>
      <c r="E303" s="322" t="s">
        <v>19</v>
      </c>
      <c r="F303" s="96" t="s">
        <v>2605</v>
      </c>
      <c r="G303" s="45" t="str">
        <f t="shared" si="1"/>
        <v>Augusto</v>
      </c>
      <c r="H303" s="335" t="s">
        <v>190</v>
      </c>
      <c r="I303" s="47" t="s">
        <v>23</v>
      </c>
      <c r="J303" s="322" t="str">
        <f t="shared" si="5"/>
        <v>Não</v>
      </c>
      <c r="K303" s="336">
        <v>43700.0</v>
      </c>
      <c r="L303" s="336">
        <v>44061.0</v>
      </c>
      <c r="M303" s="96" t="s">
        <v>61</v>
      </c>
      <c r="N303" s="337">
        <v>0.01</v>
      </c>
      <c r="O303" s="322" t="s">
        <v>53</v>
      </c>
      <c r="P303" s="325">
        <v>0.1</v>
      </c>
      <c r="Q303" s="96" t="str">
        <f>IFERROR(VLOOKUP(F303,'Cadastro de assessores'!A:B,2,FALSE),"Não Cadastrado")</f>
        <v>17573</v>
      </c>
      <c r="R303" s="96" t="s">
        <v>2618</v>
      </c>
      <c r="S303" s="336">
        <v>43700.0</v>
      </c>
      <c r="T303" s="78"/>
      <c r="U303" s="78"/>
      <c r="V303" s="46" t="s">
        <v>104</v>
      </c>
      <c r="W303" s="13" t="s">
        <v>3426</v>
      </c>
      <c r="X303" s="96" t="s">
        <v>19</v>
      </c>
      <c r="Y303" s="52" t="str">
        <f t="shared" si="3"/>
        <v>Encerrado</v>
      </c>
      <c r="Z303" s="328"/>
      <c r="AA303" s="96" t="str">
        <f t="shared" si="8"/>
        <v/>
      </c>
      <c r="AB303" s="96"/>
      <c r="AC303" s="96"/>
      <c r="AD303" s="96" t="s">
        <v>2635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0"/>
      <c r="AN303" s="340"/>
      <c r="AO303" s="340"/>
      <c r="AP303" s="340"/>
      <c r="AQ303" s="340"/>
      <c r="AR303" s="173"/>
      <c r="AS303" s="173"/>
      <c r="AT303" s="173"/>
      <c r="AU303" s="173"/>
      <c r="AV303" s="173"/>
      <c r="AW303" s="173"/>
      <c r="AX303" s="340"/>
      <c r="AY303" s="340"/>
      <c r="AZ303" s="340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2621</v>
      </c>
      <c r="BJ303" s="173">
        <v>0.0</v>
      </c>
      <c r="BK303" s="173" t="s">
        <v>2621</v>
      </c>
      <c r="BL303" s="173">
        <v>0.0</v>
      </c>
      <c r="BM303" s="330">
        <v>0.0</v>
      </c>
      <c r="BN303" s="330">
        <v>0.0</v>
      </c>
      <c r="BO303" s="330">
        <v>0.0</v>
      </c>
      <c r="BP303" s="330">
        <v>0.0</v>
      </c>
      <c r="BQ303" s="330">
        <v>0.0</v>
      </c>
      <c r="BR303" s="330">
        <v>0.0</v>
      </c>
      <c r="BS303" s="330">
        <v>0.0</v>
      </c>
      <c r="BT303" s="330">
        <v>0.0</v>
      </c>
      <c r="BU303" s="330">
        <v>0.0</v>
      </c>
      <c r="BV303" s="330">
        <v>0.0</v>
      </c>
      <c r="BW303" s="330">
        <v>0.0</v>
      </c>
      <c r="BX303" s="330">
        <v>0.0</v>
      </c>
      <c r="BY303" s="330">
        <v>0.0</v>
      </c>
      <c r="BZ303" s="330">
        <v>0.0</v>
      </c>
      <c r="CA303" s="330">
        <v>0.0</v>
      </c>
      <c r="CB303" s="330">
        <v>0.0</v>
      </c>
      <c r="CC303" s="331">
        <v>0.0</v>
      </c>
      <c r="CD303" s="331">
        <v>0.0</v>
      </c>
      <c r="CE303" s="331">
        <v>0.0</v>
      </c>
      <c r="CF303" s="331">
        <v>0.0</v>
      </c>
      <c r="CG303" s="331">
        <v>0.0</v>
      </c>
      <c r="CH303" s="331">
        <v>0.0</v>
      </c>
      <c r="CI303" s="332"/>
    </row>
    <row r="304" ht="15.75" customHeight="1">
      <c r="A304" s="320" t="s">
        <v>2601</v>
      </c>
      <c r="B304" s="238" t="s">
        <v>2004</v>
      </c>
      <c r="C304" s="223" t="s">
        <v>3427</v>
      </c>
      <c r="D304" s="322" t="s">
        <v>18</v>
      </c>
      <c r="E304" s="322" t="s">
        <v>181</v>
      </c>
      <c r="F304" s="322" t="s">
        <v>72</v>
      </c>
      <c r="G304" s="45" t="str">
        <f t="shared" si="1"/>
        <v>Augusto</v>
      </c>
      <c r="H304" s="335" t="s">
        <v>149</v>
      </c>
      <c r="I304" s="52" t="s">
        <v>122</v>
      </c>
      <c r="J304" s="322" t="str">
        <f t="shared" si="5"/>
        <v>Não</v>
      </c>
      <c r="K304" s="323">
        <v>44266.0</v>
      </c>
      <c r="L304" s="46"/>
      <c r="M304" s="96" t="s">
        <v>74</v>
      </c>
      <c r="N304" s="337">
        <v>0.012</v>
      </c>
      <c r="O304" s="322" t="s">
        <v>2606</v>
      </c>
      <c r="P304" s="325">
        <v>0.0</v>
      </c>
      <c r="Q304" s="322" t="str">
        <f>IFERROR(VLOOKUP(F304,'Cadastro de assessores'!A:B,2,FALSE),"Não Cadastrado")</f>
        <v>250</v>
      </c>
      <c r="R304" s="322" t="s">
        <v>103</v>
      </c>
      <c r="S304" s="323">
        <v>44266.0</v>
      </c>
      <c r="T304" s="64"/>
      <c r="U304" s="171"/>
      <c r="V304" s="46" t="s">
        <v>104</v>
      </c>
      <c r="W304" s="13" t="s">
        <v>2007</v>
      </c>
      <c r="X304" s="166" t="s">
        <v>76</v>
      </c>
      <c r="Y304" s="52" t="str">
        <f t="shared" si="3"/>
        <v>Ativo</v>
      </c>
      <c r="Z304" s="328"/>
      <c r="AA304" s="96" t="str">
        <f t="shared" si="8"/>
        <v>Varejo</v>
      </c>
      <c r="AB304" s="13" t="s">
        <v>116</v>
      </c>
      <c r="AC304" s="96"/>
      <c r="AD304" s="96" t="s">
        <v>2664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3"/>
      <c r="AS304" s="329">
        <v>117864.18</v>
      </c>
      <c r="AT304" s="329">
        <v>118723.47</v>
      </c>
      <c r="AU304" s="329"/>
      <c r="AV304" s="329">
        <v>121277.75</v>
      </c>
      <c r="AW304" s="329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0">
        <v>119314.43</v>
      </c>
      <c r="BJ304" s="330">
        <v>119394.03</v>
      </c>
      <c r="BK304" s="330">
        <v>120517.26</v>
      </c>
      <c r="BL304" s="330">
        <v>121891.78</v>
      </c>
      <c r="BM304" s="330">
        <v>122837.5</v>
      </c>
      <c r="BN304" s="330">
        <v>125422.04</v>
      </c>
      <c r="BO304" s="330">
        <v>124708.3</v>
      </c>
      <c r="BP304" s="330">
        <v>125878.95</v>
      </c>
      <c r="BQ304" s="330">
        <v>127184.23</v>
      </c>
      <c r="BR304" s="330">
        <v>128357.39</v>
      </c>
      <c r="BS304" s="330">
        <v>130018.21</v>
      </c>
      <c r="BT304" s="330">
        <v>131059.13</v>
      </c>
      <c r="BU304" s="330">
        <v>132446.62</v>
      </c>
      <c r="BV304" s="330">
        <v>133609.1</v>
      </c>
      <c r="BW304" s="330">
        <v>133649.36</v>
      </c>
      <c r="BX304" s="330">
        <v>135272.78</v>
      </c>
      <c r="BY304" s="330">
        <v>134399.52</v>
      </c>
      <c r="BZ304" s="330">
        <v>135211.78</v>
      </c>
      <c r="CA304" s="330">
        <v>137412.86</v>
      </c>
      <c r="CB304" s="330">
        <v>139276.98</v>
      </c>
      <c r="CC304" s="331">
        <v>54.13</v>
      </c>
      <c r="CD304" s="331">
        <v>54.13</v>
      </c>
      <c r="CE304" s="331">
        <v>54.13</v>
      </c>
      <c r="CF304" s="331">
        <v>40.87</v>
      </c>
      <c r="CG304" s="331">
        <v>36.52</v>
      </c>
      <c r="CH304" s="331">
        <v>0.0</v>
      </c>
      <c r="CI304" s="332"/>
    </row>
    <row r="305" ht="15.75" customHeight="1">
      <c r="A305" s="320" t="s">
        <v>2601</v>
      </c>
      <c r="B305" s="62" t="s">
        <v>3428</v>
      </c>
      <c r="C305" s="382" t="s">
        <v>3429</v>
      </c>
      <c r="D305" s="350" t="s">
        <v>18</v>
      </c>
      <c r="E305" s="350" t="s">
        <v>181</v>
      </c>
      <c r="F305" s="350" t="s">
        <v>538</v>
      </c>
      <c r="G305" s="45" t="str">
        <f t="shared" si="1"/>
        <v>Augusto</v>
      </c>
      <c r="H305" s="351" t="s">
        <v>149</v>
      </c>
      <c r="I305" s="47" t="s">
        <v>23</v>
      </c>
      <c r="J305" s="322" t="str">
        <f t="shared" si="5"/>
        <v>Sim</v>
      </c>
      <c r="K305" s="352">
        <v>44599.0</v>
      </c>
      <c r="L305" s="383"/>
      <c r="M305" s="96" t="s">
        <v>48</v>
      </c>
      <c r="N305" s="363">
        <v>0.007</v>
      </c>
      <c r="O305" s="350" t="s">
        <v>2606</v>
      </c>
      <c r="P305" s="355">
        <v>0.0</v>
      </c>
      <c r="Q305" s="322">
        <f>IFERROR(VLOOKUP(F305,'Cadastro de assessores'!A:B,2,FALSE),"Não Cadastrado")</f>
        <v>12362</v>
      </c>
      <c r="R305" s="350"/>
      <c r="S305" s="350"/>
      <c r="T305" s="171" t="s">
        <v>3430</v>
      </c>
      <c r="U305" s="171"/>
      <c r="V305" s="46" t="s">
        <v>104</v>
      </c>
      <c r="W305" s="5" t="s">
        <v>2012</v>
      </c>
      <c r="X305" s="166" t="s">
        <v>38</v>
      </c>
      <c r="Y305" s="52" t="str">
        <f t="shared" si="3"/>
        <v>Ativo</v>
      </c>
      <c r="Z305" s="328"/>
      <c r="AA305" s="96" t="str">
        <f t="shared" si="8"/>
        <v/>
      </c>
      <c r="AB305" s="13" t="s">
        <v>116</v>
      </c>
      <c r="AC305" s="96"/>
      <c r="AD305" s="96" t="s">
        <v>2815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3"/>
      <c r="AS305" s="329"/>
      <c r="AT305" s="329"/>
      <c r="AU305" s="329"/>
      <c r="AV305" s="329"/>
      <c r="AW305" s="329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0"/>
      <c r="BJ305" s="330"/>
      <c r="BK305" s="330">
        <v>3114.78</v>
      </c>
      <c r="BL305" s="330">
        <v>3144.78</v>
      </c>
      <c r="BM305" s="330">
        <v>3177.6</v>
      </c>
      <c r="BN305" s="330">
        <v>3204.53</v>
      </c>
      <c r="BO305" s="330">
        <v>3231.35</v>
      </c>
      <c r="BP305" s="330">
        <v>3258.85</v>
      </c>
      <c r="BQ305" s="330">
        <v>3291.0</v>
      </c>
      <c r="BR305" s="330">
        <v>3314.86</v>
      </c>
      <c r="BS305" s="330">
        <v>3357.54</v>
      </c>
      <c r="BT305" s="330">
        <v>3379.23</v>
      </c>
      <c r="BU305" s="330">
        <v>3412.51</v>
      </c>
      <c r="BV305" s="330">
        <v>0.0</v>
      </c>
      <c r="BW305" s="330">
        <v>0.0</v>
      </c>
      <c r="BX305" s="330">
        <v>0.0</v>
      </c>
      <c r="BY305" s="330">
        <v>0.0</v>
      </c>
      <c r="BZ305" s="330">
        <v>0.0</v>
      </c>
      <c r="CA305" s="330">
        <v>0.0</v>
      </c>
      <c r="CB305" s="330">
        <v>0.0</v>
      </c>
      <c r="CC305" s="331">
        <v>0.0</v>
      </c>
      <c r="CD305" s="331">
        <v>0.0</v>
      </c>
      <c r="CE305" s="331">
        <v>3755.31</v>
      </c>
      <c r="CF305" s="331">
        <v>3789.03</v>
      </c>
      <c r="CG305" s="331">
        <v>3792.38</v>
      </c>
      <c r="CH305" s="331">
        <v>3822.82</v>
      </c>
      <c r="CI305" s="332"/>
    </row>
    <row r="306" ht="15.75" customHeight="1">
      <c r="A306" s="320" t="s">
        <v>2601</v>
      </c>
      <c r="B306" s="62" t="s">
        <v>3428</v>
      </c>
      <c r="C306" s="333" t="s">
        <v>3431</v>
      </c>
      <c r="D306" s="322" t="s">
        <v>18</v>
      </c>
      <c r="E306" s="322" t="s">
        <v>181</v>
      </c>
      <c r="F306" s="322" t="s">
        <v>538</v>
      </c>
      <c r="G306" s="45" t="str">
        <f t="shared" si="1"/>
        <v>Bruno</v>
      </c>
      <c r="H306" s="167" t="s">
        <v>103</v>
      </c>
      <c r="I306" s="47" t="s">
        <v>23</v>
      </c>
      <c r="J306" s="322" t="str">
        <f t="shared" si="5"/>
        <v>Sim</v>
      </c>
      <c r="K306" s="323">
        <v>44677.0</v>
      </c>
      <c r="L306" s="46"/>
      <c r="M306" s="96" t="s">
        <v>48</v>
      </c>
      <c r="N306" s="324">
        <v>0.007</v>
      </c>
      <c r="O306" s="322" t="s">
        <v>2606</v>
      </c>
      <c r="P306" s="325">
        <v>0.0</v>
      </c>
      <c r="Q306" s="322">
        <f>IFERROR(VLOOKUP(F306,'Cadastro de assessores'!A:B,2,FALSE),"Não Cadastrado")</f>
        <v>12362</v>
      </c>
      <c r="R306" s="322" t="s">
        <v>103</v>
      </c>
      <c r="S306" s="323">
        <v>44677.0</v>
      </c>
      <c r="T306" s="171" t="s">
        <v>3430</v>
      </c>
      <c r="U306" s="171"/>
      <c r="V306" s="46" t="s">
        <v>104</v>
      </c>
      <c r="W306" s="5" t="s">
        <v>2012</v>
      </c>
      <c r="X306" s="166" t="s">
        <v>38</v>
      </c>
      <c r="Y306" s="52" t="str">
        <f t="shared" si="3"/>
        <v>Ativo</v>
      </c>
      <c r="Z306" s="328"/>
      <c r="AA306" s="96" t="str">
        <f t="shared" si="8"/>
        <v>Varejo</v>
      </c>
      <c r="AB306" s="13" t="s">
        <v>116</v>
      </c>
      <c r="AC306" s="96"/>
      <c r="AD306" s="96" t="s">
        <v>2815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3"/>
      <c r="AS306" s="329"/>
      <c r="AT306" s="329"/>
      <c r="AU306" s="329"/>
      <c r="AV306" s="329"/>
      <c r="AW306" s="329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0">
        <v>992950.13</v>
      </c>
      <c r="BJ306" s="330">
        <v>1098911.69</v>
      </c>
      <c r="BK306" s="330">
        <v>1105049.55</v>
      </c>
      <c r="BL306" s="330">
        <v>1116661.39</v>
      </c>
      <c r="BM306" s="330">
        <v>1124698.24</v>
      </c>
      <c r="BN306" s="330">
        <v>3204.53</v>
      </c>
      <c r="BO306" s="330">
        <v>1137124.37</v>
      </c>
      <c r="BP306" s="330">
        <v>1148225.92</v>
      </c>
      <c r="BQ306" s="330">
        <v>1161245.64</v>
      </c>
      <c r="BR306" s="330">
        <v>1221714.94</v>
      </c>
      <c r="BS306" s="330">
        <v>1237153.94</v>
      </c>
      <c r="BT306" s="330">
        <v>1180461.06</v>
      </c>
      <c r="BU306" s="330">
        <v>1261248.38</v>
      </c>
      <c r="BV306" s="330">
        <v>1282312.29</v>
      </c>
      <c r="BW306" s="330">
        <v>1235684.45</v>
      </c>
      <c r="BX306" s="330">
        <v>1308961.94</v>
      </c>
      <c r="BY306" s="330">
        <v>1317557.65</v>
      </c>
      <c r="BZ306" s="330">
        <v>1328653.28</v>
      </c>
      <c r="CA306" s="330">
        <v>1340355.49</v>
      </c>
      <c r="CB306" s="330">
        <v>1353356.28</v>
      </c>
      <c r="CC306" s="331">
        <v>1364678.7</v>
      </c>
      <c r="CD306" s="331">
        <v>1375740.12</v>
      </c>
      <c r="CE306" s="331">
        <v>1375379.31</v>
      </c>
      <c r="CF306" s="331">
        <v>1384565.55</v>
      </c>
      <c r="CG306" s="331">
        <v>1394531.61</v>
      </c>
      <c r="CH306" s="331">
        <v>1400705.58</v>
      </c>
      <c r="CI306" s="332"/>
    </row>
    <row r="307" ht="15.75" customHeight="1">
      <c r="A307" s="320" t="s">
        <v>2601</v>
      </c>
      <c r="B307" s="243" t="s">
        <v>3428</v>
      </c>
      <c r="C307" s="334" t="s">
        <v>3432</v>
      </c>
      <c r="D307" s="322" t="s">
        <v>18</v>
      </c>
      <c r="E307" s="322" t="s">
        <v>181</v>
      </c>
      <c r="F307" s="96" t="s">
        <v>538</v>
      </c>
      <c r="G307" s="45" t="str">
        <f t="shared" si="1"/>
        <v>Augusto</v>
      </c>
      <c r="H307" s="335" t="s">
        <v>190</v>
      </c>
      <c r="I307" s="47" t="s">
        <v>23</v>
      </c>
      <c r="J307" s="322" t="str">
        <f t="shared" si="5"/>
        <v>Não</v>
      </c>
      <c r="K307" s="96"/>
      <c r="L307" s="336">
        <v>44637.0</v>
      </c>
      <c r="M307" s="46" t="s">
        <v>2969</v>
      </c>
      <c r="N307" s="337">
        <v>0.01</v>
      </c>
      <c r="O307" s="322" t="s">
        <v>2606</v>
      </c>
      <c r="P307" s="325">
        <v>0.0</v>
      </c>
      <c r="Q307" s="96">
        <f>IFERROR(VLOOKUP(F307,'Cadastro de assessores'!A:B,2,FALSE),"Não Cadastrado")</f>
        <v>12362</v>
      </c>
      <c r="R307" s="96" t="s">
        <v>2618</v>
      </c>
      <c r="S307" s="96" t="s">
        <v>3433</v>
      </c>
      <c r="T307" s="171"/>
      <c r="U307" s="171"/>
      <c r="V307" s="46" t="s">
        <v>104</v>
      </c>
      <c r="W307" s="13" t="s">
        <v>2012</v>
      </c>
      <c r="X307" s="166" t="s">
        <v>38</v>
      </c>
      <c r="Y307" s="52" t="str">
        <f t="shared" si="3"/>
        <v>Encerrado</v>
      </c>
      <c r="Z307" s="328"/>
      <c r="AA307" s="96" t="str">
        <f t="shared" si="8"/>
        <v/>
      </c>
      <c r="AB307" s="96"/>
      <c r="AC307" s="96"/>
      <c r="AD307" s="96" t="s">
        <v>2815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2621</v>
      </c>
      <c r="BJ307" s="173">
        <v>0.0</v>
      </c>
      <c r="BK307" s="173" t="s">
        <v>2621</v>
      </c>
      <c r="BL307" s="173">
        <v>0.0</v>
      </c>
      <c r="BM307" s="330">
        <v>0.0</v>
      </c>
      <c r="BN307" s="330">
        <v>0.0</v>
      </c>
      <c r="BO307" s="330">
        <v>0.0</v>
      </c>
      <c r="BP307" s="330">
        <v>0.0</v>
      </c>
      <c r="BQ307" s="330">
        <v>0.0</v>
      </c>
      <c r="BR307" s="330">
        <v>0.0</v>
      </c>
      <c r="BS307" s="330">
        <v>0.0</v>
      </c>
      <c r="BT307" s="330">
        <v>0.0</v>
      </c>
      <c r="BU307" s="330">
        <v>0.0</v>
      </c>
      <c r="BV307" s="330">
        <v>0.0</v>
      </c>
      <c r="BW307" s="330">
        <v>0.0</v>
      </c>
      <c r="BX307" s="330">
        <v>0.0</v>
      </c>
      <c r="BY307" s="330">
        <v>0.0</v>
      </c>
      <c r="BZ307" s="330">
        <v>0.0</v>
      </c>
      <c r="CA307" s="330">
        <v>0.0</v>
      </c>
      <c r="CB307" s="330">
        <v>0.0</v>
      </c>
      <c r="CC307" s="331">
        <v>0.0</v>
      </c>
      <c r="CD307" s="331">
        <v>0.0</v>
      </c>
      <c r="CE307" s="331">
        <v>0.0</v>
      </c>
      <c r="CF307" s="331">
        <v>0.0</v>
      </c>
      <c r="CG307" s="331">
        <v>0.0</v>
      </c>
      <c r="CH307" s="331">
        <v>0.0</v>
      </c>
      <c r="CI307" s="332"/>
    </row>
    <row r="308" ht="15.75" customHeight="1">
      <c r="A308" s="320" t="s">
        <v>2601</v>
      </c>
      <c r="B308" s="116" t="s">
        <v>3434</v>
      </c>
      <c r="C308" s="46">
        <v>3436437.0</v>
      </c>
      <c r="D308" s="322" t="s">
        <v>18</v>
      </c>
      <c r="E308" s="322" t="s">
        <v>181</v>
      </c>
      <c r="F308" s="96" t="s">
        <v>2689</v>
      </c>
      <c r="G308" s="45" t="str">
        <f t="shared" si="1"/>
        <v>Augusto</v>
      </c>
      <c r="H308" s="335" t="s">
        <v>190</v>
      </c>
      <c r="I308" s="47" t="s">
        <v>23</v>
      </c>
      <c r="J308" s="322" t="str">
        <f t="shared" si="5"/>
        <v>Não</v>
      </c>
      <c r="K308" s="323">
        <v>44733.0</v>
      </c>
      <c r="L308" s="336">
        <v>44907.0</v>
      </c>
      <c r="M308" s="96" t="s">
        <v>48</v>
      </c>
      <c r="N308" s="337">
        <v>0.007</v>
      </c>
      <c r="O308" s="322" t="s">
        <v>2606</v>
      </c>
      <c r="P308" s="325">
        <v>0.0</v>
      </c>
      <c r="Q308" s="96" t="str">
        <f>IFERROR(VLOOKUP(F308,'Cadastro de assessores'!A:B,2,FALSE),"Não Cadastrado")</f>
        <v>22066</v>
      </c>
      <c r="R308" s="96" t="s">
        <v>103</v>
      </c>
      <c r="S308" s="341">
        <v>44726.0</v>
      </c>
      <c r="T308" s="171"/>
      <c r="U308" s="171"/>
      <c r="V308" s="46" t="s">
        <v>104</v>
      </c>
      <c r="W308" s="5" t="s">
        <v>3435</v>
      </c>
      <c r="X308" s="96" t="s">
        <v>3436</v>
      </c>
      <c r="Y308" s="52" t="str">
        <f t="shared" si="3"/>
        <v>Encerrado</v>
      </c>
      <c r="Z308" s="328"/>
      <c r="AA308" s="96" t="str">
        <f t="shared" si="8"/>
        <v/>
      </c>
      <c r="AB308" s="96"/>
      <c r="AC308" s="96"/>
      <c r="AD308" s="96" t="s">
        <v>2614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0"/>
      <c r="AY308" s="340"/>
      <c r="AZ308" s="340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0">
        <v>421468.95</v>
      </c>
      <c r="BK308" s="330">
        <v>424912.13</v>
      </c>
      <c r="BL308" s="330">
        <v>229068.83</v>
      </c>
      <c r="BM308" s="330">
        <v>127875.78</v>
      </c>
      <c r="BN308" s="330">
        <v>128507.47</v>
      </c>
      <c r="BO308" s="330">
        <v>61837.18</v>
      </c>
      <c r="BP308" s="330">
        <v>62312.92</v>
      </c>
      <c r="BQ308" s="330">
        <v>62907.58</v>
      </c>
      <c r="BR308" s="330">
        <v>63418.51</v>
      </c>
      <c r="BS308" s="330">
        <v>64211.51</v>
      </c>
      <c r="BT308" s="330">
        <v>64764.38</v>
      </c>
      <c r="BU308" s="330">
        <v>65415.95</v>
      </c>
      <c r="BV308" s="330">
        <v>0.0</v>
      </c>
      <c r="BW308" s="330">
        <v>0.0</v>
      </c>
      <c r="BX308" s="330">
        <v>0.0</v>
      </c>
      <c r="BY308" s="330">
        <v>0.0</v>
      </c>
      <c r="BZ308" s="330">
        <v>0.0</v>
      </c>
      <c r="CA308" s="330">
        <v>0.0</v>
      </c>
      <c r="CB308" s="330">
        <v>0.0</v>
      </c>
      <c r="CC308" s="331">
        <v>0.0</v>
      </c>
      <c r="CD308" s="331">
        <v>0.0</v>
      </c>
      <c r="CE308" s="331">
        <v>0.0</v>
      </c>
      <c r="CF308" s="331">
        <v>0.0</v>
      </c>
      <c r="CG308" s="331">
        <v>0.0</v>
      </c>
      <c r="CH308" s="331">
        <v>0.0</v>
      </c>
      <c r="CI308" s="332"/>
    </row>
    <row r="309" ht="15.75" customHeight="1">
      <c r="A309" s="320" t="s">
        <v>2601</v>
      </c>
      <c r="B309" s="243" t="s">
        <v>3437</v>
      </c>
      <c r="C309" s="390" t="s">
        <v>3438</v>
      </c>
      <c r="D309" s="322" t="s">
        <v>18</v>
      </c>
      <c r="E309" s="322" t="s">
        <v>19</v>
      </c>
      <c r="F309" s="96" t="s">
        <v>2858</v>
      </c>
      <c r="G309" s="45" t="str">
        <f t="shared" si="1"/>
        <v>Augusto</v>
      </c>
      <c r="H309" s="335" t="s">
        <v>190</v>
      </c>
      <c r="I309" s="47" t="s">
        <v>23</v>
      </c>
      <c r="J309" s="322" t="str">
        <f t="shared" si="5"/>
        <v>Não</v>
      </c>
      <c r="K309" s="341">
        <v>43417.0</v>
      </c>
      <c r="L309" s="336">
        <v>44309.0</v>
      </c>
      <c r="M309" s="96" t="s">
        <v>275</v>
      </c>
      <c r="N309" s="337">
        <v>0.02</v>
      </c>
      <c r="O309" s="322" t="s">
        <v>53</v>
      </c>
      <c r="P309" s="325">
        <v>0.2</v>
      </c>
      <c r="Q309" s="96" t="str">
        <f>IFERROR(VLOOKUP(F309,'Cadastro de assessores'!A:B,2,FALSE),"Não Cadastrado")</f>
        <v>18236</v>
      </c>
      <c r="R309" s="96" t="s">
        <v>2618</v>
      </c>
      <c r="S309" s="341">
        <v>43417.0</v>
      </c>
      <c r="T309" s="78"/>
      <c r="U309" s="78"/>
      <c r="V309" s="46" t="s">
        <v>104</v>
      </c>
      <c r="W309" s="13" t="s">
        <v>3439</v>
      </c>
      <c r="X309" s="96" t="s">
        <v>19</v>
      </c>
      <c r="Y309" s="52" t="str">
        <f t="shared" si="3"/>
        <v>Encerrado</v>
      </c>
      <c r="Z309" s="328"/>
      <c r="AA309" s="96" t="str">
        <f t="shared" si="8"/>
        <v/>
      </c>
      <c r="AB309" s="96"/>
      <c r="AC309" s="96"/>
      <c r="AD309" s="96" t="s">
        <v>2678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0"/>
      <c r="AY309" s="340"/>
      <c r="AZ309" s="340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2621</v>
      </c>
      <c r="BJ309" s="173">
        <v>0.0</v>
      </c>
      <c r="BK309" s="173" t="s">
        <v>2621</v>
      </c>
      <c r="BL309" s="173">
        <v>0.0</v>
      </c>
      <c r="BM309" s="330">
        <v>0.0</v>
      </c>
      <c r="BN309" s="330">
        <v>0.0</v>
      </c>
      <c r="BO309" s="330">
        <v>0.0</v>
      </c>
      <c r="BP309" s="330">
        <v>0.0</v>
      </c>
      <c r="BQ309" s="330">
        <v>0.0</v>
      </c>
      <c r="BR309" s="330">
        <v>0.0</v>
      </c>
      <c r="BS309" s="330">
        <v>1475779.16</v>
      </c>
      <c r="BT309" s="330">
        <v>0.0</v>
      </c>
      <c r="BU309" s="330">
        <v>0.0</v>
      </c>
      <c r="BV309" s="330">
        <v>0.0</v>
      </c>
      <c r="BW309" s="330">
        <v>0.0</v>
      </c>
      <c r="BX309" s="330">
        <v>0.0</v>
      </c>
      <c r="BY309" s="330">
        <v>0.0</v>
      </c>
      <c r="BZ309" s="330">
        <v>0.0</v>
      </c>
      <c r="CA309" s="330">
        <v>0.0</v>
      </c>
      <c r="CB309" s="330">
        <v>0.0</v>
      </c>
      <c r="CC309" s="331">
        <v>0.0</v>
      </c>
      <c r="CD309" s="331">
        <v>0.0</v>
      </c>
      <c r="CE309" s="331">
        <v>0.0</v>
      </c>
      <c r="CF309" s="331">
        <v>0.0</v>
      </c>
      <c r="CG309" s="331">
        <v>0.0</v>
      </c>
      <c r="CH309" s="331">
        <v>0.0</v>
      </c>
      <c r="CI309" s="332"/>
    </row>
    <row r="310" ht="15.75" customHeight="1">
      <c r="A310" s="320" t="s">
        <v>2601</v>
      </c>
      <c r="B310" s="243" t="s">
        <v>3437</v>
      </c>
      <c r="C310" s="334" t="s">
        <v>3440</v>
      </c>
      <c r="D310" s="322" t="s">
        <v>18</v>
      </c>
      <c r="E310" s="322" t="s">
        <v>19</v>
      </c>
      <c r="F310" s="96" t="s">
        <v>144</v>
      </c>
      <c r="G310" s="45" t="str">
        <f t="shared" si="1"/>
        <v>Bruno</v>
      </c>
      <c r="H310" s="167" t="s">
        <v>103</v>
      </c>
      <c r="I310" s="47" t="s">
        <v>23</v>
      </c>
      <c r="J310" s="322" t="str">
        <f t="shared" si="5"/>
        <v>Não</v>
      </c>
      <c r="K310" s="341">
        <v>45013.0</v>
      </c>
      <c r="L310" s="336"/>
      <c r="M310" s="96" t="s">
        <v>61</v>
      </c>
      <c r="N310" s="337">
        <v>0.015</v>
      </c>
      <c r="O310" s="322" t="s">
        <v>53</v>
      </c>
      <c r="P310" s="325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104</v>
      </c>
      <c r="W310" s="13" t="s">
        <v>3439</v>
      </c>
      <c r="X310" s="13" t="s">
        <v>19</v>
      </c>
      <c r="Y310" s="52" t="str">
        <f t="shared" si="3"/>
        <v>Ativo</v>
      </c>
      <c r="Z310" s="328"/>
      <c r="AA310" s="96" t="str">
        <f t="shared" si="8"/>
        <v/>
      </c>
      <c r="AB310" s="13" t="s">
        <v>106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0"/>
      <c r="AY310" s="340"/>
      <c r="AZ310" s="340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0"/>
      <c r="BN310" s="330"/>
      <c r="BO310" s="330"/>
      <c r="BP310" s="330">
        <v>0.0</v>
      </c>
      <c r="BQ310" s="330">
        <v>0.0</v>
      </c>
      <c r="BR310" s="330">
        <v>0.0</v>
      </c>
      <c r="BS310" s="330">
        <v>1475779.16</v>
      </c>
      <c r="BT310" s="330">
        <v>3779473.94</v>
      </c>
      <c r="BU310" s="330">
        <v>3872293.56</v>
      </c>
      <c r="BV310" s="330">
        <v>4077741.88</v>
      </c>
      <c r="BW310" s="330">
        <v>3598271.78</v>
      </c>
      <c r="BX310" s="330">
        <v>4294584.28</v>
      </c>
      <c r="BY310" s="330">
        <v>4280402.02</v>
      </c>
      <c r="BZ310" s="330">
        <v>4166864.91</v>
      </c>
      <c r="CA310" s="330">
        <v>2157330.82</v>
      </c>
      <c r="CB310" s="330">
        <v>1303697.18</v>
      </c>
      <c r="CC310" s="331">
        <v>970388.26</v>
      </c>
      <c r="CD310" s="331">
        <v>978940.62</v>
      </c>
      <c r="CE310" s="331">
        <v>1000227.35</v>
      </c>
      <c r="CF310" s="331">
        <v>989641.97</v>
      </c>
      <c r="CG310" s="331">
        <v>977313.62</v>
      </c>
      <c r="CH310" s="331">
        <v>996929.49</v>
      </c>
      <c r="CI310" s="332"/>
    </row>
    <row r="311" ht="15.75" customHeight="1">
      <c r="A311" s="320" t="s">
        <v>2601</v>
      </c>
      <c r="B311" s="320" t="s">
        <v>3441</v>
      </c>
      <c r="C311" s="72" t="s">
        <v>3442</v>
      </c>
      <c r="D311" s="322" t="s">
        <v>18</v>
      </c>
      <c r="E311" s="322" t="s">
        <v>19</v>
      </c>
      <c r="F311" s="96" t="s">
        <v>144</v>
      </c>
      <c r="G311" s="45" t="str">
        <f t="shared" si="1"/>
        <v>Breno</v>
      </c>
      <c r="H311" s="167" t="s">
        <v>103</v>
      </c>
      <c r="I311" s="47" t="s">
        <v>23</v>
      </c>
      <c r="J311" s="322" t="str">
        <f t="shared" si="5"/>
        <v>Sim</v>
      </c>
      <c r="K311" s="341">
        <v>44998.0</v>
      </c>
      <c r="L311" s="336"/>
      <c r="M311" s="96" t="s">
        <v>48</v>
      </c>
      <c r="N311" s="337">
        <v>0.012</v>
      </c>
      <c r="O311" s="322" t="s">
        <v>2606</v>
      </c>
      <c r="P311" s="325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3443</v>
      </c>
      <c r="U311" s="171"/>
      <c r="V311" s="46" t="s">
        <v>104</v>
      </c>
      <c r="W311" s="327" t="s">
        <v>3439</v>
      </c>
      <c r="X311" s="13" t="s">
        <v>19</v>
      </c>
      <c r="Y311" s="52" t="str">
        <f t="shared" si="3"/>
        <v>Ativo</v>
      </c>
      <c r="Z311" s="328"/>
      <c r="AA311" s="96" t="str">
        <f t="shared" si="8"/>
        <v/>
      </c>
      <c r="AB311" s="13" t="s">
        <v>106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9"/>
      <c r="AT311" s="329"/>
      <c r="AU311" s="329"/>
      <c r="AV311" s="329"/>
      <c r="AW311" s="329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0"/>
      <c r="BJ311" s="330"/>
      <c r="BK311" s="330"/>
      <c r="BL311" s="330"/>
      <c r="BM311" s="330"/>
      <c r="BN311" s="330"/>
      <c r="BO311" s="330"/>
      <c r="BP311" s="330"/>
      <c r="BQ311" s="330"/>
      <c r="BR311" s="330">
        <v>0.0</v>
      </c>
      <c r="BS311" s="330">
        <v>601843.76</v>
      </c>
      <c r="BT311" s="330">
        <v>783149.74</v>
      </c>
      <c r="BU311" s="330">
        <v>790228.14</v>
      </c>
      <c r="BV311" s="330">
        <v>798377.41</v>
      </c>
      <c r="BW311" s="330">
        <v>1052556.6</v>
      </c>
      <c r="BX311" s="330">
        <v>1064965.16</v>
      </c>
      <c r="BY311" s="330">
        <v>1073884.69</v>
      </c>
      <c r="BZ311" s="330">
        <v>1083620.37</v>
      </c>
      <c r="CA311" s="330">
        <v>738177.0</v>
      </c>
      <c r="CB311" s="330">
        <v>744298.31</v>
      </c>
      <c r="CC311" s="331">
        <v>454439.31</v>
      </c>
      <c r="CD311" s="331">
        <v>457897.91</v>
      </c>
      <c r="CE311" s="331">
        <v>460961.13</v>
      </c>
      <c r="CF311" s="331">
        <v>463357.24</v>
      </c>
      <c r="CG311" s="331">
        <v>465450.74</v>
      </c>
      <c r="CH311" s="331">
        <v>468929.1</v>
      </c>
      <c r="CI311" s="332"/>
    </row>
    <row r="312" ht="15.75" customHeight="1">
      <c r="A312" s="320" t="s">
        <v>2601</v>
      </c>
      <c r="B312" s="320" t="s">
        <v>2023</v>
      </c>
      <c r="C312" s="321" t="s">
        <v>3444</v>
      </c>
      <c r="D312" s="322" t="s">
        <v>18</v>
      </c>
      <c r="E312" s="322" t="s">
        <v>19</v>
      </c>
      <c r="F312" s="327" t="s">
        <v>639</v>
      </c>
      <c r="G312" s="45" t="str">
        <f t="shared" si="1"/>
        <v>Breno</v>
      </c>
      <c r="H312" s="335" t="s">
        <v>149</v>
      </c>
      <c r="I312" s="52" t="s">
        <v>122</v>
      </c>
      <c r="J312" s="322" t="str">
        <f t="shared" si="5"/>
        <v>Sim</v>
      </c>
      <c r="K312" s="323">
        <v>43620.0</v>
      </c>
      <c r="L312" s="46"/>
      <c r="M312" s="96" t="s">
        <v>61</v>
      </c>
      <c r="N312" s="337">
        <v>0.015</v>
      </c>
      <c r="O312" s="322" t="s">
        <v>2606</v>
      </c>
      <c r="P312" s="325">
        <v>0.0</v>
      </c>
      <c r="Q312" s="322" t="str">
        <f>IFERROR(VLOOKUP(F312,'Cadastro de assessores'!A:B,2,FALSE),"Não Cadastrado")</f>
        <v>Não Cadastrado</v>
      </c>
      <c r="R312" s="322" t="s">
        <v>103</v>
      </c>
      <c r="S312" s="323">
        <v>43620.0</v>
      </c>
      <c r="T312" s="339" t="s">
        <v>3445</v>
      </c>
      <c r="U312" s="339" t="s">
        <v>2758</v>
      </c>
      <c r="V312" s="46" t="s">
        <v>104</v>
      </c>
      <c r="W312" s="327" t="s">
        <v>2025</v>
      </c>
      <c r="X312" s="96" t="s">
        <v>19</v>
      </c>
      <c r="Y312" s="52" t="str">
        <f t="shared" si="3"/>
        <v>Ativo</v>
      </c>
      <c r="Z312" s="328"/>
      <c r="AA312" s="96" t="str">
        <f t="shared" si="8"/>
        <v>Varejo</v>
      </c>
      <c r="AB312" s="13" t="s">
        <v>116</v>
      </c>
      <c r="AC312" s="96"/>
      <c r="AD312" s="96" t="s">
        <v>2657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9">
        <v>362002.61</v>
      </c>
      <c r="AT312" s="329">
        <v>366141.56</v>
      </c>
      <c r="AU312" s="329">
        <v>371293.53</v>
      </c>
      <c r="AV312" s="329">
        <v>372533.3</v>
      </c>
      <c r="AW312" s="329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0">
        <v>369968.7</v>
      </c>
      <c r="BJ312" s="330">
        <v>366797.54</v>
      </c>
      <c r="BK312" s="330">
        <v>374875.33</v>
      </c>
      <c r="BL312" s="330">
        <v>381731.56</v>
      </c>
      <c r="BM312" s="330">
        <v>383587.61</v>
      </c>
      <c r="BN312" s="330">
        <v>397992.01</v>
      </c>
      <c r="BO312" s="330">
        <v>396224.63</v>
      </c>
      <c r="BP312" s="330">
        <v>393054.19</v>
      </c>
      <c r="BQ312" s="330">
        <v>397362.95</v>
      </c>
      <c r="BR312" s="330">
        <v>398800.51</v>
      </c>
      <c r="BS312" s="330">
        <v>402212.33</v>
      </c>
      <c r="BT312" s="330">
        <v>403455.6</v>
      </c>
      <c r="BU312" s="330">
        <v>413415.42</v>
      </c>
      <c r="BV312" s="330">
        <v>421798.4</v>
      </c>
      <c r="BW312" s="330">
        <v>297315.47</v>
      </c>
      <c r="BX312" s="330">
        <v>451673.33</v>
      </c>
      <c r="BY312" s="330">
        <v>453028.53</v>
      </c>
      <c r="BZ312" s="330">
        <v>452668.72</v>
      </c>
      <c r="CA312" s="330">
        <v>459967.45</v>
      </c>
      <c r="CB312" s="330">
        <v>457873.41</v>
      </c>
      <c r="CC312" s="331">
        <v>462467.93</v>
      </c>
      <c r="CD312" s="331">
        <v>467521.89</v>
      </c>
      <c r="CE312" s="331">
        <v>470879.61</v>
      </c>
      <c r="CF312" s="331">
        <v>467019.06</v>
      </c>
      <c r="CG312" s="331">
        <v>580.56</v>
      </c>
      <c r="CH312" s="331">
        <v>514.69</v>
      </c>
      <c r="CI312" s="332"/>
    </row>
    <row r="313" ht="15.75" customHeight="1">
      <c r="A313" s="320" t="s">
        <v>2601</v>
      </c>
      <c r="B313" s="43" t="s">
        <v>2042</v>
      </c>
      <c r="C313" s="333" t="s">
        <v>3446</v>
      </c>
      <c r="D313" s="322" t="s">
        <v>18</v>
      </c>
      <c r="E313" s="322" t="s">
        <v>181</v>
      </c>
      <c r="F313" s="322" t="s">
        <v>72</v>
      </c>
      <c r="G313" s="45" t="str">
        <f t="shared" si="1"/>
        <v>Augusto</v>
      </c>
      <c r="H313" s="335" t="s">
        <v>149</v>
      </c>
      <c r="I313" s="52" t="s">
        <v>122</v>
      </c>
      <c r="J313" s="322" t="str">
        <f t="shared" si="5"/>
        <v>Não</v>
      </c>
      <c r="K313" s="323">
        <v>44319.0</v>
      </c>
      <c r="L313" s="46"/>
      <c r="M313" s="96" t="s">
        <v>275</v>
      </c>
      <c r="N313" s="118">
        <v>0.02</v>
      </c>
      <c r="O313" s="322" t="s">
        <v>53</v>
      </c>
      <c r="P313" s="325">
        <v>0.2</v>
      </c>
      <c r="Q313" s="322" t="str">
        <f>IFERROR(VLOOKUP(F313,'Cadastro de assessores'!A:B,2,FALSE),"Não Cadastrado")</f>
        <v>250</v>
      </c>
      <c r="R313" s="322" t="s">
        <v>103</v>
      </c>
      <c r="S313" s="323">
        <v>44319.0</v>
      </c>
      <c r="T313" s="51"/>
      <c r="U313" s="51"/>
      <c r="V313" s="46" t="s">
        <v>104</v>
      </c>
      <c r="W313" s="5" t="s">
        <v>2044</v>
      </c>
      <c r="X313" s="166" t="s">
        <v>76</v>
      </c>
      <c r="Y313" s="52" t="str">
        <f t="shared" si="3"/>
        <v>Ativo</v>
      </c>
      <c r="Z313" s="328"/>
      <c r="AA313" s="96" t="str">
        <f t="shared" si="8"/>
        <v>Qualificado</v>
      </c>
      <c r="AB313" s="13" t="s">
        <v>106</v>
      </c>
      <c r="AC313" s="96"/>
      <c r="AD313" s="96" t="s">
        <v>2664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0">
        <v>3082037.03</v>
      </c>
      <c r="BJ313" s="330">
        <v>3013526.95</v>
      </c>
      <c r="BK313" s="330">
        <v>3094176.96</v>
      </c>
      <c r="BL313" s="330">
        <v>3165245.26</v>
      </c>
      <c r="BM313" s="330">
        <v>3190638.04</v>
      </c>
      <c r="BN313" s="330">
        <v>3339946.49</v>
      </c>
      <c r="BO313" s="330">
        <v>3299477.45</v>
      </c>
      <c r="BP313" s="330">
        <v>3313693.9</v>
      </c>
      <c r="BQ313" s="330">
        <v>3329116.77</v>
      </c>
      <c r="BR313" s="330">
        <v>3331791.1</v>
      </c>
      <c r="BS313" s="330">
        <v>3356269.47</v>
      </c>
      <c r="BT313" s="330">
        <v>36545.12</v>
      </c>
      <c r="BU313" s="330">
        <v>34063.14</v>
      </c>
      <c r="BV313" s="330">
        <v>36608.74</v>
      </c>
      <c r="BW313" s="330">
        <v>36877.02</v>
      </c>
      <c r="BX313" s="330">
        <v>37888.86</v>
      </c>
      <c r="BY313" s="330">
        <v>37628.21</v>
      </c>
      <c r="BZ313" s="330">
        <v>37206.92</v>
      </c>
      <c r="CA313" s="330">
        <v>36188.26</v>
      </c>
      <c r="CB313" s="330">
        <v>861.71</v>
      </c>
      <c r="CC313" s="331">
        <v>861.71</v>
      </c>
      <c r="CD313" s="331">
        <v>861.71</v>
      </c>
      <c r="CE313" s="331">
        <v>752.79</v>
      </c>
      <c r="CF313" s="331">
        <v>752.79</v>
      </c>
      <c r="CG313" s="331">
        <v>397.51</v>
      </c>
      <c r="CH313" s="331">
        <v>397.51</v>
      </c>
      <c r="CI313" s="332"/>
    </row>
    <row r="314" ht="15.75" customHeight="1">
      <c r="A314" s="320" t="s">
        <v>2601</v>
      </c>
      <c r="B314" s="62" t="s">
        <v>3447</v>
      </c>
      <c r="C314" s="46">
        <v>3788732.0</v>
      </c>
      <c r="D314" s="322" t="s">
        <v>18</v>
      </c>
      <c r="E314" s="322" t="s">
        <v>19</v>
      </c>
      <c r="F314" s="322" t="s">
        <v>2660</v>
      </c>
      <c r="G314" s="45" t="str">
        <f t="shared" si="1"/>
        <v>Breno</v>
      </c>
      <c r="H314" s="167" t="s">
        <v>103</v>
      </c>
      <c r="I314" s="47" t="s">
        <v>23</v>
      </c>
      <c r="J314" s="322" t="str">
        <f t="shared" si="5"/>
        <v>Não</v>
      </c>
      <c r="K314" s="323">
        <v>45013.0</v>
      </c>
      <c r="L314" s="46"/>
      <c r="M314" s="96" t="s">
        <v>194</v>
      </c>
      <c r="N314" s="337">
        <v>0.025</v>
      </c>
      <c r="O314" s="322" t="s">
        <v>195</v>
      </c>
      <c r="P314" s="325">
        <v>0.2</v>
      </c>
      <c r="Q314" s="96" t="str">
        <f>IFERROR(VLOOKUP(F314,'Cadastro de assessores'!A:B,2,FALSE),"Não Cadastrado")</f>
        <v>18836</v>
      </c>
      <c r="R314" s="322"/>
      <c r="S314" s="323"/>
      <c r="T314" s="171"/>
      <c r="U314" s="171"/>
      <c r="V314" s="46" t="s">
        <v>104</v>
      </c>
      <c r="W314" s="5" t="s">
        <v>3448</v>
      </c>
      <c r="X314" s="13" t="s">
        <v>799</v>
      </c>
      <c r="Y314" s="52" t="str">
        <f t="shared" si="3"/>
        <v>Ativo</v>
      </c>
      <c r="Z314" s="328"/>
      <c r="AA314" s="96" t="str">
        <f t="shared" si="8"/>
        <v/>
      </c>
      <c r="AB314" s="13" t="s">
        <v>106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0"/>
      <c r="BJ314" s="330"/>
      <c r="BK314" s="330"/>
      <c r="BL314" s="330"/>
      <c r="BM314" s="330"/>
      <c r="BN314" s="330"/>
      <c r="BO314" s="330"/>
      <c r="BP314" s="330"/>
      <c r="BQ314" s="330"/>
      <c r="BR314" s="330"/>
      <c r="BS314" s="330">
        <v>246421.12</v>
      </c>
      <c r="BT314" s="330">
        <v>250468.12</v>
      </c>
      <c r="BU314" s="330">
        <v>271889.05</v>
      </c>
      <c r="BV314" s="330">
        <v>302913.3</v>
      </c>
      <c r="BW314" s="330">
        <v>309611.81</v>
      </c>
      <c r="BX314" s="330">
        <v>325256.39</v>
      </c>
      <c r="BY314" s="330">
        <v>313589.98</v>
      </c>
      <c r="BZ314" s="330">
        <v>307616.07</v>
      </c>
      <c r="CA314" s="330">
        <v>331055.75</v>
      </c>
      <c r="CB314" s="330">
        <v>345636.23</v>
      </c>
      <c r="CC314" s="331">
        <v>334090.62</v>
      </c>
      <c r="CD314" s="331">
        <v>340227.67</v>
      </c>
      <c r="CE314" s="331">
        <v>342951.09</v>
      </c>
      <c r="CF314" s="331">
        <v>328731.6</v>
      </c>
      <c r="CG314" s="331">
        <v>290529.68</v>
      </c>
      <c r="CH314" s="331">
        <v>329196.46</v>
      </c>
      <c r="CI314" s="332"/>
    </row>
    <row r="315" ht="15.75" customHeight="1">
      <c r="A315" s="320" t="s">
        <v>2601</v>
      </c>
      <c r="B315" s="62" t="s">
        <v>3447</v>
      </c>
      <c r="C315" s="46">
        <v>3789976.0</v>
      </c>
      <c r="D315" s="322" t="s">
        <v>18</v>
      </c>
      <c r="E315" s="322" t="s">
        <v>19</v>
      </c>
      <c r="F315" s="322" t="s">
        <v>2660</v>
      </c>
      <c r="G315" s="45" t="str">
        <f t="shared" si="1"/>
        <v>Breno</v>
      </c>
      <c r="H315" s="167" t="s">
        <v>103</v>
      </c>
      <c r="I315" s="47" t="s">
        <v>23</v>
      </c>
      <c r="J315" s="322" t="str">
        <f t="shared" si="5"/>
        <v>Não</v>
      </c>
      <c r="K315" s="323">
        <v>45013.0</v>
      </c>
      <c r="L315" s="46"/>
      <c r="M315" s="96" t="s">
        <v>48</v>
      </c>
      <c r="N315" s="337">
        <v>0.01</v>
      </c>
      <c r="O315" s="322" t="s">
        <v>2606</v>
      </c>
      <c r="P315" s="325">
        <v>0.0</v>
      </c>
      <c r="Q315" s="96" t="str">
        <f>IFERROR(VLOOKUP(F315,'Cadastro de assessores'!A:B,2,FALSE),"Não Cadastrado")</f>
        <v>18836</v>
      </c>
      <c r="R315" s="322"/>
      <c r="S315" s="323"/>
      <c r="T315" s="171"/>
      <c r="U315" s="171"/>
      <c r="V315" s="46" t="s">
        <v>104</v>
      </c>
      <c r="W315" s="5" t="s">
        <v>3448</v>
      </c>
      <c r="X315" s="13" t="s">
        <v>799</v>
      </c>
      <c r="Y315" s="52" t="str">
        <f t="shared" si="3"/>
        <v>Ativo</v>
      </c>
      <c r="Z315" s="328"/>
      <c r="AA315" s="96" t="str">
        <f t="shared" si="8"/>
        <v/>
      </c>
      <c r="AB315" s="13" t="s">
        <v>106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0"/>
      <c r="BJ315" s="330"/>
      <c r="BK315" s="330"/>
      <c r="BL315" s="330"/>
      <c r="BM315" s="330"/>
      <c r="BN315" s="330"/>
      <c r="BO315" s="330"/>
      <c r="BP315" s="330"/>
      <c r="BQ315" s="330"/>
      <c r="BR315" s="330"/>
      <c r="BS315" s="330">
        <v>96033.06</v>
      </c>
      <c r="BT315" s="330">
        <v>96717.91</v>
      </c>
      <c r="BU315" s="330">
        <v>97665.09</v>
      </c>
      <c r="BV315" s="330">
        <v>98146.57</v>
      </c>
      <c r="BW315" s="330">
        <v>98916.79</v>
      </c>
      <c r="BX315" s="330">
        <v>100318.35</v>
      </c>
      <c r="BY315" s="330">
        <v>100679.2</v>
      </c>
      <c r="BZ315" s="330">
        <v>101925.42</v>
      </c>
      <c r="CA315" s="330">
        <v>102084.67</v>
      </c>
      <c r="CB315" s="330">
        <v>92399.75</v>
      </c>
      <c r="CC315" s="331">
        <v>102411.48</v>
      </c>
      <c r="CD315" s="331">
        <v>104952.94</v>
      </c>
      <c r="CE315" s="331">
        <v>104783.71</v>
      </c>
      <c r="CF315" s="331">
        <v>105374.33</v>
      </c>
      <c r="CG315" s="331">
        <v>106322.87</v>
      </c>
      <c r="CH315" s="331">
        <v>107242.84</v>
      </c>
      <c r="CI315" s="332"/>
    </row>
    <row r="316" ht="15.75" customHeight="1">
      <c r="A316" s="320" t="s">
        <v>2601</v>
      </c>
      <c r="B316" s="238" t="s">
        <v>2059</v>
      </c>
      <c r="C316" s="223" t="s">
        <v>3449</v>
      </c>
      <c r="D316" s="322" t="s">
        <v>18</v>
      </c>
      <c r="E316" s="322" t="s">
        <v>181</v>
      </c>
      <c r="F316" s="322" t="s">
        <v>72</v>
      </c>
      <c r="G316" s="45" t="str">
        <f t="shared" si="1"/>
        <v>Augusto</v>
      </c>
      <c r="H316" s="167" t="s">
        <v>149</v>
      </c>
      <c r="I316" s="52" t="s">
        <v>122</v>
      </c>
      <c r="J316" s="322" t="str">
        <f t="shared" si="5"/>
        <v>Sim</v>
      </c>
      <c r="K316" s="323">
        <v>44280.0</v>
      </c>
      <c r="L316" s="46"/>
      <c r="M316" s="96" t="s">
        <v>61</v>
      </c>
      <c r="N316" s="337">
        <v>0.015</v>
      </c>
      <c r="O316" s="322" t="s">
        <v>53</v>
      </c>
      <c r="P316" s="325">
        <v>0.1</v>
      </c>
      <c r="Q316" s="322" t="str">
        <f>IFERROR(VLOOKUP(F316,'Cadastro de assessores'!A:B,2,FALSE),"Não Cadastrado")</f>
        <v>250</v>
      </c>
      <c r="R316" s="322" t="s">
        <v>103</v>
      </c>
      <c r="S316" s="323">
        <v>44280.0</v>
      </c>
      <c r="T316" s="171" t="s">
        <v>3450</v>
      </c>
      <c r="U316" s="171"/>
      <c r="V316" s="46" t="s">
        <v>104</v>
      </c>
      <c r="W316" s="13" t="s">
        <v>2062</v>
      </c>
      <c r="X316" s="96" t="s">
        <v>154</v>
      </c>
      <c r="Y316" s="52" t="str">
        <f t="shared" si="3"/>
        <v>Ativo</v>
      </c>
      <c r="Z316" s="328"/>
      <c r="AA316" s="96" t="str">
        <f t="shared" si="8"/>
        <v>Qualificado</v>
      </c>
      <c r="AB316" s="13" t="s">
        <v>106</v>
      </c>
      <c r="AC316" s="96"/>
      <c r="AD316" s="96" t="s">
        <v>3451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0">
        <v>1327045.83</v>
      </c>
      <c r="BJ316" s="330">
        <v>1317712.5</v>
      </c>
      <c r="BK316" s="330">
        <v>1324474.55</v>
      </c>
      <c r="BL316" s="330">
        <v>1344182.14</v>
      </c>
      <c r="BM316" s="330">
        <v>1353200.43</v>
      </c>
      <c r="BN316" s="330">
        <v>1367689.54</v>
      </c>
      <c r="BO316" s="330">
        <v>1355973.87</v>
      </c>
      <c r="BP316" s="330">
        <v>1181882.81</v>
      </c>
      <c r="BQ316" s="330">
        <v>1173390.21</v>
      </c>
      <c r="BR316" s="330">
        <v>1174594.42</v>
      </c>
      <c r="BS316" s="330">
        <v>1173167.29</v>
      </c>
      <c r="BT316" s="330">
        <v>29418.63</v>
      </c>
      <c r="BU316" s="330">
        <v>0.0</v>
      </c>
      <c r="BV316" s="330">
        <v>0.0</v>
      </c>
      <c r="BW316" s="330">
        <v>0.0</v>
      </c>
      <c r="BX316" s="330">
        <v>0.0</v>
      </c>
      <c r="BY316" s="330">
        <v>0.0</v>
      </c>
      <c r="BZ316" s="330">
        <v>0.0</v>
      </c>
      <c r="CA316" s="330">
        <v>0.0</v>
      </c>
      <c r="CB316" s="330">
        <v>0.0</v>
      </c>
      <c r="CC316" s="331">
        <v>0.0</v>
      </c>
      <c r="CD316" s="331">
        <v>0.0</v>
      </c>
      <c r="CE316" s="331">
        <v>0.0</v>
      </c>
      <c r="CF316" s="331">
        <v>0.0</v>
      </c>
      <c r="CG316" s="331">
        <v>0.0</v>
      </c>
      <c r="CH316" s="331">
        <v>0.0</v>
      </c>
      <c r="CI316" s="332"/>
    </row>
    <row r="317" ht="15.75" customHeight="1">
      <c r="A317" s="320" t="s">
        <v>2601</v>
      </c>
      <c r="B317" s="238" t="s">
        <v>2059</v>
      </c>
      <c r="C317" s="333" t="s">
        <v>3452</v>
      </c>
      <c r="D317" s="322" t="s">
        <v>18</v>
      </c>
      <c r="E317" s="322" t="s">
        <v>181</v>
      </c>
      <c r="F317" s="322" t="s">
        <v>72</v>
      </c>
      <c r="G317" s="45" t="str">
        <f t="shared" si="1"/>
        <v>Augusto</v>
      </c>
      <c r="H317" s="167" t="s">
        <v>149</v>
      </c>
      <c r="I317" s="52" t="s">
        <v>122</v>
      </c>
      <c r="J317" s="322" t="str">
        <f t="shared" si="5"/>
        <v>Não</v>
      </c>
      <c r="K317" s="73">
        <v>44382.0</v>
      </c>
      <c r="L317" s="46"/>
      <c r="M317" s="96" t="s">
        <v>61</v>
      </c>
      <c r="N317" s="337">
        <v>0.015</v>
      </c>
      <c r="O317" s="322" t="s">
        <v>53</v>
      </c>
      <c r="P317" s="325">
        <v>0.1</v>
      </c>
      <c r="Q317" s="322" t="str">
        <f>IFERROR(VLOOKUP(F317,'Cadastro de assessores'!A:B,2,FALSE),"Não Cadastrado")</f>
        <v>250</v>
      </c>
      <c r="R317" s="322" t="s">
        <v>103</v>
      </c>
      <c r="S317" s="73">
        <v>44382.0</v>
      </c>
      <c r="T317" s="75"/>
      <c r="U317" s="171" t="s">
        <v>3453</v>
      </c>
      <c r="V317" s="46" t="s">
        <v>104</v>
      </c>
      <c r="W317" s="13" t="s">
        <v>2062</v>
      </c>
      <c r="X317" s="96" t="s">
        <v>154</v>
      </c>
      <c r="Y317" s="52" t="str">
        <f t="shared" si="3"/>
        <v>Ativo</v>
      </c>
      <c r="Z317" s="328"/>
      <c r="AA317" s="96" t="str">
        <f t="shared" si="8"/>
        <v>Varejo</v>
      </c>
      <c r="AB317" s="13" t="s">
        <v>116</v>
      </c>
      <c r="AC317" s="96"/>
      <c r="AD317" s="96" t="s">
        <v>3451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0">
        <v>305946.45</v>
      </c>
      <c r="BJ317" s="330">
        <v>307042.26</v>
      </c>
      <c r="BK317" s="330">
        <v>311396.37</v>
      </c>
      <c r="BL317" s="330">
        <v>314246.03</v>
      </c>
      <c r="BM317" s="330">
        <v>316936.16</v>
      </c>
      <c r="BN317" s="330">
        <v>1367689.54</v>
      </c>
      <c r="BO317" s="330">
        <v>320219.14</v>
      </c>
      <c r="BP317" s="330">
        <v>325800.95</v>
      </c>
      <c r="BQ317" s="330">
        <v>327601.82</v>
      </c>
      <c r="BR317" s="330">
        <v>329313.55</v>
      </c>
      <c r="BS317" s="330">
        <v>332132.29</v>
      </c>
      <c r="BT317" s="330">
        <v>176161.97</v>
      </c>
      <c r="BU317" s="330">
        <v>0.0</v>
      </c>
      <c r="BV317" s="330">
        <v>0.0</v>
      </c>
      <c r="BW317" s="330">
        <v>0.0</v>
      </c>
      <c r="BX317" s="330">
        <v>0.0</v>
      </c>
      <c r="BY317" s="330">
        <v>0.0</v>
      </c>
      <c r="BZ317" s="330">
        <v>0.0</v>
      </c>
      <c r="CA317" s="330">
        <v>0.0</v>
      </c>
      <c r="CB317" s="330">
        <v>0.0</v>
      </c>
      <c r="CC317" s="331">
        <v>0.0</v>
      </c>
      <c r="CD317" s="331">
        <v>0.0</v>
      </c>
      <c r="CE317" s="331">
        <v>0.0</v>
      </c>
      <c r="CF317" s="331">
        <v>0.0</v>
      </c>
      <c r="CG317" s="331">
        <v>0.0</v>
      </c>
      <c r="CH317" s="331">
        <v>0.0</v>
      </c>
      <c r="CI317" s="332"/>
    </row>
    <row r="318" ht="15.75" customHeight="1">
      <c r="A318" s="320" t="s">
        <v>2601</v>
      </c>
      <c r="B318" s="43" t="s">
        <v>3454</v>
      </c>
      <c r="C318" s="333" t="s">
        <v>3455</v>
      </c>
      <c r="D318" s="322" t="s">
        <v>18</v>
      </c>
      <c r="E318" s="322" t="s">
        <v>181</v>
      </c>
      <c r="F318" s="94" t="s">
        <v>203</v>
      </c>
      <c r="G318" s="45" t="str">
        <f t="shared" si="1"/>
        <v>Augusto</v>
      </c>
      <c r="H318" s="167" t="s">
        <v>149</v>
      </c>
      <c r="I318" s="52" t="s">
        <v>122</v>
      </c>
      <c r="J318" s="322" t="str">
        <f t="shared" si="5"/>
        <v>Não</v>
      </c>
      <c r="K318" s="73">
        <v>44389.0</v>
      </c>
      <c r="L318" s="46"/>
      <c r="M318" s="96" t="s">
        <v>61</v>
      </c>
      <c r="N318" s="337">
        <v>0.015</v>
      </c>
      <c r="O318" s="322" t="s">
        <v>53</v>
      </c>
      <c r="P318" s="325">
        <v>0.1</v>
      </c>
      <c r="Q318" s="94" t="str">
        <f>IFERROR(VLOOKUP(F318,'Cadastro de assessores'!A:B,2,FALSE),"Não Cadastrado")</f>
        <v>28411</v>
      </c>
      <c r="R318" s="322" t="s">
        <v>103</v>
      </c>
      <c r="S318" s="73">
        <v>44389.0</v>
      </c>
      <c r="T318" s="51"/>
      <c r="U318" s="51"/>
      <c r="V318" s="46" t="s">
        <v>104</v>
      </c>
      <c r="W318" s="5" t="s">
        <v>2069</v>
      </c>
      <c r="X318" s="46" t="s">
        <v>799</v>
      </c>
      <c r="Y318" s="52" t="str">
        <f t="shared" si="3"/>
        <v>Ativo</v>
      </c>
      <c r="Z318" s="328"/>
      <c r="AA318" s="96" t="str">
        <f t="shared" si="8"/>
        <v>Varejo</v>
      </c>
      <c r="AB318" s="13" t="s">
        <v>116</v>
      </c>
      <c r="AC318" s="96"/>
      <c r="AD318" s="46" t="s">
        <v>2719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0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0">
        <v>145898.34</v>
      </c>
      <c r="BJ318" s="330">
        <v>145103.25</v>
      </c>
      <c r="BK318" s="330">
        <v>146894.45</v>
      </c>
      <c r="BL318" s="330">
        <v>150799.2</v>
      </c>
      <c r="BM318" s="330">
        <v>154194.84</v>
      </c>
      <c r="BN318" s="330">
        <v>160794.15</v>
      </c>
      <c r="BO318" s="330">
        <v>161627.33</v>
      </c>
      <c r="BP318" s="330">
        <v>162936.25</v>
      </c>
      <c r="BQ318" s="330">
        <v>164708.54</v>
      </c>
      <c r="BR318" s="330">
        <v>165902.48</v>
      </c>
      <c r="BS318" s="330">
        <v>169210.75</v>
      </c>
      <c r="BT318" s="330">
        <v>169847.11</v>
      </c>
      <c r="BU318" s="330">
        <v>174181.49</v>
      </c>
      <c r="BV318" s="330">
        <v>170999.68</v>
      </c>
      <c r="BW318" s="330">
        <v>137189.03</v>
      </c>
      <c r="BX318" s="330">
        <v>8463.0</v>
      </c>
      <c r="BY318" s="330">
        <v>0.0</v>
      </c>
      <c r="BZ318" s="330">
        <v>12.26</v>
      </c>
      <c r="CA318" s="330">
        <v>11.25</v>
      </c>
      <c r="CB318" s="330">
        <v>11.25</v>
      </c>
      <c r="CC318" s="331">
        <v>11.25</v>
      </c>
      <c r="CD318" s="331">
        <v>11.25</v>
      </c>
      <c r="CE318" s="331">
        <v>11.25</v>
      </c>
      <c r="CF318" s="331">
        <v>11.25</v>
      </c>
      <c r="CG318" s="331">
        <v>0.0</v>
      </c>
      <c r="CH318" s="331">
        <v>0.0</v>
      </c>
      <c r="CI318" s="332"/>
    </row>
    <row r="319" ht="15.75" customHeight="1">
      <c r="A319" s="320" t="s">
        <v>2601</v>
      </c>
      <c r="B319" s="238" t="s">
        <v>3456</v>
      </c>
      <c r="C319" s="361" t="s">
        <v>3457</v>
      </c>
      <c r="D319" s="350" t="s">
        <v>18</v>
      </c>
      <c r="E319" s="350" t="s">
        <v>19</v>
      </c>
      <c r="F319" s="327" t="s">
        <v>639</v>
      </c>
      <c r="G319" s="45" t="str">
        <f t="shared" si="1"/>
        <v>Augusto</v>
      </c>
      <c r="H319" s="351" t="s">
        <v>103</v>
      </c>
      <c r="I319" s="47" t="s">
        <v>23</v>
      </c>
      <c r="J319" s="322" t="str">
        <f t="shared" si="5"/>
        <v>Não</v>
      </c>
      <c r="K319" s="352">
        <v>43564.0</v>
      </c>
      <c r="L319" s="46"/>
      <c r="M319" s="353" t="s">
        <v>275</v>
      </c>
      <c r="N319" s="354">
        <v>0.02</v>
      </c>
      <c r="O319" s="350"/>
      <c r="P319" s="355"/>
      <c r="Q319" s="322" t="str">
        <f>IFERROR(VLOOKUP(F319,'Cadastro de assessores'!A:B,2,FALSE),"Não Cadastrado")</f>
        <v>Não Cadastrado</v>
      </c>
      <c r="R319" s="322" t="s">
        <v>103</v>
      </c>
      <c r="S319" s="323">
        <v>43564.0</v>
      </c>
      <c r="T319" s="75"/>
      <c r="U319" s="339" t="s">
        <v>3458</v>
      </c>
      <c r="V319" s="46" t="s">
        <v>104</v>
      </c>
      <c r="W319" s="13" t="s">
        <v>3459</v>
      </c>
      <c r="X319" s="96" t="s">
        <v>19</v>
      </c>
      <c r="Y319" s="52" t="str">
        <f t="shared" si="3"/>
        <v>Ativo</v>
      </c>
      <c r="Z319" s="328"/>
      <c r="AA319" s="96" t="str">
        <f t="shared" si="8"/>
        <v>Varejo</v>
      </c>
      <c r="AB319" s="13" t="s">
        <v>116</v>
      </c>
      <c r="AC319" s="96"/>
      <c r="AD319" s="96" t="s">
        <v>3460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9">
        <v>97690.09</v>
      </c>
      <c r="AT319" s="329">
        <v>101692.12</v>
      </c>
      <c r="AU319" s="329">
        <v>101814.22</v>
      </c>
      <c r="AV319" s="329">
        <v>102057.86</v>
      </c>
      <c r="AW319" s="329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0">
        <v>96001.67</v>
      </c>
      <c r="BJ319" s="330">
        <v>92724.23</v>
      </c>
      <c r="BK319" s="330">
        <v>95624.97</v>
      </c>
      <c r="BL319" s="330">
        <v>97611.87</v>
      </c>
      <c r="BM319" s="330">
        <v>98276.34</v>
      </c>
      <c r="BN319" s="330">
        <v>102809.38</v>
      </c>
      <c r="BO319" s="330">
        <v>126100.29</v>
      </c>
      <c r="BP319" s="330">
        <v>132339.18</v>
      </c>
      <c r="BQ319" s="330">
        <v>123369.96</v>
      </c>
      <c r="BR319" s="330">
        <v>122004.68</v>
      </c>
      <c r="BS319" s="330">
        <v>106705.11</v>
      </c>
      <c r="BT319" s="330">
        <v>101473.46</v>
      </c>
      <c r="BU319" s="330">
        <v>98408.92</v>
      </c>
      <c r="BV319" s="330">
        <v>93783.6</v>
      </c>
      <c r="BW319" s="330">
        <v>95169.29</v>
      </c>
      <c r="BX319" s="330">
        <v>89983.04</v>
      </c>
      <c r="BY319" s="330">
        <v>87846.82</v>
      </c>
      <c r="BZ319" s="330">
        <v>77737.59</v>
      </c>
      <c r="CA319" s="330">
        <v>76422.37</v>
      </c>
      <c r="CB319" s="330">
        <v>72876.74</v>
      </c>
      <c r="CC319" s="331">
        <v>66837.3</v>
      </c>
      <c r="CD319" s="331">
        <v>67755.15</v>
      </c>
      <c r="CE319" s="331">
        <v>60266.31</v>
      </c>
      <c r="CF319" s="331">
        <v>49874.33</v>
      </c>
      <c r="CG319" s="331">
        <v>45428.79</v>
      </c>
      <c r="CH319" s="331">
        <v>44109.4</v>
      </c>
      <c r="CI319" s="332"/>
    </row>
    <row r="320" ht="15.75" customHeight="1">
      <c r="A320" s="320" t="s">
        <v>2601</v>
      </c>
      <c r="B320" s="238" t="s">
        <v>3461</v>
      </c>
      <c r="C320" s="334" t="s">
        <v>3462</v>
      </c>
      <c r="D320" s="322" t="s">
        <v>2604</v>
      </c>
      <c r="E320" s="322" t="s">
        <v>19</v>
      </c>
      <c r="F320" s="322" t="s">
        <v>2605</v>
      </c>
      <c r="G320" s="45" t="str">
        <f t="shared" si="1"/>
        <v>Augusto</v>
      </c>
      <c r="H320" s="167" t="s">
        <v>149</v>
      </c>
      <c r="I320" s="52" t="s">
        <v>122</v>
      </c>
      <c r="J320" s="322" t="str">
        <f t="shared" si="5"/>
        <v>Não</v>
      </c>
      <c r="K320" s="323">
        <v>43894.0</v>
      </c>
      <c r="L320" s="96"/>
      <c r="M320" s="96" t="s">
        <v>74</v>
      </c>
      <c r="N320" s="337">
        <v>0.012</v>
      </c>
      <c r="O320" s="322" t="s">
        <v>2606</v>
      </c>
      <c r="P320" s="325">
        <v>0.0</v>
      </c>
      <c r="Q320" s="322" t="str">
        <f>IFERROR(VLOOKUP(F320,'Cadastro de assessores'!A:B,2,FALSE),"Não Cadastrado")</f>
        <v>17573</v>
      </c>
      <c r="R320" s="322" t="s">
        <v>103</v>
      </c>
      <c r="S320" s="323">
        <v>43892.0</v>
      </c>
      <c r="T320" s="171"/>
      <c r="U320" s="171"/>
      <c r="V320" s="46" t="s">
        <v>104</v>
      </c>
      <c r="W320" s="13" t="s">
        <v>3463</v>
      </c>
      <c r="X320" s="96" t="s">
        <v>19</v>
      </c>
      <c r="Y320" s="52" t="str">
        <f t="shared" si="3"/>
        <v>Ativo</v>
      </c>
      <c r="Z320" s="328"/>
      <c r="AA320" s="96" t="str">
        <f t="shared" si="8"/>
        <v>Varejo</v>
      </c>
      <c r="AB320" s="13" t="s">
        <v>116</v>
      </c>
      <c r="AC320" s="96"/>
      <c r="AD320" s="96" t="s">
        <v>2730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9">
        <v>69404.4</v>
      </c>
      <c r="AT320" s="329">
        <v>67290.62</v>
      </c>
      <c r="AU320" s="329">
        <v>67068.14</v>
      </c>
      <c r="AV320" s="329">
        <v>67041.76</v>
      </c>
      <c r="AW320" s="329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0">
        <v>26.5</v>
      </c>
      <c r="BJ320" s="330">
        <v>26.5</v>
      </c>
      <c r="BK320" s="330">
        <v>33.99</v>
      </c>
      <c r="BL320" s="330">
        <v>33.99</v>
      </c>
      <c r="BM320" s="330">
        <v>33.99</v>
      </c>
      <c r="BN320" s="330">
        <v>33.99</v>
      </c>
      <c r="BO320" s="330">
        <v>33.99</v>
      </c>
      <c r="BP320" s="330">
        <v>33.99</v>
      </c>
      <c r="BQ320" s="330">
        <v>33.99</v>
      </c>
      <c r="BR320" s="330">
        <v>33.99</v>
      </c>
      <c r="BS320" s="330">
        <v>33.99</v>
      </c>
      <c r="BT320" s="330">
        <v>33.99</v>
      </c>
      <c r="BU320" s="330">
        <v>33.99</v>
      </c>
      <c r="BV320" s="330">
        <v>0.0</v>
      </c>
      <c r="BW320" s="330">
        <v>0.0</v>
      </c>
      <c r="BX320" s="330">
        <v>0.0</v>
      </c>
      <c r="BY320" s="330">
        <v>0.0</v>
      </c>
      <c r="BZ320" s="330">
        <v>0.0</v>
      </c>
      <c r="CA320" s="330">
        <v>0.0</v>
      </c>
      <c r="CB320" s="330">
        <v>0.0</v>
      </c>
      <c r="CC320" s="331">
        <v>0.0</v>
      </c>
      <c r="CD320" s="331">
        <v>0.0</v>
      </c>
      <c r="CE320" s="331">
        <v>0.0</v>
      </c>
      <c r="CF320" s="331">
        <v>0.0</v>
      </c>
      <c r="CG320" s="331">
        <v>0.0</v>
      </c>
      <c r="CH320" s="331">
        <v>0.0</v>
      </c>
      <c r="CI320" s="332"/>
    </row>
    <row r="321" ht="15.75" customHeight="1">
      <c r="A321" s="320" t="s">
        <v>2601</v>
      </c>
      <c r="B321" s="238" t="s">
        <v>3464</v>
      </c>
      <c r="C321" s="359" t="s">
        <v>3465</v>
      </c>
      <c r="D321" s="322" t="s">
        <v>18</v>
      </c>
      <c r="E321" s="322" t="s">
        <v>181</v>
      </c>
      <c r="F321" s="96" t="s">
        <v>203</v>
      </c>
      <c r="G321" s="45" t="str">
        <f t="shared" si="1"/>
        <v>Augusto</v>
      </c>
      <c r="H321" s="335" t="s">
        <v>190</v>
      </c>
      <c r="I321" s="47" t="s">
        <v>23</v>
      </c>
      <c r="J321" s="322" t="str">
        <f t="shared" si="5"/>
        <v>Não</v>
      </c>
      <c r="K321" s="336">
        <v>44279.0</v>
      </c>
      <c r="L321" s="73">
        <v>44602.0</v>
      </c>
      <c r="M321" s="96" t="s">
        <v>61</v>
      </c>
      <c r="N321" s="337">
        <v>0.015</v>
      </c>
      <c r="O321" s="322" t="s">
        <v>53</v>
      </c>
      <c r="P321" s="325">
        <v>0.1</v>
      </c>
      <c r="Q321" s="96" t="str">
        <f>IFERROR(VLOOKUP(F321,'Cadastro de assessores'!A:B,2,FALSE),"Não Cadastrado")</f>
        <v>28411</v>
      </c>
      <c r="R321" s="96" t="s">
        <v>2618</v>
      </c>
      <c r="S321" s="336">
        <v>44279.0</v>
      </c>
      <c r="T321" s="171"/>
      <c r="U321" s="171"/>
      <c r="V321" s="46" t="s">
        <v>104</v>
      </c>
      <c r="W321" s="13" t="s">
        <v>3466</v>
      </c>
      <c r="X321" s="96" t="s">
        <v>76</v>
      </c>
      <c r="Y321" s="52" t="str">
        <f t="shared" si="3"/>
        <v>Encerrado</v>
      </c>
      <c r="Z321" s="328"/>
      <c r="AA321" s="96" t="str">
        <f t="shared" si="8"/>
        <v/>
      </c>
      <c r="AB321" s="96"/>
      <c r="AC321" s="96"/>
      <c r="AD321" s="96" t="s">
        <v>2664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2621</v>
      </c>
      <c r="BJ321" s="173">
        <v>0.0</v>
      </c>
      <c r="BK321" s="173" t="s">
        <v>2621</v>
      </c>
      <c r="BL321" s="173">
        <v>0.0</v>
      </c>
      <c r="BM321" s="330">
        <v>0.0</v>
      </c>
      <c r="BN321" s="330">
        <v>0.0</v>
      </c>
      <c r="BO321" s="330">
        <v>0.0</v>
      </c>
      <c r="BP321" s="330">
        <v>0.0</v>
      </c>
      <c r="BQ321" s="330">
        <v>0.0</v>
      </c>
      <c r="BR321" s="330">
        <v>0.0</v>
      </c>
      <c r="BS321" s="330">
        <v>0.0</v>
      </c>
      <c r="BT321" s="330">
        <v>0.0</v>
      </c>
      <c r="BU321" s="330">
        <v>0.0</v>
      </c>
      <c r="BV321" s="330">
        <v>0.0</v>
      </c>
      <c r="BW321" s="330">
        <v>0.0</v>
      </c>
      <c r="BX321" s="330">
        <v>0.0</v>
      </c>
      <c r="BY321" s="330">
        <v>0.0</v>
      </c>
      <c r="BZ321" s="330">
        <v>0.0</v>
      </c>
      <c r="CA321" s="330">
        <v>0.0</v>
      </c>
      <c r="CB321" s="330">
        <v>0.0</v>
      </c>
      <c r="CC321" s="331">
        <v>0.0</v>
      </c>
      <c r="CD321" s="331">
        <v>0.0</v>
      </c>
      <c r="CE321" s="331">
        <v>0.0</v>
      </c>
      <c r="CF321" s="331">
        <v>0.0</v>
      </c>
      <c r="CG321" s="331">
        <v>0.0</v>
      </c>
      <c r="CH321" s="331">
        <v>0.0</v>
      </c>
      <c r="CI321" s="332"/>
    </row>
    <row r="322" ht="15.75" customHeight="1">
      <c r="A322" s="320" t="s">
        <v>2601</v>
      </c>
      <c r="B322" s="243" t="s">
        <v>3467</v>
      </c>
      <c r="C322" s="334" t="s">
        <v>3468</v>
      </c>
      <c r="D322" s="322" t="s">
        <v>2604</v>
      </c>
      <c r="E322" s="322" t="s">
        <v>19</v>
      </c>
      <c r="F322" s="96" t="s">
        <v>2605</v>
      </c>
      <c r="G322" s="45" t="str">
        <f t="shared" si="1"/>
        <v>Augusto</v>
      </c>
      <c r="H322" s="335" t="s">
        <v>190</v>
      </c>
      <c r="I322" s="47" t="s">
        <v>23</v>
      </c>
      <c r="J322" s="322" t="str">
        <f t="shared" si="5"/>
        <v>Não</v>
      </c>
      <c r="K322" s="336">
        <v>43668.0</v>
      </c>
      <c r="L322" s="391">
        <v>44044.0</v>
      </c>
      <c r="M322" s="96" t="s">
        <v>61</v>
      </c>
      <c r="N322" s="337">
        <v>0.01</v>
      </c>
      <c r="O322" s="322" t="s">
        <v>53</v>
      </c>
      <c r="P322" s="325">
        <v>0.1</v>
      </c>
      <c r="Q322" s="96" t="str">
        <f>IFERROR(VLOOKUP(F322,'Cadastro de assessores'!A:B,2,FALSE),"Não Cadastrado")</f>
        <v>17573</v>
      </c>
      <c r="R322" s="96" t="s">
        <v>2618</v>
      </c>
      <c r="S322" s="336">
        <v>43668.0</v>
      </c>
      <c r="T322" s="379"/>
      <c r="U322" s="171"/>
      <c r="V322" s="46" t="s">
        <v>104</v>
      </c>
      <c r="W322" s="13" t="s">
        <v>3469</v>
      </c>
      <c r="X322" s="96" t="s">
        <v>19</v>
      </c>
      <c r="Y322" s="52" t="str">
        <f t="shared" si="3"/>
        <v>Encerrado</v>
      </c>
      <c r="Z322" s="328"/>
      <c r="AA322" s="96" t="str">
        <f t="shared" si="8"/>
        <v/>
      </c>
      <c r="AB322" s="96"/>
      <c r="AC322" s="96"/>
      <c r="AD322" s="96" t="s">
        <v>2657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0"/>
      <c r="AN322" s="340"/>
      <c r="AO322" s="340"/>
      <c r="AP322" s="340"/>
      <c r="AQ322" s="340"/>
      <c r="AR322" s="173"/>
      <c r="AS322" s="173"/>
      <c r="AT322" s="173"/>
      <c r="AU322" s="173"/>
      <c r="AV322" s="173"/>
      <c r="AW322" s="173"/>
      <c r="AX322" s="340"/>
      <c r="AY322" s="340"/>
      <c r="AZ322" s="340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2621</v>
      </c>
      <c r="BJ322" s="173">
        <v>0.0</v>
      </c>
      <c r="BK322" s="173" t="s">
        <v>2621</v>
      </c>
      <c r="BL322" s="173">
        <v>0.0</v>
      </c>
      <c r="BM322" s="330">
        <v>0.0</v>
      </c>
      <c r="BN322" s="330">
        <v>0.0</v>
      </c>
      <c r="BO322" s="330">
        <v>0.0</v>
      </c>
      <c r="BP322" s="330">
        <v>0.0</v>
      </c>
      <c r="BQ322" s="330">
        <v>0.0</v>
      </c>
      <c r="BR322" s="330">
        <v>0.0</v>
      </c>
      <c r="BS322" s="330">
        <v>0.0</v>
      </c>
      <c r="BT322" s="330">
        <v>0.0</v>
      </c>
      <c r="BU322" s="330">
        <v>0.0</v>
      </c>
      <c r="BV322" s="330">
        <v>0.0</v>
      </c>
      <c r="BW322" s="330">
        <v>0.0</v>
      </c>
      <c r="BX322" s="330">
        <v>0.0</v>
      </c>
      <c r="BY322" s="330">
        <v>0.0</v>
      </c>
      <c r="BZ322" s="330">
        <v>0.0</v>
      </c>
      <c r="CA322" s="330">
        <v>0.0</v>
      </c>
      <c r="CB322" s="330">
        <v>0.0</v>
      </c>
      <c r="CC322" s="331">
        <v>0.0</v>
      </c>
      <c r="CD322" s="331">
        <v>0.0</v>
      </c>
      <c r="CE322" s="331">
        <v>0.0</v>
      </c>
      <c r="CF322" s="331">
        <v>0.0</v>
      </c>
      <c r="CG322" s="331">
        <v>0.0</v>
      </c>
      <c r="CH322" s="331">
        <v>0.0</v>
      </c>
      <c r="CI322" s="332"/>
    </row>
    <row r="323" ht="15.75" customHeight="1">
      <c r="A323" s="320" t="s">
        <v>2601</v>
      </c>
      <c r="B323" s="243" t="s">
        <v>2108</v>
      </c>
      <c r="C323" s="334" t="s">
        <v>3470</v>
      </c>
      <c r="D323" s="322" t="s">
        <v>18</v>
      </c>
      <c r="E323" s="322" t="s">
        <v>181</v>
      </c>
      <c r="F323" s="96" t="s">
        <v>72</v>
      </c>
      <c r="G323" s="45" t="str">
        <f t="shared" si="1"/>
        <v>Augusto</v>
      </c>
      <c r="H323" s="167" t="s">
        <v>149</v>
      </c>
      <c r="I323" s="52" t="s">
        <v>122</v>
      </c>
      <c r="J323" s="322" t="str">
        <f t="shared" si="5"/>
        <v>Não</v>
      </c>
      <c r="K323" s="336">
        <v>44844.0</v>
      </c>
      <c r="L323" s="391"/>
      <c r="M323" s="96" t="s">
        <v>48</v>
      </c>
      <c r="N323" s="337">
        <v>0.01</v>
      </c>
      <c r="O323" s="322" t="s">
        <v>2606</v>
      </c>
      <c r="P323" s="325">
        <v>0.0</v>
      </c>
      <c r="Q323" s="96" t="str">
        <f>IFERROR(VLOOKUP(F323,'Cadastro de assessores'!A:B,2,FALSE),"Não Cadastrado")</f>
        <v>250</v>
      </c>
      <c r="R323" s="96" t="s">
        <v>103</v>
      </c>
      <c r="S323" s="336">
        <v>44826.0</v>
      </c>
      <c r="T323" s="171"/>
      <c r="U323" s="171"/>
      <c r="V323" s="46" t="s">
        <v>104</v>
      </c>
      <c r="W323" s="13" t="s">
        <v>2110</v>
      </c>
      <c r="X323" s="13" t="s">
        <v>76</v>
      </c>
      <c r="Y323" s="52" t="str">
        <f t="shared" si="3"/>
        <v>Ativo</v>
      </c>
      <c r="Z323" s="328"/>
      <c r="AA323" s="96" t="str">
        <f t="shared" si="8"/>
        <v/>
      </c>
      <c r="AB323" s="13" t="s">
        <v>116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40"/>
      <c r="AN323" s="340"/>
      <c r="AO323" s="340"/>
      <c r="AP323" s="340"/>
      <c r="AQ323" s="340"/>
      <c r="AR323" s="173"/>
      <c r="AS323" s="173"/>
      <c r="AT323" s="173"/>
      <c r="AU323" s="173"/>
      <c r="AV323" s="173"/>
      <c r="AW323" s="173"/>
      <c r="AX323" s="340"/>
      <c r="AY323" s="340"/>
      <c r="AZ323" s="340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30">
        <v>0.0</v>
      </c>
      <c r="BN323" s="330">
        <v>23560.12</v>
      </c>
      <c r="BO323" s="330">
        <v>27158.72</v>
      </c>
      <c r="BP323" s="330">
        <v>31436.62</v>
      </c>
      <c r="BQ323" s="330">
        <v>31567.06</v>
      </c>
      <c r="BR323" s="330">
        <v>40059.16</v>
      </c>
      <c r="BS323" s="330">
        <v>44520.18</v>
      </c>
      <c r="BT323" s="330">
        <v>44845.21</v>
      </c>
      <c r="BU323" s="330">
        <v>45338.89</v>
      </c>
      <c r="BV323" s="330">
        <v>0.0</v>
      </c>
      <c r="BW323" s="330">
        <v>0.0</v>
      </c>
      <c r="BX323" s="330">
        <v>0.0</v>
      </c>
      <c r="BY323" s="330">
        <v>0.0</v>
      </c>
      <c r="BZ323" s="330">
        <v>0.0</v>
      </c>
      <c r="CA323" s="330">
        <v>0.0</v>
      </c>
      <c r="CB323" s="330">
        <v>0.0</v>
      </c>
      <c r="CC323" s="331">
        <v>0.0</v>
      </c>
      <c r="CD323" s="331">
        <v>0.0</v>
      </c>
      <c r="CE323" s="331">
        <v>0.0</v>
      </c>
      <c r="CF323" s="331">
        <v>0.0</v>
      </c>
      <c r="CG323" s="331">
        <v>0.0</v>
      </c>
      <c r="CH323" s="331">
        <v>0.0</v>
      </c>
      <c r="CI323" s="332"/>
    </row>
    <row r="324" ht="15.75" customHeight="1">
      <c r="A324" s="320" t="s">
        <v>2601</v>
      </c>
      <c r="B324" s="347" t="s">
        <v>3471</v>
      </c>
      <c r="C324" s="223" t="s">
        <v>3472</v>
      </c>
      <c r="D324" s="322" t="s">
        <v>18</v>
      </c>
      <c r="E324" s="322" t="s">
        <v>181</v>
      </c>
      <c r="F324" s="322" t="s">
        <v>203</v>
      </c>
      <c r="G324" s="45" t="str">
        <f t="shared" si="1"/>
        <v>Augusto</v>
      </c>
      <c r="H324" s="167" t="s">
        <v>149</v>
      </c>
      <c r="I324" s="52" t="s">
        <v>122</v>
      </c>
      <c r="J324" s="322" t="str">
        <f t="shared" si="5"/>
        <v>Não</v>
      </c>
      <c r="K324" s="323">
        <v>44279.0</v>
      </c>
      <c r="L324" s="46"/>
      <c r="M324" s="96" t="s">
        <v>61</v>
      </c>
      <c r="N324" s="337">
        <v>0.015</v>
      </c>
      <c r="O324" s="322" t="s">
        <v>53</v>
      </c>
      <c r="P324" s="325">
        <v>0.1</v>
      </c>
      <c r="Q324" s="322" t="str">
        <f>IFERROR(VLOOKUP(F324,'Cadastro de assessores'!A:B,2,FALSE),"Não Cadastrado")</f>
        <v>28411</v>
      </c>
      <c r="R324" s="393" t="s">
        <v>3433</v>
      </c>
      <c r="S324" s="323">
        <v>44277.0</v>
      </c>
      <c r="T324" s="171"/>
      <c r="U324" s="171"/>
      <c r="V324" s="46" t="s">
        <v>104</v>
      </c>
      <c r="W324" s="327" t="s">
        <v>3473</v>
      </c>
      <c r="X324" s="166" t="s">
        <v>76</v>
      </c>
      <c r="Y324" s="52" t="str">
        <f t="shared" si="3"/>
        <v>Inativo</v>
      </c>
      <c r="Z324" s="328"/>
      <c r="AA324" s="96" t="str">
        <f t="shared" si="8"/>
        <v>Varejo</v>
      </c>
      <c r="AB324" s="13" t="s">
        <v>116</v>
      </c>
      <c r="AC324" s="96"/>
      <c r="AD324" s="96" t="s">
        <v>3380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3"/>
      <c r="AS324" s="329"/>
      <c r="AT324" s="329">
        <v>114653.68</v>
      </c>
      <c r="AU324" s="329"/>
      <c r="AV324" s="329">
        <v>117260.24</v>
      </c>
      <c r="AW324" s="329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2621</v>
      </c>
      <c r="BJ324" s="330">
        <v>0.0</v>
      </c>
      <c r="BK324" s="330">
        <v>-68.0</v>
      </c>
      <c r="BL324" s="330">
        <v>-68.0</v>
      </c>
      <c r="BM324" s="330">
        <v>-68.0</v>
      </c>
      <c r="BN324" s="330">
        <v>-68.0</v>
      </c>
      <c r="BO324" s="330">
        <v>-68.0</v>
      </c>
      <c r="BP324" s="330">
        <v>-68.0</v>
      </c>
      <c r="BQ324" s="330">
        <v>-68.0</v>
      </c>
      <c r="BR324" s="330">
        <v>-68.0</v>
      </c>
      <c r="BS324" s="330">
        <v>-68.0</v>
      </c>
      <c r="BT324" s="330">
        <v>0.0</v>
      </c>
      <c r="BU324" s="330">
        <v>0.0</v>
      </c>
      <c r="BV324" s="330">
        <v>0.0</v>
      </c>
      <c r="BW324" s="330">
        <v>0.0</v>
      </c>
      <c r="BX324" s="330">
        <v>0.0</v>
      </c>
      <c r="BY324" s="330">
        <v>0.0</v>
      </c>
      <c r="BZ324" s="330">
        <v>0.0</v>
      </c>
      <c r="CA324" s="330">
        <v>0.0</v>
      </c>
      <c r="CB324" s="330">
        <v>0.0</v>
      </c>
      <c r="CC324" s="331">
        <v>0.0</v>
      </c>
      <c r="CD324" s="331">
        <v>0.0</v>
      </c>
      <c r="CE324" s="331">
        <v>0.0</v>
      </c>
      <c r="CF324" s="331">
        <v>0.0</v>
      </c>
      <c r="CG324" s="331">
        <v>0.0</v>
      </c>
      <c r="CH324" s="331">
        <v>0.0</v>
      </c>
      <c r="CI324" s="332"/>
    </row>
    <row r="325" ht="15.75" customHeight="1">
      <c r="A325" s="320" t="s">
        <v>2601</v>
      </c>
      <c r="B325" s="243" t="s">
        <v>3474</v>
      </c>
      <c r="C325" s="334" t="s">
        <v>3475</v>
      </c>
      <c r="D325" s="322" t="s">
        <v>2604</v>
      </c>
      <c r="E325" s="322" t="s">
        <v>19</v>
      </c>
      <c r="F325" s="96" t="s">
        <v>2617</v>
      </c>
      <c r="G325" s="45" t="str">
        <f t="shared" si="1"/>
        <v>Augusto</v>
      </c>
      <c r="H325" s="335" t="s">
        <v>190</v>
      </c>
      <c r="I325" s="47" t="s">
        <v>23</v>
      </c>
      <c r="J325" s="322" t="str">
        <f t="shared" si="5"/>
        <v>Não</v>
      </c>
      <c r="K325" s="336">
        <v>43865.0</v>
      </c>
      <c r="L325" s="336">
        <v>44631.0</v>
      </c>
      <c r="M325" s="96" t="s">
        <v>61</v>
      </c>
      <c r="N325" s="337">
        <v>0.015</v>
      </c>
      <c r="O325" s="322" t="s">
        <v>53</v>
      </c>
      <c r="P325" s="325">
        <v>0.1</v>
      </c>
      <c r="Q325" s="96" t="str">
        <f>IFERROR(VLOOKUP(F325,'Cadastro de assessores'!A:B,2,FALSE),"Não Cadastrado")</f>
        <v>2971</v>
      </c>
      <c r="R325" s="96" t="s">
        <v>2618</v>
      </c>
      <c r="S325" s="336">
        <v>43865.0</v>
      </c>
      <c r="T325" s="171"/>
      <c r="U325" s="171"/>
      <c r="V325" s="46" t="s">
        <v>104</v>
      </c>
      <c r="W325" s="13" t="s">
        <v>3476</v>
      </c>
      <c r="X325" s="96" t="s">
        <v>19</v>
      </c>
      <c r="Y325" s="52" t="str">
        <f t="shared" si="3"/>
        <v>Encerrado</v>
      </c>
      <c r="Z325" s="328"/>
      <c r="AA325" s="96" t="str">
        <f t="shared" si="8"/>
        <v>Varejo</v>
      </c>
      <c r="AB325" s="13" t="s">
        <v>116</v>
      </c>
      <c r="AC325" s="96"/>
      <c r="AD325" s="96" t="s">
        <v>2657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0">
        <v>12432.44</v>
      </c>
      <c r="BN325" s="330">
        <v>12577.17</v>
      </c>
      <c r="BO325" s="330">
        <v>12674.82</v>
      </c>
      <c r="BP325" s="330">
        <v>12777.26</v>
      </c>
      <c r="BQ325" s="330">
        <v>12864.14</v>
      </c>
      <c r="BR325" s="330">
        <v>12942.89</v>
      </c>
      <c r="BS325" s="330">
        <v>13036.23</v>
      </c>
      <c r="BT325" s="330">
        <v>10368.68</v>
      </c>
      <c r="BU325" s="330">
        <v>10452.93</v>
      </c>
      <c r="BV325" s="330">
        <v>0.0</v>
      </c>
      <c r="BW325" s="330">
        <v>0.0</v>
      </c>
      <c r="BX325" s="330">
        <v>0.0</v>
      </c>
      <c r="BY325" s="330">
        <v>0.0</v>
      </c>
      <c r="BZ325" s="330">
        <v>0.0</v>
      </c>
      <c r="CA325" s="330">
        <v>0.0</v>
      </c>
      <c r="CB325" s="330">
        <v>0.0</v>
      </c>
      <c r="CC325" s="331">
        <v>0.0</v>
      </c>
      <c r="CD325" s="331">
        <v>0.0</v>
      </c>
      <c r="CE325" s="331">
        <v>0.0</v>
      </c>
      <c r="CF325" s="331">
        <v>0.0</v>
      </c>
      <c r="CG325" s="331">
        <v>0.0</v>
      </c>
      <c r="CH325" s="331">
        <v>0.0</v>
      </c>
      <c r="CI325" s="332"/>
    </row>
    <row r="326" ht="15.75" customHeight="1">
      <c r="A326" s="320" t="s">
        <v>2601</v>
      </c>
      <c r="B326" s="243" t="s">
        <v>3477</v>
      </c>
      <c r="C326" s="334" t="s">
        <v>3478</v>
      </c>
      <c r="D326" s="322" t="s">
        <v>2604</v>
      </c>
      <c r="E326" s="322" t="s">
        <v>19</v>
      </c>
      <c r="F326" s="96" t="s">
        <v>2605</v>
      </c>
      <c r="G326" s="45" t="str">
        <f t="shared" si="1"/>
        <v>Augusto</v>
      </c>
      <c r="H326" s="335" t="s">
        <v>190</v>
      </c>
      <c r="I326" s="47" t="s">
        <v>23</v>
      </c>
      <c r="J326" s="322" t="str">
        <f t="shared" si="5"/>
        <v>Não</v>
      </c>
      <c r="K326" s="336">
        <v>43840.0</v>
      </c>
      <c r="L326" s="341">
        <v>44153.0</v>
      </c>
      <c r="M326" s="96" t="s">
        <v>74</v>
      </c>
      <c r="N326" s="337">
        <v>0.012</v>
      </c>
      <c r="O326" s="322" t="s">
        <v>2606</v>
      </c>
      <c r="P326" s="325">
        <v>0.0</v>
      </c>
      <c r="Q326" s="96" t="str">
        <f>IFERROR(VLOOKUP(F326,'Cadastro de assessores'!A:B,2,FALSE),"Não Cadastrado")</f>
        <v>17573</v>
      </c>
      <c r="R326" s="96" t="s">
        <v>2618</v>
      </c>
      <c r="S326" s="336">
        <v>43840.0</v>
      </c>
      <c r="T326" s="171"/>
      <c r="U326" s="171"/>
      <c r="V326" s="46" t="s">
        <v>104</v>
      </c>
      <c r="W326" s="13" t="s">
        <v>2869</v>
      </c>
      <c r="X326" s="166" t="s">
        <v>19</v>
      </c>
      <c r="Y326" s="52" t="str">
        <f t="shared" si="3"/>
        <v>Encerrado</v>
      </c>
      <c r="Z326" s="328"/>
      <c r="AA326" s="96" t="str">
        <f t="shared" si="8"/>
        <v/>
      </c>
      <c r="AB326" s="96"/>
      <c r="AC326" s="96"/>
      <c r="AD326" s="96" t="s">
        <v>2997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0"/>
      <c r="AR326" s="173"/>
      <c r="AS326" s="173"/>
      <c r="AT326" s="173"/>
      <c r="AU326" s="173"/>
      <c r="AV326" s="173"/>
      <c r="AW326" s="173"/>
      <c r="AX326" s="340"/>
      <c r="AY326" s="340"/>
      <c r="AZ326" s="340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2621</v>
      </c>
      <c r="BJ326" s="173">
        <v>0.0</v>
      </c>
      <c r="BK326" s="173" t="s">
        <v>2621</v>
      </c>
      <c r="BL326" s="173">
        <v>0.0</v>
      </c>
      <c r="BM326" s="330">
        <v>0.0</v>
      </c>
      <c r="BN326" s="330">
        <v>0.0</v>
      </c>
      <c r="BO326" s="330">
        <v>0.0</v>
      </c>
      <c r="BP326" s="330">
        <v>0.0</v>
      </c>
      <c r="BQ326" s="330">
        <v>0.0</v>
      </c>
      <c r="BR326" s="330">
        <v>0.0</v>
      </c>
      <c r="BS326" s="330">
        <v>0.0</v>
      </c>
      <c r="BT326" s="330">
        <v>0.0</v>
      </c>
      <c r="BU326" s="330">
        <v>0.0</v>
      </c>
      <c r="BV326" s="330">
        <v>0.0</v>
      </c>
      <c r="BW326" s="330">
        <v>0.0</v>
      </c>
      <c r="BX326" s="330">
        <v>0.0</v>
      </c>
      <c r="BY326" s="330">
        <v>0.0</v>
      </c>
      <c r="BZ326" s="330">
        <v>0.0</v>
      </c>
      <c r="CA326" s="330">
        <v>0.0</v>
      </c>
      <c r="CB326" s="330">
        <v>0.0</v>
      </c>
      <c r="CC326" s="331">
        <v>0.0</v>
      </c>
      <c r="CD326" s="331">
        <v>0.0</v>
      </c>
      <c r="CE326" s="331">
        <v>0.0</v>
      </c>
      <c r="CF326" s="331">
        <v>0.0</v>
      </c>
      <c r="CG326" s="331">
        <v>0.0</v>
      </c>
      <c r="CH326" s="331">
        <v>0.0</v>
      </c>
      <c r="CI326" s="332"/>
    </row>
    <row r="327" ht="15.75" customHeight="1">
      <c r="A327" s="320" t="s">
        <v>2601</v>
      </c>
      <c r="B327" s="238" t="s">
        <v>3479</v>
      </c>
      <c r="C327" s="334" t="s">
        <v>3480</v>
      </c>
      <c r="D327" s="322" t="s">
        <v>2604</v>
      </c>
      <c r="E327" s="322" t="s">
        <v>19</v>
      </c>
      <c r="F327" s="322" t="s">
        <v>2605</v>
      </c>
      <c r="G327" s="45" t="str">
        <f t="shared" si="1"/>
        <v>Augusto</v>
      </c>
      <c r="H327" s="167" t="s">
        <v>103</v>
      </c>
      <c r="I327" s="47" t="s">
        <v>23</v>
      </c>
      <c r="J327" s="322" t="str">
        <f t="shared" si="5"/>
        <v>Não</v>
      </c>
      <c r="K327" s="323">
        <v>43867.0</v>
      </c>
      <c r="L327" s="96"/>
      <c r="M327" s="96" t="s">
        <v>74</v>
      </c>
      <c r="N327" s="337">
        <v>0.012</v>
      </c>
      <c r="O327" s="322" t="s">
        <v>2606</v>
      </c>
      <c r="P327" s="325">
        <v>0.0</v>
      </c>
      <c r="Q327" s="322" t="str">
        <f>IFERROR(VLOOKUP(F327,'Cadastro de assessores'!A:B,2,FALSE),"Não Cadastrado")</f>
        <v>17573</v>
      </c>
      <c r="R327" s="322" t="s">
        <v>103</v>
      </c>
      <c r="S327" s="323">
        <v>43844.0</v>
      </c>
      <c r="T327" s="75"/>
      <c r="U327" s="171" t="s">
        <v>3481</v>
      </c>
      <c r="V327" s="46" t="s">
        <v>104</v>
      </c>
      <c r="W327" s="13" t="s">
        <v>3482</v>
      </c>
      <c r="X327" s="96" t="s">
        <v>19</v>
      </c>
      <c r="Y327" s="52" t="str">
        <f t="shared" si="3"/>
        <v>Ativo</v>
      </c>
      <c r="Z327" s="328"/>
      <c r="AA327" s="96" t="str">
        <f t="shared" si="8"/>
        <v>Varejo</v>
      </c>
      <c r="AB327" s="13" t="s">
        <v>116</v>
      </c>
      <c r="AC327" s="96"/>
      <c r="AD327" s="96" t="s">
        <v>2635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9">
        <v>68569.05</v>
      </c>
      <c r="AT327" s="329">
        <v>69074.87</v>
      </c>
      <c r="AU327" s="329">
        <v>68923.68</v>
      </c>
      <c r="AV327" s="329">
        <v>68915.63</v>
      </c>
      <c r="AW327" s="329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0">
        <v>7204.23</v>
      </c>
      <c r="BJ327" s="330">
        <v>6471.16</v>
      </c>
      <c r="BK327" s="330">
        <v>6683.82</v>
      </c>
      <c r="BL327" s="330">
        <v>6960.61</v>
      </c>
      <c r="BM327" s="330">
        <v>7177.69</v>
      </c>
      <c r="BN327" s="330">
        <v>7391.44</v>
      </c>
      <c r="BO327" s="330">
        <v>6862.35</v>
      </c>
      <c r="BP327" s="330">
        <v>6675.87</v>
      </c>
      <c r="BQ327" s="330">
        <v>6901.2</v>
      </c>
      <c r="BR327" s="330">
        <v>6461.82</v>
      </c>
      <c r="BS327" s="330">
        <v>6328.96</v>
      </c>
      <c r="BT327" s="330">
        <v>6258.39</v>
      </c>
      <c r="BU327" s="330">
        <v>5817.57</v>
      </c>
      <c r="BV327" s="330">
        <v>6302.67</v>
      </c>
      <c r="BW327" s="330">
        <v>6559.92</v>
      </c>
      <c r="BX327" s="330">
        <v>4605.62</v>
      </c>
      <c r="BY327" s="330">
        <v>0.0</v>
      </c>
      <c r="BZ327" s="330">
        <v>3904.25</v>
      </c>
      <c r="CA327" s="330">
        <v>4501.22</v>
      </c>
      <c r="CB327" s="330">
        <v>3801.98</v>
      </c>
      <c r="CC327" s="331">
        <v>4392.02</v>
      </c>
      <c r="CD327" s="331">
        <v>4392.65</v>
      </c>
      <c r="CE327" s="331">
        <v>4274.57</v>
      </c>
      <c r="CF327" s="331">
        <v>4020.44</v>
      </c>
      <c r="CG327" s="331">
        <v>4015.64</v>
      </c>
      <c r="CH327" s="331">
        <v>3990.84</v>
      </c>
      <c r="CI327" s="332"/>
    </row>
    <row r="328" ht="15.75" customHeight="1">
      <c r="A328" s="320" t="s">
        <v>2601</v>
      </c>
      <c r="B328" s="320" t="s">
        <v>3483</v>
      </c>
      <c r="C328" s="321" t="s">
        <v>3484</v>
      </c>
      <c r="D328" s="322" t="s">
        <v>2714</v>
      </c>
      <c r="E328" s="322" t="s">
        <v>19</v>
      </c>
      <c r="F328" s="322" t="s">
        <v>2714</v>
      </c>
      <c r="G328" s="45" t="str">
        <f t="shared" si="1"/>
        <v>Breno</v>
      </c>
      <c r="H328" s="167" t="s">
        <v>103</v>
      </c>
      <c r="I328" s="47" t="s">
        <v>23</v>
      </c>
      <c r="J328" s="322" t="str">
        <f t="shared" si="5"/>
        <v>Não</v>
      </c>
      <c r="K328" s="338">
        <v>43416.0</v>
      </c>
      <c r="L328" s="96"/>
      <c r="M328" s="96" t="s">
        <v>194</v>
      </c>
      <c r="N328" s="324">
        <v>0.008</v>
      </c>
      <c r="O328" s="322" t="s">
        <v>2606</v>
      </c>
      <c r="P328" s="325">
        <v>0.0</v>
      </c>
      <c r="Q328" s="322" t="str">
        <f>IFERROR(VLOOKUP(F328,'Cadastro de assessores'!A:B,2,FALSE),"Não Cadastrado")</f>
        <v>22400</v>
      </c>
      <c r="R328" s="322" t="s">
        <v>103</v>
      </c>
      <c r="S328" s="338">
        <v>43416.0</v>
      </c>
      <c r="T328" s="171"/>
      <c r="U328" s="171"/>
      <c r="V328" s="46" t="s">
        <v>104</v>
      </c>
      <c r="W328" s="327" t="s">
        <v>3485</v>
      </c>
      <c r="X328" s="96" t="s">
        <v>19</v>
      </c>
      <c r="Y328" s="52" t="str">
        <f t="shared" si="3"/>
        <v>Ativo</v>
      </c>
      <c r="Z328" s="328"/>
      <c r="AA328" s="96" t="str">
        <f t="shared" si="8"/>
        <v>Varejo</v>
      </c>
      <c r="AB328" s="13" t="s">
        <v>116</v>
      </c>
      <c r="AC328" s="96"/>
      <c r="AD328" s="96" t="s">
        <v>2678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9">
        <v>81808.07</v>
      </c>
      <c r="AT328" s="329">
        <v>84761.84</v>
      </c>
      <c r="AU328" s="329">
        <v>90942.38</v>
      </c>
      <c r="AV328" s="329">
        <v>91462.34</v>
      </c>
      <c r="AW328" s="329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0">
        <v>83308.73</v>
      </c>
      <c r="BJ328" s="330">
        <v>79383.21</v>
      </c>
      <c r="BK328" s="330">
        <v>83258.06</v>
      </c>
      <c r="BL328" s="330">
        <v>84407.68</v>
      </c>
      <c r="BM328" s="330">
        <v>85067.56</v>
      </c>
      <c r="BN328" s="330">
        <v>91546.84</v>
      </c>
      <c r="BO328" s="330">
        <v>89705.15</v>
      </c>
      <c r="BP328" s="330">
        <v>89231.07</v>
      </c>
      <c r="BQ328" s="330">
        <v>91841.25</v>
      </c>
      <c r="BR328" s="330">
        <v>88659.21</v>
      </c>
      <c r="BS328" s="330">
        <v>88218.53</v>
      </c>
      <c r="BT328" s="330">
        <v>86444.52</v>
      </c>
      <c r="BU328" s="330">
        <v>90216.93</v>
      </c>
      <c r="BV328" s="330">
        <v>97140.54</v>
      </c>
      <c r="BW328" s="330">
        <v>102162.61</v>
      </c>
      <c r="BX328" s="330">
        <v>101301.7</v>
      </c>
      <c r="BY328" s="330">
        <v>97722.94</v>
      </c>
      <c r="BZ328" s="330">
        <v>93310.2</v>
      </c>
      <c r="CA328" s="330">
        <v>100185.59</v>
      </c>
      <c r="CB328" s="330">
        <v>104438.23</v>
      </c>
      <c r="CC328" s="331">
        <v>98362.56</v>
      </c>
      <c r="CD328" s="331">
        <v>100217.3</v>
      </c>
      <c r="CE328" s="331">
        <v>101127.05</v>
      </c>
      <c r="CF328" s="331">
        <v>95177.22</v>
      </c>
      <c r="CG328" s="331">
        <v>93330.29</v>
      </c>
      <c r="CH328" s="331">
        <v>93322.16</v>
      </c>
      <c r="CI328" s="332"/>
    </row>
    <row r="329" ht="15.75" customHeight="1">
      <c r="A329" s="320" t="s">
        <v>2601</v>
      </c>
      <c r="B329" s="238" t="s">
        <v>3486</v>
      </c>
      <c r="C329" s="334" t="s">
        <v>3487</v>
      </c>
      <c r="D329" s="322" t="s">
        <v>2604</v>
      </c>
      <c r="E329" s="322" t="s">
        <v>19</v>
      </c>
      <c r="F329" s="96" t="s">
        <v>2617</v>
      </c>
      <c r="G329" s="45" t="str">
        <f t="shared" si="1"/>
        <v>Augusto</v>
      </c>
      <c r="H329" s="335" t="s">
        <v>190</v>
      </c>
      <c r="I329" s="47" t="s">
        <v>23</v>
      </c>
      <c r="J329" s="322" t="str">
        <f t="shared" si="5"/>
        <v>Não</v>
      </c>
      <c r="K329" s="336">
        <v>43861.0</v>
      </c>
      <c r="L329" s="341">
        <v>44484.0</v>
      </c>
      <c r="M329" s="96" t="s">
        <v>74</v>
      </c>
      <c r="N329" s="337">
        <v>0.012</v>
      </c>
      <c r="O329" s="322" t="s">
        <v>2606</v>
      </c>
      <c r="P329" s="325">
        <v>0.0</v>
      </c>
      <c r="Q329" s="96" t="str">
        <f>IFERROR(VLOOKUP(F329,'Cadastro de assessores'!A:B,2,FALSE),"Não Cadastrado")</f>
        <v>2971</v>
      </c>
      <c r="R329" s="96" t="s">
        <v>2618</v>
      </c>
      <c r="S329" s="336">
        <v>43861.0</v>
      </c>
      <c r="T329" s="171"/>
      <c r="U329" s="171"/>
      <c r="V329" s="46" t="s">
        <v>104</v>
      </c>
      <c r="W329" s="13" t="s">
        <v>3488</v>
      </c>
      <c r="X329" s="13" t="s">
        <v>38</v>
      </c>
      <c r="Y329" s="52" t="str">
        <f t="shared" si="3"/>
        <v>Encerrado</v>
      </c>
      <c r="Z329" s="328"/>
      <c r="AA329" s="96" t="str">
        <f t="shared" si="8"/>
        <v/>
      </c>
      <c r="AB329" s="96"/>
      <c r="AC329" s="96"/>
      <c r="AD329" s="96" t="s">
        <v>2651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0"/>
      <c r="AZ329" s="340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2621</v>
      </c>
      <c r="BJ329" s="173">
        <v>0.0</v>
      </c>
      <c r="BK329" s="173" t="s">
        <v>2621</v>
      </c>
      <c r="BL329" s="173">
        <v>0.0</v>
      </c>
      <c r="BM329" s="330">
        <v>0.0</v>
      </c>
      <c r="BN329" s="330">
        <v>0.0</v>
      </c>
      <c r="BO329" s="330">
        <v>0.0</v>
      </c>
      <c r="BP329" s="330">
        <v>0.0</v>
      </c>
      <c r="BQ329" s="330">
        <v>0.0</v>
      </c>
      <c r="BR329" s="330">
        <v>0.0</v>
      </c>
      <c r="BS329" s="330">
        <v>0.0</v>
      </c>
      <c r="BT329" s="330">
        <v>0.0</v>
      </c>
      <c r="BU329" s="330">
        <v>0.0</v>
      </c>
      <c r="BV329" s="330">
        <v>0.0</v>
      </c>
      <c r="BW329" s="330">
        <v>0.0</v>
      </c>
      <c r="BX329" s="330">
        <v>0.0</v>
      </c>
      <c r="BY329" s="330">
        <v>0.0</v>
      </c>
      <c r="BZ329" s="330">
        <v>0.0</v>
      </c>
      <c r="CA329" s="330">
        <v>0.0</v>
      </c>
      <c r="CB329" s="330">
        <v>0.0</v>
      </c>
      <c r="CC329" s="331">
        <v>0.0</v>
      </c>
      <c r="CD329" s="331">
        <v>0.0</v>
      </c>
      <c r="CE329" s="331">
        <v>0.0</v>
      </c>
      <c r="CF329" s="331">
        <v>0.0</v>
      </c>
      <c r="CG329" s="331">
        <v>0.0</v>
      </c>
      <c r="CH329" s="331">
        <v>0.0</v>
      </c>
      <c r="CI329" s="332"/>
    </row>
    <row r="330" ht="15.75" customHeight="1">
      <c r="A330" s="320" t="s">
        <v>2601</v>
      </c>
      <c r="B330" s="43" t="s">
        <v>2142</v>
      </c>
      <c r="C330" s="333" t="s">
        <v>3489</v>
      </c>
      <c r="D330" s="322" t="s">
        <v>18</v>
      </c>
      <c r="E330" s="322" t="s">
        <v>181</v>
      </c>
      <c r="F330" s="322" t="s">
        <v>72</v>
      </c>
      <c r="G330" s="45" t="str">
        <f t="shared" si="1"/>
        <v>Augusto</v>
      </c>
      <c r="H330" s="167" t="s">
        <v>149</v>
      </c>
      <c r="I330" s="52" t="s">
        <v>122</v>
      </c>
      <c r="J330" s="322" t="str">
        <f t="shared" si="5"/>
        <v>Não</v>
      </c>
      <c r="K330" s="323">
        <v>44321.0</v>
      </c>
      <c r="L330" s="46"/>
      <c r="M330" s="96" t="s">
        <v>61</v>
      </c>
      <c r="N330" s="337">
        <v>0.015</v>
      </c>
      <c r="O330" s="322" t="s">
        <v>53</v>
      </c>
      <c r="P330" s="325">
        <v>0.1</v>
      </c>
      <c r="Q330" s="322" t="str">
        <f>IFERROR(VLOOKUP(F330,'Cadastro de assessores'!A:B,2,FALSE),"Não Cadastrado")</f>
        <v>250</v>
      </c>
      <c r="R330" s="322" t="s">
        <v>103</v>
      </c>
      <c r="S330" s="323">
        <v>44295.0</v>
      </c>
      <c r="T330" s="51"/>
      <c r="U330" s="51"/>
      <c r="V330" s="46" t="s">
        <v>104</v>
      </c>
      <c r="W330" s="5" t="s">
        <v>2145</v>
      </c>
      <c r="X330" s="166" t="s">
        <v>76</v>
      </c>
      <c r="Y330" s="52" t="str">
        <f t="shared" si="3"/>
        <v>Ativo</v>
      </c>
      <c r="Z330" s="328"/>
      <c r="AA330" s="96" t="str">
        <f t="shared" si="8"/>
        <v>Varejo</v>
      </c>
      <c r="AB330" s="13" t="s">
        <v>116</v>
      </c>
      <c r="AC330" s="96"/>
      <c r="AD330" s="96" t="s">
        <v>2733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9"/>
      <c r="AT330" s="329"/>
      <c r="AU330" s="329"/>
      <c r="AV330" s="329"/>
      <c r="AW330" s="329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0">
        <v>160101.63</v>
      </c>
      <c r="BJ330" s="330">
        <v>139063.14</v>
      </c>
      <c r="BK330" s="330">
        <v>141240.61</v>
      </c>
      <c r="BL330" s="330">
        <v>102474.56</v>
      </c>
      <c r="BM330" s="330">
        <v>103199.35</v>
      </c>
      <c r="BN330" s="330">
        <v>105061.97</v>
      </c>
      <c r="BO330" s="330">
        <v>101964.64</v>
      </c>
      <c r="BP330" s="330">
        <v>105906.65</v>
      </c>
      <c r="BQ330" s="330">
        <v>107302.26</v>
      </c>
      <c r="BR330" s="330">
        <v>108027.21</v>
      </c>
      <c r="BS330" s="330">
        <v>109375.29</v>
      </c>
      <c r="BT330" s="330">
        <v>109681.31</v>
      </c>
      <c r="BU330" s="330">
        <v>61288.73</v>
      </c>
      <c r="BV330" s="330">
        <v>57815.49</v>
      </c>
      <c r="BW330" s="330">
        <v>54663.36</v>
      </c>
      <c r="BX330" s="330">
        <v>271.25</v>
      </c>
      <c r="BY330" s="330">
        <v>0.0</v>
      </c>
      <c r="BZ330" s="330">
        <v>239.09</v>
      </c>
      <c r="CA330" s="330">
        <v>13.16</v>
      </c>
      <c r="CB330" s="330">
        <v>13.16</v>
      </c>
      <c r="CC330" s="331">
        <v>13.16</v>
      </c>
      <c r="CD330" s="331">
        <v>13.16</v>
      </c>
      <c r="CE330" s="331">
        <v>13.16</v>
      </c>
      <c r="CF330" s="331">
        <v>13.16</v>
      </c>
      <c r="CG330" s="331">
        <v>0.0</v>
      </c>
      <c r="CH330" s="331">
        <v>0.0</v>
      </c>
      <c r="CI330" s="332"/>
    </row>
    <row r="331" ht="15.75" customHeight="1">
      <c r="A331" s="320" t="s">
        <v>2601</v>
      </c>
      <c r="B331" s="43" t="s">
        <v>3490</v>
      </c>
      <c r="C331" s="333" t="s">
        <v>3491</v>
      </c>
      <c r="D331" s="322" t="s">
        <v>18</v>
      </c>
      <c r="E331" s="322" t="s">
        <v>181</v>
      </c>
      <c r="F331" s="322" t="s">
        <v>72</v>
      </c>
      <c r="G331" s="45" t="str">
        <f t="shared" si="1"/>
        <v>Augusto</v>
      </c>
      <c r="H331" s="335" t="s">
        <v>190</v>
      </c>
      <c r="I331" s="47" t="s">
        <v>23</v>
      </c>
      <c r="J331" s="322" t="str">
        <f t="shared" si="5"/>
        <v>Não</v>
      </c>
      <c r="K331" s="323">
        <v>44319.0</v>
      </c>
      <c r="L331" s="73">
        <v>45008.0</v>
      </c>
      <c r="M331" s="96" t="s">
        <v>61</v>
      </c>
      <c r="N331" s="337">
        <v>0.015</v>
      </c>
      <c r="O331" s="322" t="s">
        <v>53</v>
      </c>
      <c r="P331" s="325">
        <v>0.1</v>
      </c>
      <c r="Q331" s="322" t="str">
        <f>IFERROR(VLOOKUP(F331,'Cadastro de assessores'!A:B,2,FALSE),"Não Cadastrado")</f>
        <v>250</v>
      </c>
      <c r="R331" s="322" t="s">
        <v>103</v>
      </c>
      <c r="S331" s="323">
        <v>44319.0</v>
      </c>
      <c r="T331" s="51"/>
      <c r="U331" s="51"/>
      <c r="V331" s="46" t="s">
        <v>104</v>
      </c>
      <c r="W331" s="5" t="s">
        <v>3492</v>
      </c>
      <c r="X331" s="166" t="s">
        <v>76</v>
      </c>
      <c r="Y331" s="52" t="str">
        <f t="shared" si="3"/>
        <v>Encerrado</v>
      </c>
      <c r="Z331" s="328"/>
      <c r="AA331" s="96" t="str">
        <f t="shared" si="8"/>
        <v>Varejo</v>
      </c>
      <c r="AB331" s="13" t="s">
        <v>116</v>
      </c>
      <c r="AC331" s="96"/>
      <c r="AD331" s="96" t="s">
        <v>2664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9"/>
      <c r="AT331" s="329"/>
      <c r="AU331" s="329"/>
      <c r="AV331" s="329"/>
      <c r="AW331" s="329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0">
        <v>322939.48</v>
      </c>
      <c r="BJ331" s="330">
        <v>320005.91</v>
      </c>
      <c r="BK331" s="330">
        <v>325166.35</v>
      </c>
      <c r="BL331" s="330">
        <v>329659.89</v>
      </c>
      <c r="BM331" s="330">
        <v>332630.54</v>
      </c>
      <c r="BN331" s="330">
        <v>3965.75</v>
      </c>
      <c r="BO331" s="330">
        <v>3329.91</v>
      </c>
      <c r="BP331" s="330">
        <v>3348.4</v>
      </c>
      <c r="BQ331" s="330">
        <v>2778.09</v>
      </c>
      <c r="BR331" s="330">
        <v>2792.05</v>
      </c>
      <c r="BS331" s="330">
        <v>32.43</v>
      </c>
      <c r="BT331" s="330">
        <v>32.56</v>
      </c>
      <c r="BU331" s="330">
        <v>32.68</v>
      </c>
      <c r="BV331" s="330">
        <v>0.0</v>
      </c>
      <c r="BW331" s="330">
        <v>0.0</v>
      </c>
      <c r="BX331" s="330">
        <v>0.0</v>
      </c>
      <c r="BY331" s="330">
        <v>0.0</v>
      </c>
      <c r="BZ331" s="330">
        <v>0.0</v>
      </c>
      <c r="CA331" s="330">
        <v>0.0</v>
      </c>
      <c r="CB331" s="330">
        <v>0.0</v>
      </c>
      <c r="CC331" s="331">
        <v>0.0</v>
      </c>
      <c r="CD331" s="331">
        <v>0.0</v>
      </c>
      <c r="CE331" s="331">
        <v>0.0</v>
      </c>
      <c r="CF331" s="331">
        <v>0.0</v>
      </c>
      <c r="CG331" s="331">
        <v>0.0</v>
      </c>
      <c r="CH331" s="331">
        <v>0.0</v>
      </c>
      <c r="CI331" s="332"/>
    </row>
    <row r="332" ht="15.75" customHeight="1">
      <c r="A332" s="320" t="s">
        <v>2601</v>
      </c>
      <c r="B332" s="43" t="s">
        <v>3493</v>
      </c>
      <c r="C332" s="333" t="s">
        <v>3494</v>
      </c>
      <c r="D332" s="322" t="s">
        <v>18</v>
      </c>
      <c r="E332" s="322" t="s">
        <v>181</v>
      </c>
      <c r="F332" s="322" t="s">
        <v>203</v>
      </c>
      <c r="G332" s="45" t="str">
        <f t="shared" si="1"/>
        <v>Augusto</v>
      </c>
      <c r="H332" s="167" t="s">
        <v>149</v>
      </c>
      <c r="I332" s="52" t="s">
        <v>122</v>
      </c>
      <c r="J332" s="322" t="str">
        <f t="shared" si="5"/>
        <v>Não</v>
      </c>
      <c r="K332" s="323">
        <v>44319.0</v>
      </c>
      <c r="L332" s="46"/>
      <c r="M332" s="96" t="s">
        <v>61</v>
      </c>
      <c r="N332" s="337">
        <v>0.015</v>
      </c>
      <c r="O332" s="322" t="s">
        <v>53</v>
      </c>
      <c r="P332" s="325">
        <v>0.1</v>
      </c>
      <c r="Q332" s="322" t="str">
        <f>IFERROR(VLOOKUP(F332,'Cadastro de assessores'!A:B,2,FALSE),"Não Cadastrado")</f>
        <v>28411</v>
      </c>
      <c r="R332" s="322" t="s">
        <v>103</v>
      </c>
      <c r="S332" s="323">
        <v>44319.0</v>
      </c>
      <c r="T332" s="64"/>
      <c r="U332" s="51" t="s">
        <v>3495</v>
      </c>
      <c r="V332" s="46" t="s">
        <v>104</v>
      </c>
      <c r="W332" s="5" t="s">
        <v>2156</v>
      </c>
      <c r="X332" s="166" t="s">
        <v>76</v>
      </c>
      <c r="Y332" s="52" t="str">
        <f t="shared" si="3"/>
        <v>Ativo</v>
      </c>
      <c r="Z332" s="328"/>
      <c r="AA332" s="96" t="str">
        <f t="shared" si="8"/>
        <v>Varejo</v>
      </c>
      <c r="AB332" s="13" t="s">
        <v>116</v>
      </c>
      <c r="AC332" s="96"/>
      <c r="AD332" s="96" t="s">
        <v>2664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9"/>
      <c r="AT332" s="329"/>
      <c r="AU332" s="329"/>
      <c r="AV332" s="329"/>
      <c r="AW332" s="329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0">
        <v>467431.16</v>
      </c>
      <c r="BJ332" s="330">
        <v>437696.49</v>
      </c>
      <c r="BK332" s="330">
        <v>443966.62</v>
      </c>
      <c r="BL332" s="330">
        <v>440248.65</v>
      </c>
      <c r="BM332" s="330">
        <v>434983.04</v>
      </c>
      <c r="BN332" s="330">
        <v>430701.24</v>
      </c>
      <c r="BO332" s="330">
        <v>415856.49</v>
      </c>
      <c r="BP332" s="330">
        <v>414124.3</v>
      </c>
      <c r="BQ332" s="330">
        <v>404629.34</v>
      </c>
      <c r="BR332" s="330">
        <v>393132.24</v>
      </c>
      <c r="BS332" s="330">
        <v>376970.08</v>
      </c>
      <c r="BT332" s="330">
        <v>368393.3</v>
      </c>
      <c r="BU332" s="330">
        <v>1637.0</v>
      </c>
      <c r="BV332" s="330">
        <v>0.0</v>
      </c>
      <c r="BW332" s="330">
        <v>0.0</v>
      </c>
      <c r="BX332" s="330">
        <v>0.0</v>
      </c>
      <c r="BY332" s="330">
        <v>0.0</v>
      </c>
      <c r="BZ332" s="330">
        <v>0.0</v>
      </c>
      <c r="CA332" s="330">
        <v>0.0</v>
      </c>
      <c r="CB332" s="330">
        <v>0.0</v>
      </c>
      <c r="CC332" s="331">
        <v>0.0</v>
      </c>
      <c r="CD332" s="331">
        <v>0.0</v>
      </c>
      <c r="CE332" s="331">
        <v>0.0</v>
      </c>
      <c r="CF332" s="331">
        <v>0.0</v>
      </c>
      <c r="CG332" s="331">
        <v>0.0</v>
      </c>
      <c r="CH332" s="331">
        <v>0.0</v>
      </c>
      <c r="CI332" s="332"/>
    </row>
    <row r="333" ht="15.75" customHeight="1">
      <c r="A333" s="320" t="s">
        <v>2601</v>
      </c>
      <c r="B333" s="62" t="s">
        <v>2160</v>
      </c>
      <c r="C333" s="94">
        <v>4534702.0</v>
      </c>
      <c r="D333" s="322" t="s">
        <v>18</v>
      </c>
      <c r="E333" s="322" t="s">
        <v>181</v>
      </c>
      <c r="F333" s="94" t="s">
        <v>203</v>
      </c>
      <c r="G333" s="45" t="str">
        <f t="shared" si="1"/>
        <v>Augusto</v>
      </c>
      <c r="H333" s="167" t="s">
        <v>149</v>
      </c>
      <c r="I333" s="52" t="s">
        <v>122</v>
      </c>
      <c r="J333" s="322" t="str">
        <f t="shared" si="5"/>
        <v>Não</v>
      </c>
      <c r="K333" s="73">
        <v>44462.0</v>
      </c>
      <c r="L333" s="46"/>
      <c r="M333" s="96" t="s">
        <v>194</v>
      </c>
      <c r="N333" s="337">
        <v>0.025</v>
      </c>
      <c r="O333" s="322" t="s">
        <v>195</v>
      </c>
      <c r="P333" s="325">
        <v>0.2</v>
      </c>
      <c r="Q333" s="322" t="str">
        <f>IFERROR(VLOOKUP(F333,'Cadastro de assessores'!A:B,2,FALSE),"Não Cadastrado")</f>
        <v>28411</v>
      </c>
      <c r="R333" s="322" t="s">
        <v>103</v>
      </c>
      <c r="S333" s="73">
        <v>44414.0</v>
      </c>
      <c r="T333" s="64"/>
      <c r="U333" s="51" t="s">
        <v>3496</v>
      </c>
      <c r="V333" s="46" t="s">
        <v>104</v>
      </c>
      <c r="W333" s="5" t="s">
        <v>2163</v>
      </c>
      <c r="X333" s="46" t="s">
        <v>882</v>
      </c>
      <c r="Y333" s="52" t="str">
        <f t="shared" si="3"/>
        <v>Ativo</v>
      </c>
      <c r="Z333" s="328"/>
      <c r="AA333" s="96" t="str">
        <f t="shared" si="8"/>
        <v>Varejo</v>
      </c>
      <c r="AB333" s="13" t="s">
        <v>116</v>
      </c>
      <c r="AC333" s="96"/>
      <c r="AD333" s="46" t="s">
        <v>3497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0">
        <v>121865.43</v>
      </c>
      <c r="BJ333" s="330">
        <v>124402.57</v>
      </c>
      <c r="BK333" s="330">
        <v>129743.54</v>
      </c>
      <c r="BL333" s="330">
        <v>138997.28</v>
      </c>
      <c r="BM333" s="330">
        <v>143438.26</v>
      </c>
      <c r="BN333" s="330">
        <v>158533.86</v>
      </c>
      <c r="BO333" s="330">
        <v>138115.02</v>
      </c>
      <c r="BP333" s="330">
        <v>140210.67</v>
      </c>
      <c r="BQ333" s="330">
        <v>131125.38</v>
      </c>
      <c r="BR333" s="330">
        <v>124713.75</v>
      </c>
      <c r="BS333" s="330">
        <v>108610.0</v>
      </c>
      <c r="BT333" s="330">
        <v>663.79</v>
      </c>
      <c r="BU333" s="330">
        <v>648.55</v>
      </c>
      <c r="BV333" s="330">
        <v>0.0</v>
      </c>
      <c r="BW333" s="330">
        <v>0.0</v>
      </c>
      <c r="BX333" s="330">
        <v>0.0</v>
      </c>
      <c r="BY333" s="330">
        <v>0.0</v>
      </c>
      <c r="BZ333" s="330">
        <v>0.0</v>
      </c>
      <c r="CA333" s="330">
        <v>0.0</v>
      </c>
      <c r="CB333" s="330">
        <v>0.0</v>
      </c>
      <c r="CC333" s="331">
        <v>0.0</v>
      </c>
      <c r="CD333" s="331">
        <v>0.0</v>
      </c>
      <c r="CE333" s="331">
        <v>0.0</v>
      </c>
      <c r="CF333" s="331">
        <v>0.0</v>
      </c>
      <c r="CG333" s="331">
        <v>0.0</v>
      </c>
      <c r="CH333" s="331">
        <v>0.0</v>
      </c>
      <c r="CI333" s="332"/>
    </row>
    <row r="334" ht="15.75" customHeight="1">
      <c r="A334" s="320" t="s">
        <v>2601</v>
      </c>
      <c r="B334" s="397" t="s">
        <v>3498</v>
      </c>
      <c r="C334" s="398" t="s">
        <v>3499</v>
      </c>
      <c r="D334" s="322" t="s">
        <v>2604</v>
      </c>
      <c r="E334" s="322" t="s">
        <v>19</v>
      </c>
      <c r="F334" s="360" t="s">
        <v>2605</v>
      </c>
      <c r="G334" s="45" t="str">
        <f t="shared" si="1"/>
        <v>Augusto</v>
      </c>
      <c r="H334" s="167" t="s">
        <v>149</v>
      </c>
      <c r="I334" s="52" t="s">
        <v>122</v>
      </c>
      <c r="J334" s="322" t="str">
        <f t="shared" si="5"/>
        <v>Sim</v>
      </c>
      <c r="K334" s="399">
        <v>43675.0</v>
      </c>
      <c r="L334" s="360"/>
      <c r="M334" s="96" t="s">
        <v>61</v>
      </c>
      <c r="N334" s="400">
        <v>0.01</v>
      </c>
      <c r="O334" s="322" t="s">
        <v>53</v>
      </c>
      <c r="P334" s="325">
        <v>0.1</v>
      </c>
      <c r="Q334" s="360" t="str">
        <f>IFERROR(VLOOKUP(F334,'Cadastro de assessores'!A:B,2,FALSE),"Não Cadastrado")</f>
        <v>17573</v>
      </c>
      <c r="R334" s="393" t="s">
        <v>149</v>
      </c>
      <c r="S334" s="399">
        <v>43649.0</v>
      </c>
      <c r="T334" s="401" t="s">
        <v>2644</v>
      </c>
      <c r="U334" s="42"/>
      <c r="V334" s="46" t="s">
        <v>104</v>
      </c>
      <c r="W334" s="402" t="s">
        <v>3500</v>
      </c>
      <c r="X334" s="360" t="s">
        <v>19</v>
      </c>
      <c r="Y334" s="52" t="str">
        <f t="shared" si="3"/>
        <v>Inativo</v>
      </c>
      <c r="Z334" s="328"/>
      <c r="AA334" s="96" t="str">
        <f t="shared" si="8"/>
        <v/>
      </c>
      <c r="AB334" s="13" t="s">
        <v>116</v>
      </c>
      <c r="AC334" s="96"/>
      <c r="AD334" s="360" t="s">
        <v>3178</v>
      </c>
      <c r="AE334" s="330">
        <v>314639.38</v>
      </c>
      <c r="AF334" s="330">
        <v>163398.94</v>
      </c>
      <c r="AG334" s="330">
        <v>134579.88</v>
      </c>
      <c r="AH334" s="330">
        <v>137014.38</v>
      </c>
      <c r="AI334" s="330">
        <v>138596.3</v>
      </c>
      <c r="AJ334" s="330">
        <v>139590.88</v>
      </c>
      <c r="AK334" s="330">
        <v>142254.23</v>
      </c>
      <c r="AL334" s="330">
        <v>120740.43</v>
      </c>
      <c r="AM334" s="330">
        <v>119294.15</v>
      </c>
      <c r="AN334" s="330">
        <v>94465.54</v>
      </c>
      <c r="AO334" s="330">
        <v>76980.14</v>
      </c>
      <c r="AP334" s="330">
        <v>57606.17</v>
      </c>
      <c r="AQ334" s="330">
        <v>30438.97</v>
      </c>
      <c r="AR334" s="330">
        <v>343.1</v>
      </c>
      <c r="AS334" s="330">
        <v>225.54</v>
      </c>
      <c r="AT334" s="330">
        <v>242.83</v>
      </c>
      <c r="AU334" s="330">
        <v>242.83</v>
      </c>
      <c r="AV334" s="330">
        <v>242.83</v>
      </c>
      <c r="AW334" s="330"/>
      <c r="AX334" s="403"/>
      <c r="AY334" s="330">
        <v>68.55</v>
      </c>
      <c r="AZ334" s="330">
        <v>68.55</v>
      </c>
      <c r="BA334" s="330">
        <v>68.55</v>
      </c>
      <c r="BB334" s="330"/>
      <c r="BC334" s="330"/>
      <c r="BD334" s="330"/>
      <c r="BE334" s="173"/>
      <c r="BF334" s="173">
        <v>0.0</v>
      </c>
      <c r="BG334" s="173">
        <v>0.0</v>
      </c>
      <c r="BH334" s="173">
        <v>0.0</v>
      </c>
      <c r="BI334" s="330" t="s">
        <v>2621</v>
      </c>
      <c r="BJ334" s="330">
        <v>0.0</v>
      </c>
      <c r="BK334" s="330" t="s">
        <v>2621</v>
      </c>
      <c r="BL334" s="330">
        <v>0.0</v>
      </c>
      <c r="BM334" s="330">
        <v>0.0</v>
      </c>
      <c r="BN334" s="330">
        <v>0.0</v>
      </c>
      <c r="BO334" s="330">
        <v>0.0</v>
      </c>
      <c r="BP334" s="330">
        <v>0.0</v>
      </c>
      <c r="BQ334" s="330">
        <v>0.0</v>
      </c>
      <c r="BR334" s="330">
        <v>0.0</v>
      </c>
      <c r="BS334" s="330">
        <v>0.0</v>
      </c>
      <c r="BT334" s="330">
        <v>0.0</v>
      </c>
      <c r="BU334" s="330">
        <v>0.0</v>
      </c>
      <c r="BV334" s="330">
        <v>0.0</v>
      </c>
      <c r="BW334" s="330">
        <v>0.0</v>
      </c>
      <c r="BX334" s="330">
        <v>0.0</v>
      </c>
      <c r="BY334" s="330">
        <v>0.0</v>
      </c>
      <c r="BZ334" s="330">
        <v>0.0</v>
      </c>
      <c r="CA334" s="330">
        <v>0.0</v>
      </c>
      <c r="CB334" s="330">
        <v>0.0</v>
      </c>
      <c r="CC334" s="331">
        <v>0.0</v>
      </c>
      <c r="CD334" s="331">
        <v>0.0</v>
      </c>
      <c r="CE334" s="331">
        <v>0.0</v>
      </c>
      <c r="CF334" s="331">
        <v>0.0</v>
      </c>
      <c r="CG334" s="331">
        <v>0.0</v>
      </c>
      <c r="CH334" s="331">
        <v>0.0</v>
      </c>
      <c r="CI334" s="332"/>
    </row>
    <row r="335" ht="15.75" customHeight="1">
      <c r="A335" s="320" t="s">
        <v>2601</v>
      </c>
      <c r="B335" s="397" t="s">
        <v>3501</v>
      </c>
      <c r="C335" s="398" t="s">
        <v>3502</v>
      </c>
      <c r="D335" s="322" t="s">
        <v>101</v>
      </c>
      <c r="E335" s="322" t="s">
        <v>19</v>
      </c>
      <c r="F335" s="360" t="s">
        <v>3503</v>
      </c>
      <c r="G335" s="45" t="str">
        <f t="shared" si="1"/>
        <v>Augusto</v>
      </c>
      <c r="H335" s="167" t="s">
        <v>149</v>
      </c>
      <c r="I335" s="52" t="s">
        <v>122</v>
      </c>
      <c r="J335" s="322" t="str">
        <f t="shared" si="5"/>
        <v>Não</v>
      </c>
      <c r="K335" s="399"/>
      <c r="L335" s="360"/>
      <c r="M335" s="96" t="s">
        <v>74</v>
      </c>
      <c r="N335" s="400">
        <v>0.012</v>
      </c>
      <c r="O335" s="322" t="s">
        <v>2606</v>
      </c>
      <c r="P335" s="325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104</v>
      </c>
      <c r="W335" s="402" t="s">
        <v>3504</v>
      </c>
      <c r="X335" s="360"/>
      <c r="Y335" s="52" t="str">
        <f t="shared" si="3"/>
        <v>Inativo</v>
      </c>
      <c r="Z335" s="328"/>
      <c r="AA335" s="96" t="str">
        <f t="shared" si="8"/>
        <v/>
      </c>
      <c r="AB335" s="13" t="s">
        <v>116</v>
      </c>
      <c r="AC335" s="96"/>
      <c r="AD335" s="360"/>
      <c r="AE335" s="330"/>
      <c r="AF335" s="330"/>
      <c r="AG335" s="330"/>
      <c r="AH335" s="330"/>
      <c r="AI335" s="330"/>
      <c r="AJ335" s="330"/>
      <c r="AK335" s="330"/>
      <c r="AL335" s="330"/>
      <c r="AM335" s="330"/>
      <c r="AN335" s="330"/>
      <c r="AO335" s="330"/>
      <c r="AP335" s="330"/>
      <c r="AQ335" s="330"/>
      <c r="AR335" s="330"/>
      <c r="AS335" s="330"/>
      <c r="AT335" s="330"/>
      <c r="AU335" s="330"/>
      <c r="AV335" s="330"/>
      <c r="AW335" s="330"/>
      <c r="AX335" s="403"/>
      <c r="AY335" s="330"/>
      <c r="AZ335" s="330"/>
      <c r="BA335" s="330"/>
      <c r="BB335" s="330"/>
      <c r="BC335" s="330"/>
      <c r="BD335" s="330"/>
      <c r="BE335" s="173"/>
      <c r="BF335" s="173"/>
      <c r="BG335" s="173"/>
      <c r="BH335" s="173"/>
      <c r="BI335" s="330"/>
      <c r="BJ335" s="330"/>
      <c r="BK335" s="330" t="s">
        <v>2621</v>
      </c>
      <c r="BL335" s="330">
        <v>0.0</v>
      </c>
      <c r="BM335" s="330">
        <v>0.0</v>
      </c>
      <c r="BN335" s="330">
        <v>0.0</v>
      </c>
      <c r="BO335" s="330">
        <v>0.0</v>
      </c>
      <c r="BP335" s="330">
        <v>0.0</v>
      </c>
      <c r="BQ335" s="330">
        <v>0.0</v>
      </c>
      <c r="BR335" s="330">
        <v>0.0</v>
      </c>
      <c r="BS335" s="330">
        <v>0.0</v>
      </c>
      <c r="BT335" s="330">
        <v>0.0</v>
      </c>
      <c r="BU335" s="330">
        <v>0.0</v>
      </c>
      <c r="BV335" s="330">
        <v>0.0</v>
      </c>
      <c r="BW335" s="330">
        <v>0.0</v>
      </c>
      <c r="BX335" s="330">
        <v>0.0</v>
      </c>
      <c r="BY335" s="330">
        <v>0.0</v>
      </c>
      <c r="BZ335" s="330">
        <v>0.0</v>
      </c>
      <c r="CA335" s="330">
        <v>0.0</v>
      </c>
      <c r="CB335" s="330">
        <v>0.0</v>
      </c>
      <c r="CC335" s="331">
        <v>0.0</v>
      </c>
      <c r="CD335" s="331">
        <v>0.0</v>
      </c>
      <c r="CE335" s="331">
        <v>0.0</v>
      </c>
      <c r="CF335" s="331">
        <v>0.0</v>
      </c>
      <c r="CG335" s="331">
        <v>0.0</v>
      </c>
      <c r="CH335" s="331">
        <v>0.0</v>
      </c>
      <c r="CI335" s="332"/>
    </row>
    <row r="336" ht="15.75" customHeight="1">
      <c r="A336" s="320" t="s">
        <v>2601</v>
      </c>
      <c r="B336" s="239" t="s">
        <v>3505</v>
      </c>
      <c r="C336" s="334" t="s">
        <v>3506</v>
      </c>
      <c r="D336" s="322" t="s">
        <v>18</v>
      </c>
      <c r="E336" s="322" t="s">
        <v>181</v>
      </c>
      <c r="F336" s="96" t="s">
        <v>72</v>
      </c>
      <c r="G336" s="45" t="str">
        <f t="shared" si="1"/>
        <v>Augusto</v>
      </c>
      <c r="H336" s="335" t="s">
        <v>190</v>
      </c>
      <c r="I336" s="47" t="s">
        <v>23</v>
      </c>
      <c r="J336" s="322" t="str">
        <f t="shared" si="5"/>
        <v>Não</v>
      </c>
      <c r="K336" s="336">
        <v>44278.0</v>
      </c>
      <c r="L336" s="336">
        <v>44322.0</v>
      </c>
      <c r="M336" s="96" t="s">
        <v>61</v>
      </c>
      <c r="N336" s="337">
        <v>0.015</v>
      </c>
      <c r="O336" s="322" t="s">
        <v>53</v>
      </c>
      <c r="P336" s="325">
        <v>0.1</v>
      </c>
      <c r="Q336" s="96" t="str">
        <f>IFERROR(VLOOKUP(F336,'Cadastro de assessores'!A:B,2,FALSE),"Não Cadastrado")</f>
        <v>250</v>
      </c>
      <c r="R336" s="96" t="s">
        <v>2618</v>
      </c>
      <c r="S336" s="336">
        <v>44278.0</v>
      </c>
      <c r="T336" s="171"/>
      <c r="U336" s="171"/>
      <c r="V336" s="46" t="s">
        <v>374</v>
      </c>
      <c r="W336" s="13" t="s">
        <v>3507</v>
      </c>
      <c r="X336" s="166" t="s">
        <v>76</v>
      </c>
      <c r="Y336" s="52" t="str">
        <f t="shared" si="3"/>
        <v>Encerrado</v>
      </c>
      <c r="Z336" s="328"/>
      <c r="AA336" s="96" t="str">
        <f t="shared" si="8"/>
        <v/>
      </c>
      <c r="AB336" s="96"/>
      <c r="AC336" s="96"/>
      <c r="AD336" s="96" t="s">
        <v>2664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0"/>
      <c r="AY336" s="340"/>
      <c r="AZ336" s="340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2621</v>
      </c>
      <c r="BJ336" s="173">
        <v>0.0</v>
      </c>
      <c r="BK336" s="173" t="s">
        <v>2621</v>
      </c>
      <c r="BL336" s="173">
        <v>0.0</v>
      </c>
      <c r="BM336" s="330">
        <v>0.0</v>
      </c>
      <c r="BN336" s="330">
        <v>0.0</v>
      </c>
      <c r="BO336" s="330">
        <v>0.0</v>
      </c>
      <c r="BP336" s="330">
        <v>0.0</v>
      </c>
      <c r="BQ336" s="330">
        <v>0.0</v>
      </c>
      <c r="BR336" s="330">
        <v>0.0</v>
      </c>
      <c r="BS336" s="330">
        <v>0.0</v>
      </c>
      <c r="BT336" s="330">
        <v>0.0</v>
      </c>
      <c r="BU336" s="330">
        <v>0.0</v>
      </c>
      <c r="BV336" s="330">
        <v>0.0</v>
      </c>
      <c r="BW336" s="330">
        <v>0.0</v>
      </c>
      <c r="BX336" s="330">
        <v>0.0</v>
      </c>
      <c r="BY336" s="330">
        <v>0.0</v>
      </c>
      <c r="BZ336" s="330">
        <v>0.0</v>
      </c>
      <c r="CA336" s="330">
        <v>0.0</v>
      </c>
      <c r="CB336" s="330">
        <v>0.0</v>
      </c>
      <c r="CC336" s="331">
        <v>0.0</v>
      </c>
      <c r="CD336" s="331">
        <v>0.0</v>
      </c>
      <c r="CE336" s="331">
        <v>0.0</v>
      </c>
      <c r="CF336" s="331">
        <v>0.0</v>
      </c>
      <c r="CG336" s="331">
        <v>0.0</v>
      </c>
      <c r="CH336" s="331">
        <v>0.0</v>
      </c>
      <c r="CI336" s="332"/>
    </row>
    <row r="337" ht="15.75" customHeight="1">
      <c r="A337" s="320" t="s">
        <v>2601</v>
      </c>
      <c r="B337" s="238" t="s">
        <v>3508</v>
      </c>
      <c r="C337" s="223" t="s">
        <v>3509</v>
      </c>
      <c r="D337" s="322" t="s">
        <v>18</v>
      </c>
      <c r="E337" s="322" t="s">
        <v>181</v>
      </c>
      <c r="F337" s="322" t="s">
        <v>203</v>
      </c>
      <c r="G337" s="45" t="str">
        <f t="shared" si="1"/>
        <v>Augusto</v>
      </c>
      <c r="H337" s="167" t="s">
        <v>149</v>
      </c>
      <c r="I337" s="52" t="s">
        <v>122</v>
      </c>
      <c r="J337" s="322" t="str">
        <f t="shared" si="5"/>
        <v>Não</v>
      </c>
      <c r="K337" s="323">
        <v>44280.0</v>
      </c>
      <c r="L337" s="46"/>
      <c r="M337" s="96" t="s">
        <v>48</v>
      </c>
      <c r="N337" s="324">
        <v>0.007</v>
      </c>
      <c r="O337" s="322" t="s">
        <v>2606</v>
      </c>
      <c r="P337" s="325">
        <v>0.0</v>
      </c>
      <c r="Q337" s="322" t="str">
        <f>IFERROR(VLOOKUP(F337,'Cadastro de assessores'!A:B,2,FALSE),"Não Cadastrado")</f>
        <v>28411</v>
      </c>
      <c r="R337" s="322" t="s">
        <v>103</v>
      </c>
      <c r="S337" s="323">
        <v>44238.0</v>
      </c>
      <c r="T337" s="64"/>
      <c r="U337" s="171" t="s">
        <v>2982</v>
      </c>
      <c r="V337" s="46" t="s">
        <v>374</v>
      </c>
      <c r="W337" s="13" t="s">
        <v>3510</v>
      </c>
      <c r="X337" s="166" t="s">
        <v>76</v>
      </c>
      <c r="Y337" s="52" t="str">
        <f t="shared" si="3"/>
        <v>Ativo</v>
      </c>
      <c r="Z337" s="328"/>
      <c r="AA337" s="96" t="str">
        <f t="shared" si="8"/>
        <v>Varejo</v>
      </c>
      <c r="AB337" s="13" t="s">
        <v>116</v>
      </c>
      <c r="AC337" s="96"/>
      <c r="AD337" s="96" t="s">
        <v>2824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3"/>
      <c r="AS337" s="329"/>
      <c r="AT337" s="329">
        <v>686952.97</v>
      </c>
      <c r="AU337" s="329">
        <v>634538.19</v>
      </c>
      <c r="AV337" s="329">
        <v>638637.15</v>
      </c>
      <c r="AW337" s="329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0">
        <v>816130.87</v>
      </c>
      <c r="BJ337" s="330">
        <v>942464.32</v>
      </c>
      <c r="BK337" s="330">
        <v>950858.67</v>
      </c>
      <c r="BL337" s="330">
        <v>956190.77</v>
      </c>
      <c r="BM337" s="330">
        <v>779313.77</v>
      </c>
      <c r="BN337" s="330">
        <v>791676.57</v>
      </c>
      <c r="BO337" s="330">
        <v>796869.86</v>
      </c>
      <c r="BP337" s="330">
        <v>54962.52</v>
      </c>
      <c r="BQ337" s="330">
        <v>2.64</v>
      </c>
      <c r="BR337" s="330">
        <v>2.64</v>
      </c>
      <c r="BS337" s="330">
        <v>2.66</v>
      </c>
      <c r="BT337" s="330">
        <v>2.66</v>
      </c>
      <c r="BU337" s="330">
        <v>2.66</v>
      </c>
      <c r="BV337" s="330">
        <v>0.0</v>
      </c>
      <c r="BW337" s="330">
        <v>0.0</v>
      </c>
      <c r="BX337" s="330">
        <v>0.0</v>
      </c>
      <c r="BY337" s="330">
        <v>0.0</v>
      </c>
      <c r="BZ337" s="330">
        <v>0.0</v>
      </c>
      <c r="CA337" s="330">
        <v>0.0</v>
      </c>
      <c r="CB337" s="330">
        <v>0.0</v>
      </c>
      <c r="CC337" s="331">
        <v>0.0</v>
      </c>
      <c r="CD337" s="331">
        <v>0.0</v>
      </c>
      <c r="CE337" s="331">
        <v>0.0</v>
      </c>
      <c r="CF337" s="331">
        <v>0.0</v>
      </c>
      <c r="CG337" s="331">
        <v>0.0</v>
      </c>
      <c r="CH337" s="331">
        <v>0.0</v>
      </c>
      <c r="CI337" s="332"/>
    </row>
    <row r="338" ht="15.75" customHeight="1">
      <c r="A338" s="320" t="s">
        <v>2601</v>
      </c>
      <c r="B338" s="62" t="s">
        <v>3511</v>
      </c>
      <c r="C338" s="333" t="s">
        <v>3512</v>
      </c>
      <c r="D338" s="322" t="s">
        <v>18</v>
      </c>
      <c r="E338" s="322" t="s">
        <v>181</v>
      </c>
      <c r="F338" s="96" t="s">
        <v>72</v>
      </c>
      <c r="G338" s="45" t="str">
        <f t="shared" si="1"/>
        <v>Augusto</v>
      </c>
      <c r="H338" s="167" t="s">
        <v>103</v>
      </c>
      <c r="I338" s="47" t="s">
        <v>23</v>
      </c>
      <c r="J338" s="322" t="str">
        <f t="shared" si="5"/>
        <v>Não</v>
      </c>
      <c r="K338" s="73">
        <v>45040.0</v>
      </c>
      <c r="L338" s="46"/>
      <c r="M338" s="96" t="s">
        <v>194</v>
      </c>
      <c r="N338" s="324">
        <v>0.025</v>
      </c>
      <c r="O338" s="322" t="s">
        <v>195</v>
      </c>
      <c r="P338" s="325">
        <v>0.2</v>
      </c>
      <c r="Q338" s="322"/>
      <c r="R338" s="322"/>
      <c r="S338" s="73"/>
      <c r="T338" s="171"/>
      <c r="U338" s="171"/>
      <c r="V338" s="46" t="s">
        <v>104</v>
      </c>
      <c r="W338" s="5" t="s">
        <v>3513</v>
      </c>
      <c r="X338" s="5" t="s">
        <v>76</v>
      </c>
      <c r="Y338" s="52" t="str">
        <f t="shared" si="3"/>
        <v>Ativo</v>
      </c>
      <c r="Z338" s="328"/>
      <c r="AA338" s="96" t="str">
        <f t="shared" si="8"/>
        <v/>
      </c>
      <c r="AB338" s="13" t="s">
        <v>116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3"/>
      <c r="AS338" s="329"/>
      <c r="AT338" s="329"/>
      <c r="AU338" s="329"/>
      <c r="AV338" s="329"/>
      <c r="AW338" s="329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0"/>
      <c r="BJ338" s="330"/>
      <c r="BK338" s="330"/>
      <c r="BL338" s="330"/>
      <c r="BM338" s="330"/>
      <c r="BN338" s="330"/>
      <c r="BO338" s="330"/>
      <c r="BP338" s="330"/>
      <c r="BQ338" s="330"/>
      <c r="BR338" s="330"/>
      <c r="BS338" s="330">
        <v>0.0</v>
      </c>
      <c r="BT338" s="330">
        <v>12596.21</v>
      </c>
      <c r="BU338" s="330">
        <v>22963.62</v>
      </c>
      <c r="BV338" s="330">
        <v>38499.54</v>
      </c>
      <c r="BW338" s="330">
        <v>53394.05</v>
      </c>
      <c r="BX338" s="330">
        <v>62998.04</v>
      </c>
      <c r="BY338" s="330">
        <v>60444.3</v>
      </c>
      <c r="BZ338" s="330">
        <v>57558.98</v>
      </c>
      <c r="CA338" s="330">
        <v>62030.87</v>
      </c>
      <c r="CB338" s="330">
        <v>64872.79</v>
      </c>
      <c r="CC338" s="331">
        <v>60701.42</v>
      </c>
      <c r="CD338" s="331">
        <v>61893.34</v>
      </c>
      <c r="CE338" s="331">
        <v>72281.82</v>
      </c>
      <c r="CF338" s="331">
        <v>78208.44</v>
      </c>
      <c r="CG338" s="331">
        <v>76949.17</v>
      </c>
      <c r="CH338" s="331">
        <v>95578.65</v>
      </c>
      <c r="CI338" s="332"/>
    </row>
    <row r="339" ht="15.75" customHeight="1">
      <c r="A339" s="320" t="s">
        <v>2601</v>
      </c>
      <c r="B339" s="62" t="s">
        <v>3511</v>
      </c>
      <c r="C339" s="333" t="s">
        <v>3514</v>
      </c>
      <c r="D339" s="322" t="s">
        <v>18</v>
      </c>
      <c r="E339" s="322" t="s">
        <v>181</v>
      </c>
      <c r="F339" s="96" t="s">
        <v>72</v>
      </c>
      <c r="G339" s="45" t="str">
        <f t="shared" si="1"/>
        <v>Breno</v>
      </c>
      <c r="H339" s="167" t="s">
        <v>103</v>
      </c>
      <c r="I339" s="47" t="s">
        <v>23</v>
      </c>
      <c r="J339" s="322" t="str">
        <f t="shared" si="5"/>
        <v>Não</v>
      </c>
      <c r="K339" s="73">
        <v>44644.0</v>
      </c>
      <c r="L339" s="46"/>
      <c r="M339" s="96" t="s">
        <v>74</v>
      </c>
      <c r="N339" s="324">
        <v>0.012</v>
      </c>
      <c r="O339" s="322" t="s">
        <v>2606</v>
      </c>
      <c r="P339" s="325">
        <v>0.0</v>
      </c>
      <c r="Q339" s="322" t="str">
        <f>IFERROR(VLOOKUP(F339,'Cadastro de assessores'!A:B,2,FALSE),"Não Cadastrado")</f>
        <v>250</v>
      </c>
      <c r="R339" s="322" t="s">
        <v>103</v>
      </c>
      <c r="S339" s="73">
        <v>44644.0</v>
      </c>
      <c r="T339" s="171"/>
      <c r="U339" s="171"/>
      <c r="V339" s="46" t="s">
        <v>104</v>
      </c>
      <c r="W339" s="5" t="s">
        <v>3513</v>
      </c>
      <c r="X339" s="166" t="s">
        <v>76</v>
      </c>
      <c r="Y339" s="52" t="str">
        <f t="shared" si="3"/>
        <v>Ativo</v>
      </c>
      <c r="Z339" s="328"/>
      <c r="AA339" s="96" t="str">
        <f t="shared" si="8"/>
        <v>Varejo</v>
      </c>
      <c r="AB339" s="13" t="s">
        <v>116</v>
      </c>
      <c r="AC339" s="96"/>
      <c r="AD339" s="96" t="s">
        <v>2664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3"/>
      <c r="AS339" s="329"/>
      <c r="AT339" s="329"/>
      <c r="AU339" s="329"/>
      <c r="AV339" s="329"/>
      <c r="AW339" s="329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0">
        <v>547078.91</v>
      </c>
      <c r="BJ339" s="330">
        <v>545981.14</v>
      </c>
      <c r="BK339" s="330">
        <v>551443.85</v>
      </c>
      <c r="BL339" s="330">
        <v>558193.25</v>
      </c>
      <c r="BM339" s="330">
        <v>563192.86</v>
      </c>
      <c r="BN339" s="330">
        <v>575705.71</v>
      </c>
      <c r="BO339" s="330">
        <v>573823.41</v>
      </c>
      <c r="BP339" s="330">
        <v>579042.71</v>
      </c>
      <c r="BQ339" s="330">
        <v>585520.34</v>
      </c>
      <c r="BR339" s="330">
        <v>590635.89</v>
      </c>
      <c r="BS339" s="330">
        <v>598021.74</v>
      </c>
      <c r="BT339" s="330">
        <v>605946.86</v>
      </c>
      <c r="BU339" s="330">
        <v>603104.85</v>
      </c>
      <c r="BV339" s="330">
        <v>595785.46</v>
      </c>
      <c r="BW339" s="330">
        <v>589471.01</v>
      </c>
      <c r="BX339" s="330">
        <v>588746.55</v>
      </c>
      <c r="BY339" s="330">
        <v>588202.65</v>
      </c>
      <c r="BZ339" s="330">
        <v>588697.15</v>
      </c>
      <c r="CA339" s="330">
        <v>599378.93</v>
      </c>
      <c r="CB339" s="330">
        <v>607658.32</v>
      </c>
      <c r="CC339" s="331">
        <v>575078.17</v>
      </c>
      <c r="CD339" s="331">
        <v>610149.06</v>
      </c>
      <c r="CE339" s="331">
        <v>576823.85</v>
      </c>
      <c r="CF339" s="331">
        <v>607012.48</v>
      </c>
      <c r="CG339" s="331">
        <v>601678.03</v>
      </c>
      <c r="CH339" s="331">
        <v>609797.1</v>
      </c>
      <c r="CI339" s="332"/>
    </row>
    <row r="340" ht="15.75" customHeight="1">
      <c r="A340" s="404" t="s">
        <v>2601</v>
      </c>
      <c r="B340" s="56" t="s">
        <v>3511</v>
      </c>
      <c r="C340" s="21" t="s">
        <v>3515</v>
      </c>
      <c r="D340" s="327" t="s">
        <v>18</v>
      </c>
      <c r="E340" s="327" t="s">
        <v>181</v>
      </c>
      <c r="F340" s="96" t="s">
        <v>72</v>
      </c>
      <c r="G340" s="45" t="str">
        <f t="shared" si="1"/>
        <v>Augusto</v>
      </c>
      <c r="H340" s="335" t="s">
        <v>103</v>
      </c>
      <c r="I340" s="52" t="s">
        <v>23</v>
      </c>
      <c r="J340" s="322" t="str">
        <f t="shared" si="5"/>
        <v>Não</v>
      </c>
      <c r="K340" s="83">
        <v>45363.0</v>
      </c>
      <c r="L340" s="46"/>
      <c r="M340" s="13" t="s">
        <v>394</v>
      </c>
      <c r="N340" s="384">
        <v>0.005</v>
      </c>
      <c r="O340" s="327" t="s">
        <v>2606</v>
      </c>
      <c r="P340" s="385">
        <v>0.0</v>
      </c>
      <c r="Q340" s="322"/>
      <c r="R340" s="322"/>
      <c r="S340" s="73"/>
      <c r="T340" s="171"/>
      <c r="U340" s="339" t="s">
        <v>3516</v>
      </c>
      <c r="V340" s="24" t="s">
        <v>104</v>
      </c>
      <c r="W340" s="5" t="s">
        <v>3513</v>
      </c>
      <c r="X340" s="166" t="s">
        <v>76</v>
      </c>
      <c r="Y340" s="52" t="str">
        <f t="shared" si="3"/>
        <v>Inativo</v>
      </c>
      <c r="Z340" s="328"/>
      <c r="AA340" s="96"/>
      <c r="AB340" s="13" t="s">
        <v>116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3"/>
      <c r="AS340" s="329"/>
      <c r="AT340" s="329"/>
      <c r="AU340" s="329"/>
      <c r="AV340" s="329"/>
      <c r="AW340" s="329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0"/>
      <c r="BJ340" s="330"/>
      <c r="BK340" s="330"/>
      <c r="BL340" s="330"/>
      <c r="BM340" s="330"/>
      <c r="BN340" s="330"/>
      <c r="BO340" s="330"/>
      <c r="BP340" s="330"/>
      <c r="BQ340" s="330"/>
      <c r="BR340" s="330"/>
      <c r="BS340" s="330"/>
      <c r="BT340" s="330"/>
      <c r="BU340" s="330"/>
      <c r="BV340" s="330"/>
      <c r="BW340" s="330"/>
      <c r="BX340" s="330"/>
      <c r="BY340" s="330"/>
      <c r="BZ340" s="330"/>
      <c r="CA340" s="330"/>
      <c r="CB340" s="330"/>
      <c r="CC340" s="331"/>
      <c r="CD340" s="331"/>
      <c r="CE340" s="331">
        <v>20440.68</v>
      </c>
      <c r="CF340" s="331">
        <v>28445.12</v>
      </c>
      <c r="CG340" s="331">
        <v>32513.74</v>
      </c>
      <c r="CH340" s="331">
        <v>39799.51</v>
      </c>
      <c r="CI340" s="332"/>
    </row>
    <row r="341" ht="15.75" customHeight="1">
      <c r="A341" s="320" t="s">
        <v>2601</v>
      </c>
      <c r="B341" s="243" t="s">
        <v>3517</v>
      </c>
      <c r="C341" s="334" t="s">
        <v>3518</v>
      </c>
      <c r="D341" s="322" t="s">
        <v>2604</v>
      </c>
      <c r="E341" s="322" t="s">
        <v>19</v>
      </c>
      <c r="F341" s="96" t="s">
        <v>2617</v>
      </c>
      <c r="G341" s="45" t="str">
        <f t="shared" si="1"/>
        <v>Augusto</v>
      </c>
      <c r="H341" s="335" t="s">
        <v>190</v>
      </c>
      <c r="I341" s="47" t="s">
        <v>23</v>
      </c>
      <c r="J341" s="322" t="str">
        <f t="shared" si="5"/>
        <v>Não</v>
      </c>
      <c r="K341" s="336">
        <v>43607.0</v>
      </c>
      <c r="L341" s="336">
        <v>44448.0</v>
      </c>
      <c r="M341" s="96" t="s">
        <v>61</v>
      </c>
      <c r="N341" s="337">
        <v>0.01</v>
      </c>
      <c r="O341" s="322" t="s">
        <v>53</v>
      </c>
      <c r="P341" s="325">
        <v>0.1</v>
      </c>
      <c r="Q341" s="96" t="str">
        <f>IFERROR(VLOOKUP(F341,'Cadastro de assessores'!A:B,2,FALSE),"Não Cadastrado")</f>
        <v>2971</v>
      </c>
      <c r="R341" s="96" t="s">
        <v>2618</v>
      </c>
      <c r="S341" s="336">
        <v>43607.0</v>
      </c>
      <c r="T341" s="171"/>
      <c r="U341" s="75"/>
      <c r="V341" s="46" t="s">
        <v>104</v>
      </c>
      <c r="W341" s="13" t="s">
        <v>3519</v>
      </c>
      <c r="X341" s="96" t="s">
        <v>19</v>
      </c>
      <c r="Y341" s="52" t="str">
        <f t="shared" si="3"/>
        <v>Encerrado</v>
      </c>
      <c r="Z341" s="328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2997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2" t="s">
        <v>2621</v>
      </c>
      <c r="BJ341" s="173">
        <v>0.0</v>
      </c>
      <c r="BK341" s="173" t="s">
        <v>2621</v>
      </c>
      <c r="BL341" s="173">
        <v>0.0</v>
      </c>
      <c r="BM341" s="330">
        <v>0.0</v>
      </c>
      <c r="BN341" s="330">
        <v>0.0</v>
      </c>
      <c r="BO341" s="330">
        <v>0.0</v>
      </c>
      <c r="BP341" s="330">
        <v>0.0</v>
      </c>
      <c r="BQ341" s="330">
        <v>0.0</v>
      </c>
      <c r="BR341" s="330">
        <v>0.0</v>
      </c>
      <c r="BS341" s="330">
        <v>0.0</v>
      </c>
      <c r="BT341" s="330">
        <v>0.0</v>
      </c>
      <c r="BU341" s="330">
        <v>0.0</v>
      </c>
      <c r="BV341" s="330">
        <v>0.0</v>
      </c>
      <c r="BW341" s="330">
        <v>0.0</v>
      </c>
      <c r="BX341" s="330">
        <v>0.0</v>
      </c>
      <c r="BY341" s="330">
        <v>0.0</v>
      </c>
      <c r="BZ341" s="330">
        <v>0.0</v>
      </c>
      <c r="CA341" s="330">
        <v>0.0</v>
      </c>
      <c r="CB341" s="330">
        <v>0.0</v>
      </c>
      <c r="CC341" s="331">
        <v>0.0</v>
      </c>
      <c r="CD341" s="331">
        <v>0.0</v>
      </c>
      <c r="CE341" s="331">
        <v>0.0</v>
      </c>
      <c r="CF341" s="331">
        <v>0.0</v>
      </c>
      <c r="CG341" s="331">
        <v>0.0</v>
      </c>
      <c r="CH341" s="331">
        <v>0.0</v>
      </c>
      <c r="CI341" s="332"/>
    </row>
    <row r="342" ht="15.75" customHeight="1">
      <c r="A342" s="320" t="s">
        <v>2601</v>
      </c>
      <c r="B342" s="62" t="s">
        <v>2195</v>
      </c>
      <c r="C342" s="333" t="s">
        <v>3520</v>
      </c>
      <c r="D342" s="322" t="s">
        <v>18</v>
      </c>
      <c r="E342" s="322" t="s">
        <v>181</v>
      </c>
      <c r="F342" s="322" t="s">
        <v>72</v>
      </c>
      <c r="G342" s="45" t="str">
        <f t="shared" si="1"/>
        <v>Augusto</v>
      </c>
      <c r="H342" s="167" t="s">
        <v>149</v>
      </c>
      <c r="I342" s="52" t="s">
        <v>122</v>
      </c>
      <c r="J342" s="322" t="str">
        <f t="shared" si="5"/>
        <v>Não</v>
      </c>
      <c r="K342" s="323">
        <v>44595.0</v>
      </c>
      <c r="L342" s="46"/>
      <c r="M342" s="96" t="s">
        <v>61</v>
      </c>
      <c r="N342" s="324">
        <v>0.015</v>
      </c>
      <c r="O342" s="322" t="s">
        <v>53</v>
      </c>
      <c r="P342" s="325">
        <v>0.1</v>
      </c>
      <c r="Q342" s="322" t="str">
        <f>IFERROR(VLOOKUP(F342,'Cadastro de assessores'!A:B,2,FALSE),"Não Cadastrado")</f>
        <v>250</v>
      </c>
      <c r="R342" s="322" t="s">
        <v>103</v>
      </c>
      <c r="S342" s="323">
        <v>44595.0</v>
      </c>
      <c r="T342" s="75"/>
      <c r="U342" s="171" t="s">
        <v>3521</v>
      </c>
      <c r="V342" s="46" t="s">
        <v>104</v>
      </c>
      <c r="W342" s="5" t="s">
        <v>2197</v>
      </c>
      <c r="X342" s="166" t="s">
        <v>76</v>
      </c>
      <c r="Y342" s="52" t="str">
        <f t="shared" si="3"/>
        <v>Ativo</v>
      </c>
      <c r="Z342" s="328"/>
      <c r="AA342" s="96" t="str">
        <f t="shared" si="9"/>
        <v>Varejo</v>
      </c>
      <c r="AB342" s="13" t="s">
        <v>116</v>
      </c>
      <c r="AC342" s="96"/>
      <c r="AD342" s="96" t="s">
        <v>2664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3"/>
      <c r="AS342" s="329"/>
      <c r="AT342" s="329"/>
      <c r="AU342" s="329"/>
      <c r="AV342" s="329"/>
      <c r="AW342" s="329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0">
        <v>91543.23</v>
      </c>
      <c r="BJ342" s="330">
        <v>91986.67</v>
      </c>
      <c r="BK342" s="330">
        <v>93532.34</v>
      </c>
      <c r="BL342" s="330">
        <v>94571.87</v>
      </c>
      <c r="BM342" s="330">
        <v>95359.44</v>
      </c>
      <c r="BN342" s="330">
        <v>98451.51</v>
      </c>
      <c r="BO342" s="330">
        <v>97454.55</v>
      </c>
      <c r="BP342" s="330">
        <v>98254.55</v>
      </c>
      <c r="BQ342" s="330">
        <v>99452.14</v>
      </c>
      <c r="BR342" s="330">
        <v>100148.49</v>
      </c>
      <c r="BS342" s="330">
        <v>101405.23</v>
      </c>
      <c r="BT342" s="330">
        <v>101752.69</v>
      </c>
      <c r="BU342" s="330">
        <v>104423.47</v>
      </c>
      <c r="BV342" s="330">
        <v>102509.81</v>
      </c>
      <c r="BW342" s="330">
        <v>18.03</v>
      </c>
      <c r="BX342" s="330">
        <v>18.03</v>
      </c>
      <c r="BY342" s="330">
        <v>0.0</v>
      </c>
      <c r="BZ342" s="330">
        <v>0.01</v>
      </c>
      <c r="CA342" s="330">
        <v>0.0</v>
      </c>
      <c r="CB342" s="330">
        <v>0.0</v>
      </c>
      <c r="CC342" s="331">
        <v>0.0</v>
      </c>
      <c r="CD342" s="331">
        <v>0.0</v>
      </c>
      <c r="CE342" s="331">
        <v>0.0</v>
      </c>
      <c r="CF342" s="331">
        <v>0.0</v>
      </c>
      <c r="CG342" s="331">
        <v>0.0</v>
      </c>
      <c r="CH342" s="331">
        <v>0.0</v>
      </c>
      <c r="CI342" s="332"/>
    </row>
    <row r="343" ht="15.75" customHeight="1">
      <c r="A343" s="320" t="s">
        <v>2601</v>
      </c>
      <c r="B343" s="62" t="s">
        <v>2195</v>
      </c>
      <c r="C343" s="333" t="s">
        <v>3522</v>
      </c>
      <c r="D343" s="322" t="s">
        <v>18</v>
      </c>
      <c r="E343" s="322" t="s">
        <v>181</v>
      </c>
      <c r="F343" s="322" t="s">
        <v>72</v>
      </c>
      <c r="G343" s="45" t="str">
        <f t="shared" si="1"/>
        <v>Augusto</v>
      </c>
      <c r="H343" s="167" t="s">
        <v>149</v>
      </c>
      <c r="I343" s="52" t="s">
        <v>122</v>
      </c>
      <c r="J343" s="322" t="str">
        <f t="shared" si="5"/>
        <v>Não</v>
      </c>
      <c r="K343" s="322"/>
      <c r="L343" s="46"/>
      <c r="M343" s="46" t="s">
        <v>2969</v>
      </c>
      <c r="N343" s="324">
        <v>0.01</v>
      </c>
      <c r="O343" s="322" t="s">
        <v>2606</v>
      </c>
      <c r="P343" s="325">
        <v>0.0</v>
      </c>
      <c r="Q343" s="322" t="str">
        <f>IFERROR(VLOOKUP(F343,'Cadastro de assessores'!A:B,2,FALSE),"Não Cadastrado")</f>
        <v>250</v>
      </c>
      <c r="R343" s="322" t="s">
        <v>2655</v>
      </c>
      <c r="S343" s="96" t="s">
        <v>2655</v>
      </c>
      <c r="T343" s="171"/>
      <c r="U343" s="171"/>
      <c r="V343" s="46" t="s">
        <v>104</v>
      </c>
      <c r="W343" s="5" t="s">
        <v>2197</v>
      </c>
      <c r="X343" s="166" t="s">
        <v>76</v>
      </c>
      <c r="Y343" s="52" t="str">
        <f t="shared" si="3"/>
        <v>Inativo</v>
      </c>
      <c r="Z343" s="328"/>
      <c r="AA343" s="96" t="str">
        <f t="shared" si="9"/>
        <v/>
      </c>
      <c r="AB343" s="13" t="s">
        <v>106</v>
      </c>
      <c r="AC343" s="96"/>
      <c r="AD343" s="96" t="s">
        <v>2664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3"/>
      <c r="AS343" s="329"/>
      <c r="AT343" s="329"/>
      <c r="AU343" s="329"/>
      <c r="AV343" s="329"/>
      <c r="AW343" s="329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0" t="s">
        <v>2621</v>
      </c>
      <c r="BJ343" s="330">
        <v>0.0</v>
      </c>
      <c r="BK343" s="330" t="s">
        <v>2621</v>
      </c>
      <c r="BL343" s="330">
        <v>0.0</v>
      </c>
      <c r="BM343" s="330">
        <v>0.0</v>
      </c>
      <c r="BN343" s="330">
        <v>98451.51</v>
      </c>
      <c r="BO343" s="330">
        <v>0.0</v>
      </c>
      <c r="BP343" s="330">
        <v>0.0</v>
      </c>
      <c r="BQ343" s="330">
        <v>0.0</v>
      </c>
      <c r="BR343" s="330">
        <v>0.0</v>
      </c>
      <c r="BS343" s="330">
        <v>0.0</v>
      </c>
      <c r="BT343" s="330">
        <v>0.0</v>
      </c>
      <c r="BU343" s="330">
        <v>0.0</v>
      </c>
      <c r="BV343" s="330">
        <v>0.0</v>
      </c>
      <c r="BW343" s="330">
        <v>0.0</v>
      </c>
      <c r="BX343" s="330">
        <v>0.0</v>
      </c>
      <c r="BY343" s="330">
        <v>0.0</v>
      </c>
      <c r="BZ343" s="330">
        <v>0.0</v>
      </c>
      <c r="CA343" s="330">
        <v>0.0</v>
      </c>
      <c r="CB343" s="330">
        <v>0.0</v>
      </c>
      <c r="CC343" s="331">
        <v>0.0</v>
      </c>
      <c r="CD343" s="331">
        <v>0.0</v>
      </c>
      <c r="CE343" s="331">
        <v>0.0</v>
      </c>
      <c r="CF343" s="331">
        <v>0.0</v>
      </c>
      <c r="CG343" s="331">
        <v>0.0</v>
      </c>
      <c r="CH343" s="331">
        <v>0.0</v>
      </c>
      <c r="CI343" s="332"/>
    </row>
    <row r="344" ht="15.75" customHeight="1">
      <c r="A344" s="320" t="s">
        <v>2601</v>
      </c>
      <c r="B344" s="238" t="s">
        <v>3523</v>
      </c>
      <c r="C344" s="334" t="s">
        <v>3524</v>
      </c>
      <c r="D344" s="322" t="s">
        <v>2714</v>
      </c>
      <c r="E344" s="322" t="s">
        <v>19</v>
      </c>
      <c r="F344" s="96" t="s">
        <v>2714</v>
      </c>
      <c r="G344" s="45" t="str">
        <f t="shared" si="1"/>
        <v>Augusto</v>
      </c>
      <c r="H344" s="335" t="s">
        <v>190</v>
      </c>
      <c r="I344" s="47" t="s">
        <v>23</v>
      </c>
      <c r="J344" s="322" t="str">
        <f t="shared" si="5"/>
        <v>Não</v>
      </c>
      <c r="K344" s="336">
        <v>43990.0</v>
      </c>
      <c r="L344" s="336">
        <v>44425.0</v>
      </c>
      <c r="M344" s="96" t="s">
        <v>194</v>
      </c>
      <c r="N344" s="337">
        <v>0.025</v>
      </c>
      <c r="O344" s="322" t="s">
        <v>195</v>
      </c>
      <c r="P344" s="325">
        <v>0.2</v>
      </c>
      <c r="Q344" s="96" t="str">
        <f>IFERROR(VLOOKUP(F344,'Cadastro de assessores'!A:B,2,FALSE),"Não Cadastrado")</f>
        <v>22400</v>
      </c>
      <c r="R344" s="96" t="s">
        <v>2618</v>
      </c>
      <c r="S344" s="336">
        <v>43990.0</v>
      </c>
      <c r="T344" s="171"/>
      <c r="U344" s="171"/>
      <c r="V344" s="46" t="s">
        <v>104</v>
      </c>
      <c r="W344" s="13" t="s">
        <v>3525</v>
      </c>
      <c r="X344" s="96" t="s">
        <v>19</v>
      </c>
      <c r="Y344" s="52" t="str">
        <f t="shared" si="3"/>
        <v>Encerrado</v>
      </c>
      <c r="Z344" s="328"/>
      <c r="AA344" s="96" t="str">
        <f t="shared" si="9"/>
        <v/>
      </c>
      <c r="AB344" s="96"/>
      <c r="AC344" s="96"/>
      <c r="AD344" s="96" t="s">
        <v>3526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2621</v>
      </c>
      <c r="BJ344" s="173">
        <v>0.0</v>
      </c>
      <c r="BK344" s="173" t="s">
        <v>2621</v>
      </c>
      <c r="BL344" s="173">
        <v>0.0</v>
      </c>
      <c r="BM344" s="330">
        <v>0.0</v>
      </c>
      <c r="BN344" s="330">
        <v>0.0</v>
      </c>
      <c r="BO344" s="330">
        <v>0.0</v>
      </c>
      <c r="BP344" s="330">
        <v>0.0</v>
      </c>
      <c r="BQ344" s="330">
        <v>0.0</v>
      </c>
      <c r="BR344" s="330">
        <v>0.0</v>
      </c>
      <c r="BS344" s="330">
        <v>0.0</v>
      </c>
      <c r="BT344" s="330">
        <v>0.0</v>
      </c>
      <c r="BU344" s="330">
        <v>0.0</v>
      </c>
      <c r="BV344" s="330">
        <v>0.0</v>
      </c>
      <c r="BW344" s="330">
        <v>0.0</v>
      </c>
      <c r="BX344" s="330">
        <v>0.0</v>
      </c>
      <c r="BY344" s="330">
        <v>0.0</v>
      </c>
      <c r="BZ344" s="330">
        <v>0.0</v>
      </c>
      <c r="CA344" s="330">
        <v>0.0</v>
      </c>
      <c r="CB344" s="330">
        <v>0.0</v>
      </c>
      <c r="CC344" s="331">
        <v>0.0</v>
      </c>
      <c r="CD344" s="331">
        <v>0.0</v>
      </c>
      <c r="CE344" s="331">
        <v>0.0</v>
      </c>
      <c r="CF344" s="331">
        <v>0.0</v>
      </c>
      <c r="CG344" s="331">
        <v>0.0</v>
      </c>
      <c r="CH344" s="331">
        <v>0.0</v>
      </c>
      <c r="CI344" s="332"/>
    </row>
    <row r="345" ht="15.75" customHeight="1">
      <c r="A345" s="320" t="s">
        <v>2601</v>
      </c>
      <c r="B345" s="43" t="s">
        <v>3527</v>
      </c>
      <c r="C345" s="369" t="s">
        <v>3528</v>
      </c>
      <c r="D345" s="322" t="s">
        <v>18</v>
      </c>
      <c r="E345" s="322" t="s">
        <v>181</v>
      </c>
      <c r="F345" s="96" t="s">
        <v>2689</v>
      </c>
      <c r="G345" s="45" t="str">
        <f t="shared" si="1"/>
        <v>Augusto</v>
      </c>
      <c r="H345" s="335" t="s">
        <v>190</v>
      </c>
      <c r="I345" s="47" t="s">
        <v>23</v>
      </c>
      <c r="J345" s="322" t="str">
        <f t="shared" si="5"/>
        <v>Não</v>
      </c>
      <c r="K345" s="336">
        <v>44322.0</v>
      </c>
      <c r="L345" s="73">
        <v>44634.0</v>
      </c>
      <c r="M345" s="96" t="s">
        <v>74</v>
      </c>
      <c r="N345" s="337">
        <v>0.012</v>
      </c>
      <c r="O345" s="322" t="s">
        <v>2606</v>
      </c>
      <c r="P345" s="325">
        <v>0.0</v>
      </c>
      <c r="Q345" s="96" t="str">
        <f>IFERROR(VLOOKUP(F345,'Cadastro de assessores'!A:B,2,FALSE),"Não Cadastrado")</f>
        <v>22066</v>
      </c>
      <c r="R345" s="96" t="s">
        <v>2618</v>
      </c>
      <c r="S345" s="336">
        <v>44322.0</v>
      </c>
      <c r="T345" s="98"/>
      <c r="U345" s="51" t="s">
        <v>3529</v>
      </c>
      <c r="V345" s="46" t="s">
        <v>104</v>
      </c>
      <c r="W345" s="5" t="s">
        <v>3530</v>
      </c>
      <c r="X345" s="166" t="s">
        <v>76</v>
      </c>
      <c r="Y345" s="52" t="str">
        <f t="shared" si="3"/>
        <v>Encerrado</v>
      </c>
      <c r="Z345" s="328"/>
      <c r="AA345" s="96" t="str">
        <f t="shared" si="9"/>
        <v>Varejo</v>
      </c>
      <c r="AB345" s="13" t="s">
        <v>116</v>
      </c>
      <c r="AC345" s="96"/>
      <c r="AD345" s="96" t="s">
        <v>3094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2621</v>
      </c>
      <c r="BJ345" s="173">
        <v>0.0</v>
      </c>
      <c r="BK345" s="173" t="s">
        <v>2621</v>
      </c>
      <c r="BL345" s="173">
        <v>0.0</v>
      </c>
      <c r="BM345" s="330">
        <v>0.0</v>
      </c>
      <c r="BN345" s="330">
        <v>0.0</v>
      </c>
      <c r="BO345" s="330">
        <v>0.0</v>
      </c>
      <c r="BP345" s="330">
        <v>0.0</v>
      </c>
      <c r="BQ345" s="330">
        <v>0.0</v>
      </c>
      <c r="BR345" s="330">
        <v>0.0</v>
      </c>
      <c r="BS345" s="330">
        <v>0.0</v>
      </c>
      <c r="BT345" s="330">
        <v>0.0</v>
      </c>
      <c r="BU345" s="330">
        <v>0.0</v>
      </c>
      <c r="BV345" s="330">
        <v>0.0</v>
      </c>
      <c r="BW345" s="330">
        <v>0.0</v>
      </c>
      <c r="BX345" s="330">
        <v>0.0</v>
      </c>
      <c r="BY345" s="330">
        <v>0.0</v>
      </c>
      <c r="BZ345" s="330">
        <v>0.0</v>
      </c>
      <c r="CA345" s="330">
        <v>0.0</v>
      </c>
      <c r="CB345" s="330">
        <v>0.0</v>
      </c>
      <c r="CC345" s="331">
        <v>0.0</v>
      </c>
      <c r="CD345" s="331">
        <v>0.0</v>
      </c>
      <c r="CE345" s="331">
        <v>0.0</v>
      </c>
      <c r="CF345" s="331">
        <v>0.0</v>
      </c>
      <c r="CG345" s="331">
        <v>0.0</v>
      </c>
      <c r="CH345" s="331">
        <v>0.0</v>
      </c>
      <c r="CI345" s="332"/>
    </row>
    <row r="346" ht="15.75" customHeight="1">
      <c r="A346" s="320" t="s">
        <v>2601</v>
      </c>
      <c r="B346" s="238" t="s">
        <v>2218</v>
      </c>
      <c r="C346" s="223" t="s">
        <v>3531</v>
      </c>
      <c r="D346" s="322" t="s">
        <v>18</v>
      </c>
      <c r="E346" s="322" t="s">
        <v>181</v>
      </c>
      <c r="F346" s="322" t="s">
        <v>72</v>
      </c>
      <c r="G346" s="45" t="str">
        <f t="shared" si="1"/>
        <v>Augusto</v>
      </c>
      <c r="H346" s="335" t="s">
        <v>149</v>
      </c>
      <c r="I346" s="52" t="s">
        <v>122</v>
      </c>
      <c r="J346" s="322" t="str">
        <f t="shared" si="5"/>
        <v>Não</v>
      </c>
      <c r="K346" s="323">
        <v>44280.0</v>
      </c>
      <c r="L346" s="46"/>
      <c r="M346" s="96" t="s">
        <v>275</v>
      </c>
      <c r="N346" s="337">
        <v>0.02</v>
      </c>
      <c r="O346" s="322" t="s">
        <v>53</v>
      </c>
      <c r="P346" s="325">
        <v>0.2</v>
      </c>
      <c r="Q346" s="322" t="str">
        <f>IFERROR(VLOOKUP(F346,'Cadastro de assessores'!A:B,2,FALSE),"Não Cadastrado")</f>
        <v>250</v>
      </c>
      <c r="R346" s="322" t="s">
        <v>103</v>
      </c>
      <c r="S346" s="323">
        <v>44280.0</v>
      </c>
      <c r="T346" s="64"/>
      <c r="U346" s="339" t="s">
        <v>3532</v>
      </c>
      <c r="V346" s="46" t="s">
        <v>104</v>
      </c>
      <c r="W346" s="13" t="s">
        <v>2220</v>
      </c>
      <c r="X346" s="13" t="s">
        <v>38</v>
      </c>
      <c r="Y346" s="52" t="str">
        <f t="shared" si="3"/>
        <v>Ativo</v>
      </c>
      <c r="Z346" s="328"/>
      <c r="AA346" s="96" t="str">
        <f t="shared" si="9"/>
        <v>Varejo</v>
      </c>
      <c r="AB346" s="13" t="s">
        <v>116</v>
      </c>
      <c r="AC346" s="96"/>
      <c r="AD346" s="96" t="s">
        <v>2651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3"/>
      <c r="AS346" s="329">
        <v>304974.56</v>
      </c>
      <c r="AT346" s="329">
        <v>303408.68</v>
      </c>
      <c r="AU346" s="329"/>
      <c r="AV346" s="329">
        <v>258979.7</v>
      </c>
      <c r="AW346" s="329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30">
        <v>116046.62</v>
      </c>
      <c r="BK346" s="330">
        <v>119192.68</v>
      </c>
      <c r="BL346" s="330">
        <v>70209.08</v>
      </c>
      <c r="BM346" s="330">
        <v>71148.98</v>
      </c>
      <c r="BN346" s="330">
        <v>74443.36</v>
      </c>
      <c r="BO346" s="330">
        <v>73511.01</v>
      </c>
      <c r="BP346" s="330">
        <v>73831.26</v>
      </c>
      <c r="BQ346" s="330">
        <v>74761.0</v>
      </c>
      <c r="BR346" s="330">
        <v>74441.89</v>
      </c>
      <c r="BS346" s="330">
        <v>74885.81</v>
      </c>
      <c r="BT346" s="330">
        <v>3904.04</v>
      </c>
      <c r="BU346" s="330">
        <v>3896.03</v>
      </c>
      <c r="BV346" s="330">
        <v>3967.31</v>
      </c>
      <c r="BW346" s="330">
        <v>3998.22</v>
      </c>
      <c r="BX346" s="330">
        <v>4085.04</v>
      </c>
      <c r="BY346" s="330">
        <v>4085.48</v>
      </c>
      <c r="BZ346" s="330">
        <v>4110.94</v>
      </c>
      <c r="CA346" s="330">
        <v>4069.53</v>
      </c>
      <c r="CB346" s="330">
        <v>12.51</v>
      </c>
      <c r="CC346" s="331">
        <v>12.51</v>
      </c>
      <c r="CD346" s="331">
        <v>12.51</v>
      </c>
      <c r="CE346" s="331">
        <v>12.51</v>
      </c>
      <c r="CF346" s="331">
        <v>0.0</v>
      </c>
      <c r="CG346" s="331">
        <v>0.0</v>
      </c>
      <c r="CH346" s="331">
        <v>0.0</v>
      </c>
      <c r="CI346" s="332"/>
    </row>
    <row r="347" ht="15.75" customHeight="1">
      <c r="A347" s="320" t="s">
        <v>2601</v>
      </c>
      <c r="B347" s="62" t="s">
        <v>2221</v>
      </c>
      <c r="C347" s="333" t="s">
        <v>3533</v>
      </c>
      <c r="D347" s="322" t="s">
        <v>18</v>
      </c>
      <c r="E347" s="322" t="s">
        <v>181</v>
      </c>
      <c r="F347" s="322" t="s">
        <v>203</v>
      </c>
      <c r="G347" s="45" t="str">
        <f t="shared" si="1"/>
        <v>Augusto</v>
      </c>
      <c r="H347" s="335" t="s">
        <v>149</v>
      </c>
      <c r="I347" s="52" t="s">
        <v>122</v>
      </c>
      <c r="J347" s="322" t="str">
        <f t="shared" si="5"/>
        <v>Não</v>
      </c>
      <c r="K347" s="323">
        <v>44615.0</v>
      </c>
      <c r="L347" s="46"/>
      <c r="M347" s="96" t="s">
        <v>74</v>
      </c>
      <c r="N347" s="337">
        <v>0.012</v>
      </c>
      <c r="O347" s="322" t="s">
        <v>2606</v>
      </c>
      <c r="P347" s="325">
        <v>0.0</v>
      </c>
      <c r="Q347" s="322" t="str">
        <f>IFERROR(VLOOKUP(F347,'Cadastro de assessores'!A:B,2,FALSE),"Não Cadastrado")</f>
        <v>28411</v>
      </c>
      <c r="R347" s="322" t="s">
        <v>103</v>
      </c>
      <c r="S347" s="323">
        <v>44615.0</v>
      </c>
      <c r="T347" s="51"/>
      <c r="U347" s="51"/>
      <c r="V347" s="46" t="s">
        <v>104</v>
      </c>
      <c r="W347" s="5" t="s">
        <v>2224</v>
      </c>
      <c r="X347" s="46" t="s">
        <v>38</v>
      </c>
      <c r="Y347" s="52" t="str">
        <f t="shared" si="3"/>
        <v>Ativo</v>
      </c>
      <c r="Z347" s="328"/>
      <c r="AA347" s="96" t="str">
        <f t="shared" si="9"/>
        <v>Varejo</v>
      </c>
      <c r="AB347" s="13" t="s">
        <v>116</v>
      </c>
      <c r="AC347" s="96"/>
      <c r="AD347" s="46" t="s">
        <v>3534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9"/>
      <c r="AS347" s="329"/>
      <c r="AT347" s="329"/>
      <c r="AU347" s="329"/>
      <c r="AV347" s="329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0">
        <v>173395.34</v>
      </c>
      <c r="BJ347" s="330">
        <v>168505.43</v>
      </c>
      <c r="BK347" s="330">
        <v>152030.41</v>
      </c>
      <c r="BL347" s="330">
        <v>153115.5</v>
      </c>
      <c r="BM347" s="330">
        <v>154173.46</v>
      </c>
      <c r="BN347" s="330">
        <v>157135.56</v>
      </c>
      <c r="BO347" s="330">
        <v>157235.18</v>
      </c>
      <c r="BP347" s="330">
        <v>158348.48</v>
      </c>
      <c r="BQ347" s="330">
        <v>159585.98</v>
      </c>
      <c r="BR347" s="330">
        <v>160800.97</v>
      </c>
      <c r="BS347" s="330">
        <v>162272.6</v>
      </c>
      <c r="BT347" s="330">
        <v>163246.83</v>
      </c>
      <c r="BU347" s="330">
        <v>204827.67</v>
      </c>
      <c r="BV347" s="330">
        <v>166661.2</v>
      </c>
      <c r="BW347" s="330">
        <v>167742.8</v>
      </c>
      <c r="BX347" s="330">
        <v>169326.13</v>
      </c>
      <c r="BY347" s="330">
        <v>169011.67</v>
      </c>
      <c r="BZ347" s="330">
        <v>53.12</v>
      </c>
      <c r="CA347" s="330">
        <v>23.12</v>
      </c>
      <c r="CB347" s="330">
        <v>23.12</v>
      </c>
      <c r="CC347" s="331">
        <v>0.0</v>
      </c>
      <c r="CD347" s="331">
        <v>0.0</v>
      </c>
      <c r="CE347" s="331">
        <v>0.0</v>
      </c>
      <c r="CF347" s="331">
        <v>0.0</v>
      </c>
      <c r="CG347" s="331">
        <v>0.0</v>
      </c>
      <c r="CH347" s="331">
        <v>0.0</v>
      </c>
      <c r="CI347" s="332"/>
    </row>
    <row r="348" ht="15.75" customHeight="1">
      <c r="A348" s="320" t="s">
        <v>2601</v>
      </c>
      <c r="B348" s="62" t="s">
        <v>3535</v>
      </c>
      <c r="C348" s="94">
        <v>4341602.0</v>
      </c>
      <c r="D348" s="322" t="s">
        <v>18</v>
      </c>
      <c r="E348" s="322" t="s">
        <v>181</v>
      </c>
      <c r="F348" s="94" t="s">
        <v>203</v>
      </c>
      <c r="G348" s="45" t="str">
        <f t="shared" si="1"/>
        <v>Augusto</v>
      </c>
      <c r="H348" s="167" t="s">
        <v>149</v>
      </c>
      <c r="I348" s="52" t="s">
        <v>122</v>
      </c>
      <c r="J348" s="322" t="str">
        <f t="shared" si="5"/>
        <v>Não</v>
      </c>
      <c r="K348" s="73">
        <v>44462.0</v>
      </c>
      <c r="L348" s="46"/>
      <c r="M348" s="96" t="s">
        <v>275</v>
      </c>
      <c r="N348" s="337">
        <v>0.02</v>
      </c>
      <c r="O348" s="322" t="s">
        <v>53</v>
      </c>
      <c r="P348" s="325">
        <v>0.2</v>
      </c>
      <c r="Q348" s="322" t="str">
        <f>IFERROR(VLOOKUP(F348,'Cadastro de assessores'!A:B,2,FALSE),"Não Cadastrado")</f>
        <v>28411</v>
      </c>
      <c r="R348" s="322" t="s">
        <v>103</v>
      </c>
      <c r="S348" s="73">
        <v>44455.0</v>
      </c>
      <c r="T348" s="51"/>
      <c r="U348" s="51"/>
      <c r="V348" s="46" t="s">
        <v>104</v>
      </c>
      <c r="W348" s="5" t="s">
        <v>2224</v>
      </c>
      <c r="X348" s="46" t="s">
        <v>38</v>
      </c>
      <c r="Y348" s="52" t="str">
        <f t="shared" si="3"/>
        <v>Ativo</v>
      </c>
      <c r="Z348" s="328"/>
      <c r="AA348" s="96" t="str">
        <f t="shared" si="9"/>
        <v>Varejo</v>
      </c>
      <c r="AB348" s="13" t="s">
        <v>116</v>
      </c>
      <c r="AC348" s="96"/>
      <c r="AD348" s="46" t="s">
        <v>3536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9"/>
      <c r="AS348" s="329"/>
      <c r="AT348" s="329"/>
      <c r="AU348" s="329"/>
      <c r="AV348" s="329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0">
        <v>64815.13</v>
      </c>
      <c r="BJ348" s="330">
        <v>63475.37</v>
      </c>
      <c r="BK348" s="330">
        <v>58751.91</v>
      </c>
      <c r="BL348" s="330">
        <v>99983.07</v>
      </c>
      <c r="BM348" s="330">
        <v>120502.97</v>
      </c>
      <c r="BN348" s="330">
        <v>103859.96</v>
      </c>
      <c r="BO348" s="330">
        <v>50681.38</v>
      </c>
      <c r="BP348" s="330">
        <v>64830.77</v>
      </c>
      <c r="BQ348" s="330">
        <v>102246.71</v>
      </c>
      <c r="BR348" s="330">
        <v>100538.43</v>
      </c>
      <c r="BS348" s="330">
        <v>101362.25</v>
      </c>
      <c r="BT348" s="330">
        <v>118736.28</v>
      </c>
      <c r="BU348" s="330">
        <v>121055.97</v>
      </c>
      <c r="BV348" s="330">
        <v>123782.54</v>
      </c>
      <c r="BW348" s="330">
        <v>85455.37</v>
      </c>
      <c r="BX348" s="330">
        <v>146164.66</v>
      </c>
      <c r="BY348" s="330">
        <v>16832.4</v>
      </c>
      <c r="BZ348" s="330">
        <v>160.58</v>
      </c>
      <c r="CA348" s="330">
        <v>127.67</v>
      </c>
      <c r="CB348" s="330">
        <v>80.4</v>
      </c>
      <c r="CC348" s="331">
        <v>0.0</v>
      </c>
      <c r="CD348" s="331">
        <v>80.4</v>
      </c>
      <c r="CE348" s="331">
        <v>0.0</v>
      </c>
      <c r="CF348" s="331">
        <v>0.0</v>
      </c>
      <c r="CG348" s="331">
        <v>0.0</v>
      </c>
      <c r="CH348" s="331">
        <v>0.0</v>
      </c>
      <c r="CI348" s="332"/>
    </row>
    <row r="349" ht="15.75" customHeight="1">
      <c r="A349" s="320" t="s">
        <v>2601</v>
      </c>
      <c r="B349" s="320" t="s">
        <v>3537</v>
      </c>
      <c r="C349" s="321" t="s">
        <v>3538</v>
      </c>
      <c r="D349" s="322" t="s">
        <v>2714</v>
      </c>
      <c r="E349" s="322" t="s">
        <v>19</v>
      </c>
      <c r="F349" s="322" t="s">
        <v>2714</v>
      </c>
      <c r="G349" s="45" t="str">
        <f t="shared" si="1"/>
        <v>Augusto</v>
      </c>
      <c r="H349" s="167" t="s">
        <v>103</v>
      </c>
      <c r="I349" s="47" t="s">
        <v>23</v>
      </c>
      <c r="J349" s="322" t="str">
        <f t="shared" si="5"/>
        <v>Não</v>
      </c>
      <c r="K349" s="323">
        <v>43537.0</v>
      </c>
      <c r="L349" s="96"/>
      <c r="M349" s="96" t="s">
        <v>194</v>
      </c>
      <c r="N349" s="324">
        <v>0.01</v>
      </c>
      <c r="O349" s="322" t="s">
        <v>2606</v>
      </c>
      <c r="P349" s="325">
        <v>0.0</v>
      </c>
      <c r="Q349" s="322" t="str">
        <f>IFERROR(VLOOKUP(F349,'Cadastro de assessores'!A:B,2,FALSE),"Não Cadastrado")</f>
        <v>22400</v>
      </c>
      <c r="R349" s="322" t="s">
        <v>103</v>
      </c>
      <c r="S349" s="323">
        <v>43537.0</v>
      </c>
      <c r="T349" s="171"/>
      <c r="U349" s="171"/>
      <c r="V349" s="46" t="s">
        <v>104</v>
      </c>
      <c r="W349" s="327" t="s">
        <v>3539</v>
      </c>
      <c r="X349" s="96" t="s">
        <v>19</v>
      </c>
      <c r="Y349" s="52" t="str">
        <f t="shared" si="3"/>
        <v>Ativo</v>
      </c>
      <c r="Z349" s="328"/>
      <c r="AA349" s="96" t="str">
        <f t="shared" si="9"/>
        <v>Varejo</v>
      </c>
      <c r="AB349" s="13" t="s">
        <v>116</v>
      </c>
      <c r="AC349" s="96"/>
      <c r="AD349" s="96" t="s">
        <v>3540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9">
        <v>79770.96</v>
      </c>
      <c r="AT349" s="329">
        <v>78293.38</v>
      </c>
      <c r="AU349" s="329">
        <v>83625.89</v>
      </c>
      <c r="AV349" s="329">
        <v>84101.97</v>
      </c>
      <c r="AW349" s="329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0">
        <v>74093.17</v>
      </c>
      <c r="BJ349" s="330">
        <v>70564.56</v>
      </c>
      <c r="BK349" s="330">
        <v>74060.9</v>
      </c>
      <c r="BL349" s="330">
        <v>75106.91</v>
      </c>
      <c r="BM349" s="330">
        <v>75764.34</v>
      </c>
      <c r="BN349" s="330">
        <v>81526.61</v>
      </c>
      <c r="BO349" s="330">
        <v>79892.7</v>
      </c>
      <c r="BP349" s="330">
        <v>79425.34</v>
      </c>
      <c r="BQ349" s="330">
        <v>81863.15</v>
      </c>
      <c r="BR349" s="330">
        <v>78976.19</v>
      </c>
      <c r="BS349" s="330">
        <v>78515.06</v>
      </c>
      <c r="BT349" s="330">
        <v>76916.66</v>
      </c>
      <c r="BU349" s="330">
        <v>80265.82</v>
      </c>
      <c r="BV349" s="330">
        <v>86443.86</v>
      </c>
      <c r="BW349" s="330">
        <v>82397.55</v>
      </c>
      <c r="BX349" s="330">
        <v>89957.37</v>
      </c>
      <c r="BY349" s="330">
        <v>86763.65</v>
      </c>
      <c r="BZ349" s="330">
        <v>82580.54</v>
      </c>
      <c r="CA349" s="330">
        <v>88709.1</v>
      </c>
      <c r="CB349" s="330">
        <v>92483.65</v>
      </c>
      <c r="CC349" s="331">
        <v>87073.46</v>
      </c>
      <c r="CD349" s="331">
        <v>88726.67</v>
      </c>
      <c r="CE349" s="331">
        <v>89837.33</v>
      </c>
      <c r="CF349" s="331">
        <v>74977.83</v>
      </c>
      <c r="CG349" s="331">
        <v>74004.51</v>
      </c>
      <c r="CH349" s="331">
        <v>84943.74</v>
      </c>
      <c r="CI349" s="332"/>
    </row>
    <row r="350" ht="15.75" customHeight="1">
      <c r="A350" s="320" t="s">
        <v>2601</v>
      </c>
      <c r="B350" s="243" t="s">
        <v>3541</v>
      </c>
      <c r="C350" s="334" t="s">
        <v>3542</v>
      </c>
      <c r="D350" s="322" t="s">
        <v>2604</v>
      </c>
      <c r="E350" s="322" t="s">
        <v>19</v>
      </c>
      <c r="F350" s="96" t="s">
        <v>2617</v>
      </c>
      <c r="G350" s="45" t="str">
        <f t="shared" si="1"/>
        <v>Augusto</v>
      </c>
      <c r="H350" s="335" t="s">
        <v>190</v>
      </c>
      <c r="I350" s="47" t="s">
        <v>23</v>
      </c>
      <c r="J350" s="322" t="str">
        <f t="shared" si="5"/>
        <v>Não</v>
      </c>
      <c r="K350" s="336">
        <v>43539.0</v>
      </c>
      <c r="L350" s="73">
        <v>44439.0</v>
      </c>
      <c r="M350" s="96" t="s">
        <v>61</v>
      </c>
      <c r="N350" s="337">
        <v>0.015</v>
      </c>
      <c r="O350" s="322" t="s">
        <v>53</v>
      </c>
      <c r="P350" s="325">
        <v>0.1</v>
      </c>
      <c r="Q350" s="96" t="str">
        <f>IFERROR(VLOOKUP(F350,'Cadastro de assessores'!A:B,2,FALSE),"Não Cadastrado")</f>
        <v>2971</v>
      </c>
      <c r="R350" s="96" t="s">
        <v>2618</v>
      </c>
      <c r="S350" s="336">
        <v>43539.0</v>
      </c>
      <c r="T350" s="171"/>
      <c r="U350" s="171"/>
      <c r="V350" s="46" t="s">
        <v>104</v>
      </c>
      <c r="W350" s="13" t="s">
        <v>3543</v>
      </c>
      <c r="X350" s="96" t="s">
        <v>19</v>
      </c>
      <c r="Y350" s="52" t="str">
        <f t="shared" si="3"/>
        <v>Encerrado</v>
      </c>
      <c r="Z350" s="328"/>
      <c r="AA350" s="96" t="str">
        <f t="shared" si="9"/>
        <v/>
      </c>
      <c r="AB350" s="96"/>
      <c r="AC350" s="96"/>
      <c r="AD350" s="96" t="s">
        <v>2730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2621</v>
      </c>
      <c r="BJ350" s="173">
        <v>0.0</v>
      </c>
      <c r="BK350" s="173" t="s">
        <v>2621</v>
      </c>
      <c r="BL350" s="173">
        <v>0.0</v>
      </c>
      <c r="BM350" s="330">
        <v>0.0</v>
      </c>
      <c r="BN350" s="330">
        <v>0.0</v>
      </c>
      <c r="BO350" s="330">
        <v>0.0</v>
      </c>
      <c r="BP350" s="330">
        <v>0.0</v>
      </c>
      <c r="BQ350" s="330">
        <v>0.0</v>
      </c>
      <c r="BR350" s="330">
        <v>0.0</v>
      </c>
      <c r="BS350" s="330">
        <v>0.0</v>
      </c>
      <c r="BT350" s="330">
        <v>0.0</v>
      </c>
      <c r="BU350" s="330">
        <v>0.0</v>
      </c>
      <c r="BV350" s="330">
        <v>0.0</v>
      </c>
      <c r="BW350" s="330">
        <v>0.0</v>
      </c>
      <c r="BX350" s="330">
        <v>0.0</v>
      </c>
      <c r="BY350" s="330">
        <v>0.0</v>
      </c>
      <c r="BZ350" s="330">
        <v>0.0</v>
      </c>
      <c r="CA350" s="330">
        <v>0.0</v>
      </c>
      <c r="CB350" s="330">
        <v>0.0</v>
      </c>
      <c r="CC350" s="331">
        <v>0.0</v>
      </c>
      <c r="CD350" s="331">
        <v>0.0</v>
      </c>
      <c r="CE350" s="331">
        <v>0.0</v>
      </c>
      <c r="CF350" s="331">
        <v>0.0</v>
      </c>
      <c r="CG350" s="331">
        <v>0.0</v>
      </c>
      <c r="CH350" s="331">
        <v>0.0</v>
      </c>
      <c r="CI350" s="332"/>
    </row>
    <row r="351" ht="15.75" customHeight="1">
      <c r="A351" s="320" t="s">
        <v>2601</v>
      </c>
      <c r="B351" s="243" t="s">
        <v>3541</v>
      </c>
      <c r="C351" s="334" t="s">
        <v>3544</v>
      </c>
      <c r="D351" s="322" t="s">
        <v>2604</v>
      </c>
      <c r="E351" s="322" t="s">
        <v>19</v>
      </c>
      <c r="F351" s="96" t="s">
        <v>2617</v>
      </c>
      <c r="G351" s="45" t="str">
        <f t="shared" si="1"/>
        <v>Augusto</v>
      </c>
      <c r="H351" s="335" t="s">
        <v>190</v>
      </c>
      <c r="I351" s="47" t="s">
        <v>23</v>
      </c>
      <c r="J351" s="322" t="str">
        <f t="shared" si="5"/>
        <v>Não</v>
      </c>
      <c r="K351" s="336">
        <v>44397.0</v>
      </c>
      <c r="L351" s="73">
        <v>44439.0</v>
      </c>
      <c r="M351" s="96" t="s">
        <v>198</v>
      </c>
      <c r="N351" s="337">
        <v>0.008</v>
      </c>
      <c r="O351" s="322" t="s">
        <v>2606</v>
      </c>
      <c r="P351" s="325">
        <v>0.0</v>
      </c>
      <c r="Q351" s="96" t="str">
        <f>IFERROR(VLOOKUP(F351,'Cadastro de assessores'!A:B,2,FALSE),"Não Cadastrado")</f>
        <v>2971</v>
      </c>
      <c r="R351" s="96" t="s">
        <v>2618</v>
      </c>
      <c r="S351" s="336">
        <v>44397.0</v>
      </c>
      <c r="T351" s="171"/>
      <c r="U351" s="171"/>
      <c r="V351" s="46" t="s">
        <v>104</v>
      </c>
      <c r="W351" s="13" t="s">
        <v>3543</v>
      </c>
      <c r="X351" s="96" t="s">
        <v>19</v>
      </c>
      <c r="Y351" s="52" t="str">
        <f t="shared" si="3"/>
        <v>Encerrado</v>
      </c>
      <c r="Z351" s="328"/>
      <c r="AA351" s="96" t="str">
        <f t="shared" si="9"/>
        <v/>
      </c>
      <c r="AB351" s="96"/>
      <c r="AC351" s="96"/>
      <c r="AD351" s="96" t="s">
        <v>2730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0"/>
      <c r="AM351" s="340"/>
      <c r="AN351" s="340"/>
      <c r="AO351" s="340"/>
      <c r="AP351" s="340"/>
      <c r="AQ351" s="340"/>
      <c r="AR351" s="173"/>
      <c r="AS351" s="173"/>
      <c r="AT351" s="173"/>
      <c r="AU351" s="173"/>
      <c r="AV351" s="173"/>
      <c r="AW351" s="173"/>
      <c r="AX351" s="340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2621</v>
      </c>
      <c r="BJ351" s="173">
        <v>0.0</v>
      </c>
      <c r="BK351" s="173" t="s">
        <v>2621</v>
      </c>
      <c r="BL351" s="173">
        <v>0.0</v>
      </c>
      <c r="BM351" s="330">
        <v>0.0</v>
      </c>
      <c r="BN351" s="330">
        <v>0.0</v>
      </c>
      <c r="BO351" s="330">
        <v>0.0</v>
      </c>
      <c r="BP351" s="330">
        <v>0.0</v>
      </c>
      <c r="BQ351" s="330">
        <v>0.0</v>
      </c>
      <c r="BR351" s="330">
        <v>0.0</v>
      </c>
      <c r="BS351" s="330">
        <v>0.0</v>
      </c>
      <c r="BT351" s="330">
        <v>0.0</v>
      </c>
      <c r="BU351" s="330">
        <v>0.0</v>
      </c>
      <c r="BV351" s="330">
        <v>0.0</v>
      </c>
      <c r="BW351" s="330">
        <v>0.0</v>
      </c>
      <c r="BX351" s="330">
        <v>0.0</v>
      </c>
      <c r="BY351" s="330">
        <v>0.0</v>
      </c>
      <c r="BZ351" s="330">
        <v>0.0</v>
      </c>
      <c r="CA351" s="330">
        <v>0.0</v>
      </c>
      <c r="CB351" s="330">
        <v>0.0</v>
      </c>
      <c r="CC351" s="331">
        <v>0.0</v>
      </c>
      <c r="CD351" s="331">
        <v>0.0</v>
      </c>
      <c r="CE351" s="331">
        <v>0.0</v>
      </c>
      <c r="CF351" s="331">
        <v>0.0</v>
      </c>
      <c r="CG351" s="331">
        <v>0.0</v>
      </c>
      <c r="CH351" s="331">
        <v>0.0</v>
      </c>
      <c r="CI351" s="332"/>
    </row>
    <row r="352" ht="15.75" customHeight="1">
      <c r="A352" s="320" t="s">
        <v>2601</v>
      </c>
      <c r="B352" s="238" t="s">
        <v>3545</v>
      </c>
      <c r="C352" s="223" t="s">
        <v>3546</v>
      </c>
      <c r="D352" s="322" t="s">
        <v>18</v>
      </c>
      <c r="E352" s="322" t="s">
        <v>181</v>
      </c>
      <c r="F352" s="322" t="s">
        <v>203</v>
      </c>
      <c r="G352" s="45" t="str">
        <f t="shared" si="1"/>
        <v>Augusto</v>
      </c>
      <c r="H352" s="335" t="s">
        <v>190</v>
      </c>
      <c r="I352" s="47" t="s">
        <v>23</v>
      </c>
      <c r="J352" s="322" t="str">
        <f t="shared" si="5"/>
        <v>Não</v>
      </c>
      <c r="K352" s="323">
        <v>44280.0</v>
      </c>
      <c r="L352" s="336">
        <v>44809.0</v>
      </c>
      <c r="M352" s="96" t="s">
        <v>194</v>
      </c>
      <c r="N352" s="324">
        <v>0.025</v>
      </c>
      <c r="O352" s="322" t="s">
        <v>195</v>
      </c>
      <c r="P352" s="325">
        <v>0.2</v>
      </c>
      <c r="Q352" s="322" t="str">
        <f>IFERROR(VLOOKUP(F352,'Cadastro de assessores'!A:B,2,FALSE),"Não Cadastrado")</f>
        <v>28411</v>
      </c>
      <c r="R352" s="322" t="s">
        <v>103</v>
      </c>
      <c r="S352" s="323">
        <v>44280.0</v>
      </c>
      <c r="T352" s="171"/>
      <c r="U352" s="171"/>
      <c r="V352" s="46" t="s">
        <v>104</v>
      </c>
      <c r="W352" s="13" t="s">
        <v>3547</v>
      </c>
      <c r="X352" s="166" t="s">
        <v>76</v>
      </c>
      <c r="Y352" s="52" t="str">
        <f t="shared" si="3"/>
        <v>Encerrado</v>
      </c>
      <c r="Z352" s="328"/>
      <c r="AA352" s="96" t="str">
        <f t="shared" si="9"/>
        <v>Varejo</v>
      </c>
      <c r="AB352" s="13" t="s">
        <v>116</v>
      </c>
      <c r="AC352" s="96"/>
      <c r="AD352" s="96" t="s">
        <v>2664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3"/>
      <c r="AS352" s="329"/>
      <c r="AT352" s="329">
        <v>355880.21</v>
      </c>
      <c r="AU352" s="329"/>
      <c r="AV352" s="329">
        <v>354100.37</v>
      </c>
      <c r="AW352" s="329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0">
        <v>326240.22</v>
      </c>
      <c r="BJ352" s="330">
        <v>310702.94</v>
      </c>
      <c r="BK352" s="330">
        <v>325781.95</v>
      </c>
      <c r="BL352" s="330">
        <v>43299.24</v>
      </c>
      <c r="BM352" s="330">
        <v>3402.17</v>
      </c>
      <c r="BN352" s="330">
        <v>3385.99</v>
      </c>
      <c r="BO352" s="330">
        <v>3379.34</v>
      </c>
      <c r="BP352" s="330">
        <v>3383.1</v>
      </c>
      <c r="BQ352" s="330">
        <v>4893.75</v>
      </c>
      <c r="BR352" s="330">
        <v>4923.93</v>
      </c>
      <c r="BS352" s="330">
        <v>0.0</v>
      </c>
      <c r="BT352" s="330">
        <v>0.0</v>
      </c>
      <c r="BU352" s="330">
        <v>0.0</v>
      </c>
      <c r="BV352" s="330">
        <v>0.0</v>
      </c>
      <c r="BW352" s="330">
        <v>0.0</v>
      </c>
      <c r="BX352" s="330">
        <v>0.0</v>
      </c>
      <c r="BY352" s="330">
        <v>0.0</v>
      </c>
      <c r="BZ352" s="330">
        <v>0.0</v>
      </c>
      <c r="CA352" s="330">
        <v>0.0</v>
      </c>
      <c r="CB352" s="330">
        <v>0.0</v>
      </c>
      <c r="CC352" s="331">
        <v>0.0</v>
      </c>
      <c r="CD352" s="331">
        <v>0.0</v>
      </c>
      <c r="CE352" s="331">
        <v>0.0</v>
      </c>
      <c r="CF352" s="331">
        <v>0.0</v>
      </c>
      <c r="CG352" s="331">
        <v>0.0</v>
      </c>
      <c r="CH352" s="331">
        <v>0.0</v>
      </c>
      <c r="CI352" s="332"/>
    </row>
    <row r="353" ht="15.75" customHeight="1">
      <c r="A353" s="320" t="s">
        <v>2601</v>
      </c>
      <c r="B353" s="238" t="s">
        <v>3548</v>
      </c>
      <c r="C353" s="334" t="s">
        <v>3549</v>
      </c>
      <c r="D353" s="322" t="s">
        <v>2604</v>
      </c>
      <c r="E353" s="322" t="s">
        <v>19</v>
      </c>
      <c r="F353" s="96" t="s">
        <v>2605</v>
      </c>
      <c r="G353" s="45" t="str">
        <f t="shared" si="1"/>
        <v>Augusto</v>
      </c>
      <c r="H353" s="335" t="s">
        <v>190</v>
      </c>
      <c r="I353" s="47" t="s">
        <v>23</v>
      </c>
      <c r="J353" s="322" t="str">
        <f t="shared" si="5"/>
        <v>Não</v>
      </c>
      <c r="K353" s="336">
        <v>44041.0</v>
      </c>
      <c r="L353" s="336">
        <v>44329.0</v>
      </c>
      <c r="M353" s="96" t="s">
        <v>61</v>
      </c>
      <c r="N353" s="337">
        <v>0.015</v>
      </c>
      <c r="O353" s="322" t="s">
        <v>53</v>
      </c>
      <c r="P353" s="325">
        <v>0.1</v>
      </c>
      <c r="Q353" s="96" t="str">
        <f>IFERROR(VLOOKUP(F353,'Cadastro de assessores'!A:B,2,FALSE),"Não Cadastrado")</f>
        <v>17573</v>
      </c>
      <c r="R353" s="96" t="s">
        <v>2618</v>
      </c>
      <c r="S353" s="336">
        <v>44041.0</v>
      </c>
      <c r="T353" s="171"/>
      <c r="U353" s="171"/>
      <c r="V353" s="46" t="s">
        <v>104</v>
      </c>
      <c r="W353" s="13" t="s">
        <v>3550</v>
      </c>
      <c r="X353" s="96" t="s">
        <v>19</v>
      </c>
      <c r="Y353" s="52" t="str">
        <f t="shared" si="3"/>
        <v>Encerrado</v>
      </c>
      <c r="Z353" s="328"/>
      <c r="AA353" s="96" t="str">
        <f t="shared" si="9"/>
        <v/>
      </c>
      <c r="AB353" s="96"/>
      <c r="AC353" s="96"/>
      <c r="AD353" s="96" t="s">
        <v>2997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0"/>
      <c r="AY353" s="340"/>
      <c r="AZ353" s="340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2621</v>
      </c>
      <c r="BJ353" s="173">
        <v>0.0</v>
      </c>
      <c r="BK353" s="173" t="s">
        <v>2621</v>
      </c>
      <c r="BL353" s="173">
        <v>0.0</v>
      </c>
      <c r="BM353" s="330">
        <v>0.0</v>
      </c>
      <c r="BN353" s="330">
        <v>0.0</v>
      </c>
      <c r="BO353" s="330">
        <v>0.0</v>
      </c>
      <c r="BP353" s="330">
        <v>0.0</v>
      </c>
      <c r="BQ353" s="330">
        <v>0.0</v>
      </c>
      <c r="BR353" s="330">
        <v>0.0</v>
      </c>
      <c r="BS353" s="330">
        <v>0.0</v>
      </c>
      <c r="BT353" s="330">
        <v>0.0</v>
      </c>
      <c r="BU353" s="330">
        <v>0.0</v>
      </c>
      <c r="BV353" s="330">
        <v>0.0</v>
      </c>
      <c r="BW353" s="330">
        <v>0.0</v>
      </c>
      <c r="BX353" s="330">
        <v>0.0</v>
      </c>
      <c r="BY353" s="330">
        <v>0.0</v>
      </c>
      <c r="BZ353" s="330">
        <v>0.0</v>
      </c>
      <c r="CA353" s="330">
        <v>0.0</v>
      </c>
      <c r="CB353" s="330">
        <v>0.0</v>
      </c>
      <c r="CC353" s="331">
        <v>0.0</v>
      </c>
      <c r="CD353" s="331">
        <v>0.0</v>
      </c>
      <c r="CE353" s="331">
        <v>0.0</v>
      </c>
      <c r="CF353" s="331">
        <v>0.0</v>
      </c>
      <c r="CG353" s="331">
        <v>0.0</v>
      </c>
      <c r="CH353" s="331">
        <v>0.0</v>
      </c>
      <c r="CI353" s="332"/>
    </row>
    <row r="354" ht="15.75" customHeight="1">
      <c r="A354" s="320" t="s">
        <v>2601</v>
      </c>
      <c r="B354" s="62" t="s">
        <v>3551</v>
      </c>
      <c r="C354" s="369" t="s">
        <v>3552</v>
      </c>
      <c r="D354" s="322" t="s">
        <v>18</v>
      </c>
      <c r="E354" s="322" t="s">
        <v>181</v>
      </c>
      <c r="F354" s="166" t="s">
        <v>72</v>
      </c>
      <c r="G354" s="45" t="str">
        <f t="shared" si="1"/>
        <v>Augusto</v>
      </c>
      <c r="H354" s="335" t="s">
        <v>190</v>
      </c>
      <c r="I354" s="47" t="s">
        <v>23</v>
      </c>
      <c r="J354" s="322" t="str">
        <f t="shared" si="5"/>
        <v>Não</v>
      </c>
      <c r="K354" s="73">
        <v>44411.0</v>
      </c>
      <c r="L354" s="124">
        <v>44512.0</v>
      </c>
      <c r="M354" s="96" t="s">
        <v>61</v>
      </c>
      <c r="N354" s="337">
        <v>0.015</v>
      </c>
      <c r="O354" s="322" t="s">
        <v>53</v>
      </c>
      <c r="P354" s="325">
        <v>0.1</v>
      </c>
      <c r="Q354" s="166" t="str">
        <f>IFERROR(VLOOKUP(F354,'Cadastro de assessores'!A:B,2,FALSE),"Não Cadastrado")</f>
        <v>250</v>
      </c>
      <c r="R354" s="96" t="s">
        <v>2618</v>
      </c>
      <c r="S354" s="73">
        <v>44411.0</v>
      </c>
      <c r="T354" s="171"/>
      <c r="U354" s="171"/>
      <c r="V354" s="46" t="s">
        <v>104</v>
      </c>
      <c r="W354" s="5" t="s">
        <v>3553</v>
      </c>
      <c r="X354" s="166" t="s">
        <v>76</v>
      </c>
      <c r="Y354" s="52" t="str">
        <f t="shared" si="3"/>
        <v>Encerrado</v>
      </c>
      <c r="Z354" s="328"/>
      <c r="AA354" s="96" t="str">
        <f t="shared" si="9"/>
        <v>Varejo</v>
      </c>
      <c r="AB354" s="13" t="s">
        <v>116</v>
      </c>
      <c r="AC354" s="96"/>
      <c r="AD354" s="96" t="s">
        <v>2664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2621</v>
      </c>
      <c r="BJ354" s="173">
        <v>0.0</v>
      </c>
      <c r="BK354" s="173" t="s">
        <v>2621</v>
      </c>
      <c r="BL354" s="173">
        <v>0.0</v>
      </c>
      <c r="BM354" s="330">
        <v>0.0</v>
      </c>
      <c r="BN354" s="330">
        <v>0.0</v>
      </c>
      <c r="BO354" s="330">
        <v>0.0</v>
      </c>
      <c r="BP354" s="330">
        <v>0.0</v>
      </c>
      <c r="BQ354" s="330">
        <v>0.0</v>
      </c>
      <c r="BR354" s="330">
        <v>0.0</v>
      </c>
      <c r="BS354" s="330">
        <v>0.0</v>
      </c>
      <c r="BT354" s="330">
        <v>0.0</v>
      </c>
      <c r="BU354" s="330">
        <v>0.0</v>
      </c>
      <c r="BV354" s="330">
        <v>0.0</v>
      </c>
      <c r="BW354" s="330">
        <v>0.0</v>
      </c>
      <c r="BX354" s="330">
        <v>0.0</v>
      </c>
      <c r="BY354" s="330">
        <v>0.0</v>
      </c>
      <c r="BZ354" s="330">
        <v>0.0</v>
      </c>
      <c r="CA354" s="330">
        <v>0.0</v>
      </c>
      <c r="CB354" s="330">
        <v>0.0</v>
      </c>
      <c r="CC354" s="331">
        <v>0.0</v>
      </c>
      <c r="CD354" s="331">
        <v>0.0</v>
      </c>
      <c r="CE354" s="331">
        <v>0.0</v>
      </c>
      <c r="CF354" s="331">
        <v>0.0</v>
      </c>
      <c r="CG354" s="331">
        <v>0.0</v>
      </c>
      <c r="CH354" s="331">
        <v>0.0</v>
      </c>
      <c r="CI354" s="332"/>
    </row>
    <row r="355" ht="15.75" customHeight="1">
      <c r="A355" s="320" t="s">
        <v>2601</v>
      </c>
      <c r="B355" s="243" t="s">
        <v>3554</v>
      </c>
      <c r="C355" s="334" t="s">
        <v>3555</v>
      </c>
      <c r="D355" s="322" t="s">
        <v>2714</v>
      </c>
      <c r="E355" s="322" t="s">
        <v>19</v>
      </c>
      <c r="F355" s="96" t="s">
        <v>2714</v>
      </c>
      <c r="G355" s="45" t="str">
        <f t="shared" si="1"/>
        <v>Augusto</v>
      </c>
      <c r="H355" s="335" t="s">
        <v>190</v>
      </c>
      <c r="I355" s="47" t="s">
        <v>23</v>
      </c>
      <c r="J355" s="322" t="str">
        <f t="shared" si="5"/>
        <v>Não</v>
      </c>
      <c r="K355" s="336">
        <v>43441.0</v>
      </c>
      <c r="L355" s="336">
        <v>44448.0</v>
      </c>
      <c r="M355" s="96" t="s">
        <v>194</v>
      </c>
      <c r="N355" s="337">
        <v>0.01</v>
      </c>
      <c r="O355" s="322" t="s">
        <v>195</v>
      </c>
      <c r="P355" s="325">
        <v>0.2</v>
      </c>
      <c r="Q355" s="96" t="str">
        <f>IFERROR(VLOOKUP(F355,'Cadastro de assessores'!A:B,2,FALSE),"Não Cadastrado")</f>
        <v>22400</v>
      </c>
      <c r="R355" s="96" t="s">
        <v>2618</v>
      </c>
      <c r="S355" s="336">
        <v>43441.0</v>
      </c>
      <c r="T355" s="171"/>
      <c r="U355" s="171"/>
      <c r="V355" s="46" t="s">
        <v>104</v>
      </c>
      <c r="W355" s="13" t="s">
        <v>3556</v>
      </c>
      <c r="X355" s="96" t="s">
        <v>19</v>
      </c>
      <c r="Y355" s="52" t="str">
        <f t="shared" si="3"/>
        <v>Encerrado</v>
      </c>
      <c r="Z355" s="328"/>
      <c r="AA355" s="96" t="str">
        <f t="shared" si="9"/>
        <v/>
      </c>
      <c r="AB355" s="96"/>
      <c r="AC355" s="96"/>
      <c r="AD355" s="96" t="s">
        <v>2711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2" t="s">
        <v>2621</v>
      </c>
      <c r="BJ355" s="173">
        <v>0.0</v>
      </c>
      <c r="BK355" s="173" t="s">
        <v>2621</v>
      </c>
      <c r="BL355" s="173">
        <v>0.0</v>
      </c>
      <c r="BM355" s="330">
        <v>0.0</v>
      </c>
      <c r="BN355" s="330">
        <v>0.0</v>
      </c>
      <c r="BO355" s="330">
        <v>0.0</v>
      </c>
      <c r="BP355" s="330">
        <v>0.0</v>
      </c>
      <c r="BQ355" s="330">
        <v>0.0</v>
      </c>
      <c r="BR355" s="330">
        <v>0.0</v>
      </c>
      <c r="BS355" s="330">
        <v>0.0</v>
      </c>
      <c r="BT355" s="330">
        <v>0.0</v>
      </c>
      <c r="BU355" s="330">
        <v>0.0</v>
      </c>
      <c r="BV355" s="330">
        <v>0.0</v>
      </c>
      <c r="BW355" s="330">
        <v>0.0</v>
      </c>
      <c r="BX355" s="330">
        <v>0.0</v>
      </c>
      <c r="BY355" s="330">
        <v>0.0</v>
      </c>
      <c r="BZ355" s="330">
        <v>0.0</v>
      </c>
      <c r="CA355" s="330">
        <v>0.0</v>
      </c>
      <c r="CB355" s="330">
        <v>0.0</v>
      </c>
      <c r="CC355" s="331">
        <v>0.0</v>
      </c>
      <c r="CD355" s="331">
        <v>0.0</v>
      </c>
      <c r="CE355" s="331">
        <v>0.0</v>
      </c>
      <c r="CF355" s="331">
        <v>0.0</v>
      </c>
      <c r="CG355" s="331">
        <v>0.0</v>
      </c>
      <c r="CH355" s="331">
        <v>0.0</v>
      </c>
      <c r="CI355" s="332"/>
    </row>
    <row r="356" ht="15.75" customHeight="1">
      <c r="A356" s="320" t="s">
        <v>2601</v>
      </c>
      <c r="B356" s="62" t="s">
        <v>2281</v>
      </c>
      <c r="C356" s="333" t="s">
        <v>3557</v>
      </c>
      <c r="D356" s="322" t="s">
        <v>18</v>
      </c>
      <c r="E356" s="322" t="s">
        <v>181</v>
      </c>
      <c r="F356" s="322" t="s">
        <v>203</v>
      </c>
      <c r="G356" s="45" t="str">
        <f t="shared" si="1"/>
        <v>Augusto</v>
      </c>
      <c r="H356" s="335" t="s">
        <v>149</v>
      </c>
      <c r="I356" s="52" t="s">
        <v>122</v>
      </c>
      <c r="J356" s="322" t="str">
        <f t="shared" si="5"/>
        <v>Não</v>
      </c>
      <c r="K356" s="73">
        <v>44638.0</v>
      </c>
      <c r="L356" s="96"/>
      <c r="M356" s="96" t="s">
        <v>74</v>
      </c>
      <c r="N356" s="324">
        <v>0.012</v>
      </c>
      <c r="O356" s="322" t="s">
        <v>2606</v>
      </c>
      <c r="P356" s="325">
        <v>0.0</v>
      </c>
      <c r="Q356" s="94" t="str">
        <f>IFERROR(VLOOKUP(F356,'Cadastro de assessores'!A:B,2,FALSE),"Não Cadastrado")</f>
        <v>28411</v>
      </c>
      <c r="R356" s="322" t="s">
        <v>103</v>
      </c>
      <c r="S356" s="73">
        <v>44638.0</v>
      </c>
      <c r="T356" s="171"/>
      <c r="U356" s="171"/>
      <c r="V356" s="46" t="s">
        <v>104</v>
      </c>
      <c r="W356" s="5" t="s">
        <v>2283</v>
      </c>
      <c r="X356" s="166" t="s">
        <v>76</v>
      </c>
      <c r="Y356" s="52" t="str">
        <f t="shared" si="3"/>
        <v>Ativo</v>
      </c>
      <c r="Z356" s="328"/>
      <c r="AA356" s="96" t="str">
        <f t="shared" si="9"/>
        <v>Varejo</v>
      </c>
      <c r="AB356" s="13" t="s">
        <v>116</v>
      </c>
      <c r="AC356" s="96"/>
      <c r="AD356" s="96" t="s">
        <v>2664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3"/>
      <c r="AS356" s="329"/>
      <c r="AT356" s="329"/>
      <c r="AU356" s="329"/>
      <c r="AV356" s="329"/>
      <c r="AW356" s="329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0">
        <v>106335.55</v>
      </c>
      <c r="BJ356" s="330">
        <v>106476.23</v>
      </c>
      <c r="BK356" s="330">
        <v>107383.32</v>
      </c>
      <c r="BL356" s="330">
        <v>108872.17</v>
      </c>
      <c r="BM356" s="330">
        <v>109892.5</v>
      </c>
      <c r="BN356" s="330">
        <v>111886.77</v>
      </c>
      <c r="BO356" s="330">
        <v>111556.78</v>
      </c>
      <c r="BP356" s="330">
        <v>112534.31</v>
      </c>
      <c r="BQ356" s="330">
        <v>214444.71</v>
      </c>
      <c r="BR356" s="330">
        <v>216201.88</v>
      </c>
      <c r="BS356" s="330">
        <v>218825.99</v>
      </c>
      <c r="BT356" s="330">
        <v>220476.47</v>
      </c>
      <c r="BU356" s="330">
        <v>222942.58</v>
      </c>
      <c r="BV356" s="330">
        <v>224994.21</v>
      </c>
      <c r="BW356" s="330">
        <v>226091.78</v>
      </c>
      <c r="BX356" s="330">
        <v>17219.81</v>
      </c>
      <c r="BY356" s="330">
        <v>17197.26</v>
      </c>
      <c r="BZ356" s="330">
        <v>17382.15</v>
      </c>
      <c r="CA356" s="330">
        <v>17268.01</v>
      </c>
      <c r="CB356" s="330">
        <v>0.0</v>
      </c>
      <c r="CC356" s="331">
        <v>0.0</v>
      </c>
      <c r="CD356" s="331">
        <v>0.0</v>
      </c>
      <c r="CE356" s="331">
        <v>0.0</v>
      </c>
      <c r="CF356" s="331">
        <v>0.0</v>
      </c>
      <c r="CG356" s="331">
        <v>0.0</v>
      </c>
      <c r="CH356" s="331">
        <v>0.0</v>
      </c>
      <c r="CI356" s="332"/>
    </row>
    <row r="357" ht="15.75" customHeight="1">
      <c r="A357" s="320" t="s">
        <v>2601</v>
      </c>
      <c r="B357" s="43" t="s">
        <v>2287</v>
      </c>
      <c r="C357" s="333" t="s">
        <v>3558</v>
      </c>
      <c r="D357" s="322" t="s">
        <v>18</v>
      </c>
      <c r="E357" s="322" t="s">
        <v>181</v>
      </c>
      <c r="F357" s="96" t="s">
        <v>72</v>
      </c>
      <c r="G357" s="45" t="str">
        <f t="shared" si="1"/>
        <v>Augusto</v>
      </c>
      <c r="H357" s="335" t="s">
        <v>149</v>
      </c>
      <c r="I357" s="52" t="s">
        <v>122</v>
      </c>
      <c r="J357" s="322" t="str">
        <f t="shared" si="5"/>
        <v>Não</v>
      </c>
      <c r="K357" s="73">
        <v>44365.0</v>
      </c>
      <c r="L357" s="96"/>
      <c r="M357" s="96" t="s">
        <v>74</v>
      </c>
      <c r="N357" s="324">
        <v>0.012</v>
      </c>
      <c r="O357" s="322" t="s">
        <v>2606</v>
      </c>
      <c r="P357" s="325">
        <v>0.0</v>
      </c>
      <c r="Q357" s="94" t="str">
        <f>IFERROR(VLOOKUP(F357,'Cadastro de assessores'!A:B,2,FALSE),"Não Cadastrado")</f>
        <v>250</v>
      </c>
      <c r="R357" s="322" t="s">
        <v>103</v>
      </c>
      <c r="S357" s="73">
        <v>44363.0</v>
      </c>
      <c r="T357" s="51"/>
      <c r="U357" s="51"/>
      <c r="V357" s="46" t="s">
        <v>104</v>
      </c>
      <c r="W357" s="5" t="s">
        <v>2290</v>
      </c>
      <c r="X357" s="166" t="s">
        <v>76</v>
      </c>
      <c r="Y357" s="52" t="str">
        <f t="shared" si="3"/>
        <v>Ativo</v>
      </c>
      <c r="Z357" s="328"/>
      <c r="AA357" s="96" t="str">
        <f t="shared" si="9"/>
        <v>Varejo</v>
      </c>
      <c r="AB357" s="13" t="s">
        <v>116</v>
      </c>
      <c r="AC357" s="96"/>
      <c r="AD357" s="96" t="s">
        <v>2664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9"/>
      <c r="AS357" s="329"/>
      <c r="AT357" s="329"/>
      <c r="AU357" s="329"/>
      <c r="AV357" s="329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0">
        <v>374659.59</v>
      </c>
      <c r="BJ357" s="330">
        <v>374171.24</v>
      </c>
      <c r="BK357" s="330">
        <v>376373.36</v>
      </c>
      <c r="BL357" s="330">
        <v>380748.46</v>
      </c>
      <c r="BM357" s="330">
        <v>383325.19</v>
      </c>
      <c r="BN357" s="330">
        <v>390877.9</v>
      </c>
      <c r="BO357" s="330">
        <v>388965.44</v>
      </c>
      <c r="BP357" s="330">
        <v>392750.26</v>
      </c>
      <c r="BQ357" s="330">
        <v>527140.25</v>
      </c>
      <c r="BR357" s="330">
        <v>532514.14</v>
      </c>
      <c r="BS357" s="330">
        <v>539329.62</v>
      </c>
      <c r="BT357" s="330">
        <v>543618.94</v>
      </c>
      <c r="BU357" s="330">
        <v>549325.51</v>
      </c>
      <c r="BV357" s="330">
        <v>555219.23</v>
      </c>
      <c r="BW357" s="330">
        <v>556445.44</v>
      </c>
      <c r="BX357" s="330">
        <v>562374.35</v>
      </c>
      <c r="BY357" s="330">
        <v>558142.95</v>
      </c>
      <c r="BZ357" s="330">
        <v>2349.98</v>
      </c>
      <c r="CA357" s="330">
        <v>91.07</v>
      </c>
      <c r="CB357" s="330">
        <v>91.07</v>
      </c>
      <c r="CC357" s="331">
        <v>0.0</v>
      </c>
      <c r="CD357" s="331">
        <v>0.0</v>
      </c>
      <c r="CE357" s="331">
        <v>0.0</v>
      </c>
      <c r="CF357" s="331">
        <v>0.0</v>
      </c>
      <c r="CG357" s="331">
        <v>0.0</v>
      </c>
      <c r="CH357" s="331">
        <v>0.0</v>
      </c>
      <c r="CI357" s="332"/>
    </row>
    <row r="358" ht="15.75" customHeight="1">
      <c r="A358" s="320" t="s">
        <v>2601</v>
      </c>
      <c r="B358" s="347" t="s">
        <v>3559</v>
      </c>
      <c r="C358" s="334" t="s">
        <v>3560</v>
      </c>
      <c r="D358" s="322" t="s">
        <v>18</v>
      </c>
      <c r="E358" s="322" t="s">
        <v>181</v>
      </c>
      <c r="F358" s="322" t="s">
        <v>72</v>
      </c>
      <c r="G358" s="45" t="str">
        <f t="shared" si="1"/>
        <v>Augusto</v>
      </c>
      <c r="H358" s="167" t="s">
        <v>149</v>
      </c>
      <c r="I358" s="52" t="s">
        <v>122</v>
      </c>
      <c r="J358" s="322" t="str">
        <f t="shared" si="5"/>
        <v>Não</v>
      </c>
      <c r="K358" s="336">
        <v>44263.0</v>
      </c>
      <c r="L358" s="96"/>
      <c r="M358" s="96" t="s">
        <v>74</v>
      </c>
      <c r="N358" s="324">
        <v>0.012</v>
      </c>
      <c r="O358" s="322" t="s">
        <v>2606</v>
      </c>
      <c r="P358" s="325">
        <v>0.0</v>
      </c>
      <c r="Q358" s="322" t="str">
        <f>IFERROR(VLOOKUP(F358,'Cadastro de assessores'!A:B,2,FALSE),"Não Cadastrado")</f>
        <v>250</v>
      </c>
      <c r="R358" s="322" t="s">
        <v>103</v>
      </c>
      <c r="S358" s="336">
        <v>44263.0</v>
      </c>
      <c r="T358" s="75"/>
      <c r="U358" s="171" t="s">
        <v>3561</v>
      </c>
      <c r="V358" s="46" t="s">
        <v>104</v>
      </c>
      <c r="W358" s="327" t="s">
        <v>3562</v>
      </c>
      <c r="X358" s="166" t="s">
        <v>76</v>
      </c>
      <c r="Y358" s="52" t="str">
        <f t="shared" si="3"/>
        <v>Ativo</v>
      </c>
      <c r="Z358" s="328"/>
      <c r="AA358" s="96" t="str">
        <f t="shared" si="9"/>
        <v>Varejo</v>
      </c>
      <c r="AB358" s="13" t="s">
        <v>116</v>
      </c>
      <c r="AC358" s="96"/>
      <c r="AD358" s="96" t="s">
        <v>2664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3"/>
      <c r="AS358" s="329">
        <v>2018443.12</v>
      </c>
      <c r="AT358" s="329">
        <v>2022951.65</v>
      </c>
      <c r="AU358" s="329"/>
      <c r="AV358" s="329">
        <v>2057804.37</v>
      </c>
      <c r="AW358" s="329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0">
        <v>908189.69</v>
      </c>
      <c r="BJ358" s="330">
        <v>906394.23</v>
      </c>
      <c r="BK358" s="330">
        <v>847516.91</v>
      </c>
      <c r="BL358" s="330">
        <v>859111.69</v>
      </c>
      <c r="BM358" s="330">
        <v>432923.88</v>
      </c>
      <c r="BN358" s="330">
        <v>82252.46</v>
      </c>
      <c r="BO358" s="330">
        <v>82405.02</v>
      </c>
      <c r="BP358" s="330">
        <v>82937.9</v>
      </c>
      <c r="BQ358" s="330">
        <v>84482.32</v>
      </c>
      <c r="BR358" s="330">
        <v>77927.54</v>
      </c>
      <c r="BS358" s="330">
        <v>188.52</v>
      </c>
      <c r="BT358" s="330">
        <v>179.88</v>
      </c>
      <c r="BU358" s="330">
        <v>0.0</v>
      </c>
      <c r="BV358" s="330">
        <v>0.0</v>
      </c>
      <c r="BW358" s="330">
        <v>0.0</v>
      </c>
      <c r="BX358" s="330">
        <v>0.0</v>
      </c>
      <c r="BY358" s="330">
        <v>0.0</v>
      </c>
      <c r="BZ358" s="330">
        <v>0.0</v>
      </c>
      <c r="CA358" s="330">
        <v>0.0</v>
      </c>
      <c r="CB358" s="330">
        <v>0.0</v>
      </c>
      <c r="CC358" s="331">
        <v>0.0</v>
      </c>
      <c r="CD358" s="331">
        <v>0.0</v>
      </c>
      <c r="CE358" s="331">
        <v>0.0</v>
      </c>
      <c r="CF358" s="331">
        <v>0.0</v>
      </c>
      <c r="CG358" s="331">
        <v>0.0</v>
      </c>
      <c r="CH358" s="331">
        <v>0.0</v>
      </c>
      <c r="CI358" s="332"/>
    </row>
    <row r="359" ht="15.75" customHeight="1">
      <c r="A359" s="320" t="s">
        <v>2601</v>
      </c>
      <c r="B359" s="347" t="s">
        <v>3559</v>
      </c>
      <c r="C359" s="46">
        <v>858723.0</v>
      </c>
      <c r="D359" s="322" t="s">
        <v>18</v>
      </c>
      <c r="E359" s="322" t="s">
        <v>181</v>
      </c>
      <c r="F359" s="94" t="s">
        <v>72</v>
      </c>
      <c r="G359" s="45" t="str">
        <f t="shared" si="1"/>
        <v>Augusto</v>
      </c>
      <c r="H359" s="167" t="s">
        <v>149</v>
      </c>
      <c r="I359" s="52" t="s">
        <v>122</v>
      </c>
      <c r="J359" s="322" t="str">
        <f t="shared" si="5"/>
        <v>Sim</v>
      </c>
      <c r="K359" s="336">
        <v>44585.0</v>
      </c>
      <c r="L359" s="46"/>
      <c r="M359" s="96" t="s">
        <v>48</v>
      </c>
      <c r="N359" s="324">
        <v>0.007</v>
      </c>
      <c r="O359" s="322" t="s">
        <v>2606</v>
      </c>
      <c r="P359" s="325">
        <v>0.0</v>
      </c>
      <c r="Q359" s="322" t="str">
        <f>IFERROR(VLOOKUP(F359,'Cadastro de assessores'!A:B,2,FALSE),"Não Cadastrado")</f>
        <v>250</v>
      </c>
      <c r="R359" s="322" t="s">
        <v>103</v>
      </c>
      <c r="S359" s="336">
        <v>44585.0</v>
      </c>
      <c r="T359" s="51" t="s">
        <v>3563</v>
      </c>
      <c r="U359" s="51"/>
      <c r="V359" s="46" t="s">
        <v>104</v>
      </c>
      <c r="W359" s="327" t="s">
        <v>3562</v>
      </c>
      <c r="X359" s="166" t="s">
        <v>76</v>
      </c>
      <c r="Y359" s="52" t="str">
        <f t="shared" si="3"/>
        <v>Ativo</v>
      </c>
      <c r="Z359" s="328"/>
      <c r="AA359" s="96" t="str">
        <f t="shared" si="9"/>
        <v>Varejo</v>
      </c>
      <c r="AB359" s="13" t="s">
        <v>116</v>
      </c>
      <c r="AC359" s="96"/>
      <c r="AD359" s="96" t="s">
        <v>2664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9"/>
      <c r="AS359" s="329"/>
      <c r="AT359" s="329"/>
      <c r="AU359" s="329"/>
      <c r="AV359" s="329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0">
        <v>505384.37</v>
      </c>
      <c r="BJ359" s="330">
        <v>459703.61</v>
      </c>
      <c r="BK359" s="330">
        <v>451985.98</v>
      </c>
      <c r="BL359" s="330">
        <v>390613.66</v>
      </c>
      <c r="BM359" s="330">
        <v>235823.49</v>
      </c>
      <c r="BN359" s="330">
        <v>217627.79</v>
      </c>
      <c r="BO359" s="330">
        <v>174173.72</v>
      </c>
      <c r="BP359" s="330">
        <v>118987.86</v>
      </c>
      <c r="BQ359" s="330">
        <v>44849.02</v>
      </c>
      <c r="BR359" s="330">
        <v>317.02</v>
      </c>
      <c r="BS359" s="330">
        <v>317.49</v>
      </c>
      <c r="BT359" s="330">
        <v>317.73</v>
      </c>
      <c r="BU359" s="330">
        <v>0.0</v>
      </c>
      <c r="BV359" s="330">
        <v>0.0</v>
      </c>
      <c r="BW359" s="330">
        <v>0.0</v>
      </c>
      <c r="BX359" s="330">
        <v>0.0</v>
      </c>
      <c r="BY359" s="330">
        <v>0.0</v>
      </c>
      <c r="BZ359" s="330">
        <v>0.0</v>
      </c>
      <c r="CA359" s="330">
        <v>0.0</v>
      </c>
      <c r="CB359" s="330">
        <v>0.0</v>
      </c>
      <c r="CC359" s="331">
        <v>0.0</v>
      </c>
      <c r="CD359" s="331">
        <v>0.0</v>
      </c>
      <c r="CE359" s="331">
        <v>0.0</v>
      </c>
      <c r="CF359" s="331">
        <v>0.0</v>
      </c>
      <c r="CG359" s="331">
        <v>0.0</v>
      </c>
      <c r="CH359" s="331">
        <v>0.0</v>
      </c>
      <c r="CI359" s="332"/>
    </row>
    <row r="360" ht="15.75" customHeight="1">
      <c r="A360" s="320" t="s">
        <v>2601</v>
      </c>
      <c r="B360" s="320" t="s">
        <v>3564</v>
      </c>
      <c r="C360" s="321" t="s">
        <v>3565</v>
      </c>
      <c r="D360" s="322" t="s">
        <v>2604</v>
      </c>
      <c r="E360" s="322" t="s">
        <v>19</v>
      </c>
      <c r="F360" s="322" t="s">
        <v>2605</v>
      </c>
      <c r="G360" s="45" t="str">
        <f t="shared" si="1"/>
        <v>Augusto</v>
      </c>
      <c r="H360" s="167" t="s">
        <v>149</v>
      </c>
      <c r="I360" s="52" t="s">
        <v>122</v>
      </c>
      <c r="J360" s="322" t="str">
        <f t="shared" si="5"/>
        <v>Não</v>
      </c>
      <c r="K360" s="323">
        <v>43804.0</v>
      </c>
      <c r="L360" s="46"/>
      <c r="M360" s="96" t="s">
        <v>61</v>
      </c>
      <c r="N360" s="324">
        <v>0.015</v>
      </c>
      <c r="O360" s="322" t="s">
        <v>53</v>
      </c>
      <c r="P360" s="325">
        <v>0.1</v>
      </c>
      <c r="Q360" s="322" t="str">
        <f>IFERROR(VLOOKUP(F360,'Cadastro de assessores'!A:B,2,FALSE),"Não Cadastrado")</f>
        <v>17573</v>
      </c>
      <c r="R360" s="322" t="s">
        <v>103</v>
      </c>
      <c r="S360" s="323">
        <v>43794.0</v>
      </c>
      <c r="T360" s="75"/>
      <c r="U360" s="171" t="s">
        <v>3566</v>
      </c>
      <c r="V360" s="46" t="s">
        <v>104</v>
      </c>
      <c r="W360" s="327" t="s">
        <v>3567</v>
      </c>
      <c r="X360" s="96" t="s">
        <v>27</v>
      </c>
      <c r="Y360" s="52" t="str">
        <f t="shared" si="3"/>
        <v>Ativo</v>
      </c>
      <c r="Z360" s="328"/>
      <c r="AA360" s="96" t="str">
        <f t="shared" si="9"/>
        <v>Varejo</v>
      </c>
      <c r="AB360" s="13" t="s">
        <v>116</v>
      </c>
      <c r="AC360" s="96"/>
      <c r="AD360" s="96" t="s">
        <v>2897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9">
        <v>96783.94</v>
      </c>
      <c r="AT360" s="329">
        <v>99419.1</v>
      </c>
      <c r="AU360" s="329">
        <v>99652.64</v>
      </c>
      <c r="AV360" s="329">
        <v>99609.21</v>
      </c>
      <c r="AW360" s="329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0">
        <v>99298.55</v>
      </c>
      <c r="BJ360" s="330">
        <v>98928.07</v>
      </c>
      <c r="BK360" s="330">
        <v>176.82</v>
      </c>
      <c r="BL360" s="330">
        <v>188.4</v>
      </c>
      <c r="BM360" s="330">
        <v>188.4</v>
      </c>
      <c r="BN360" s="330">
        <v>188.4</v>
      </c>
      <c r="BO360" s="330">
        <v>188.4</v>
      </c>
      <c r="BP360" s="330">
        <v>188.4</v>
      </c>
      <c r="BQ360" s="330">
        <v>293.89</v>
      </c>
      <c r="BR360" s="330">
        <v>293.89</v>
      </c>
      <c r="BS360" s="330">
        <v>293.89</v>
      </c>
      <c r="BT360" s="330">
        <v>293.89</v>
      </c>
      <c r="BU360" s="330">
        <v>0.0</v>
      </c>
      <c r="BV360" s="330">
        <v>0.0</v>
      </c>
      <c r="BW360" s="330">
        <v>0.0</v>
      </c>
      <c r="BX360" s="330">
        <v>0.0</v>
      </c>
      <c r="BY360" s="330">
        <v>0.0</v>
      </c>
      <c r="BZ360" s="330">
        <v>0.0</v>
      </c>
      <c r="CA360" s="330">
        <v>0.0</v>
      </c>
      <c r="CB360" s="330">
        <v>0.0</v>
      </c>
      <c r="CC360" s="331">
        <v>0.0</v>
      </c>
      <c r="CD360" s="331">
        <v>0.0</v>
      </c>
      <c r="CE360" s="331">
        <v>0.0</v>
      </c>
      <c r="CF360" s="331">
        <v>0.0</v>
      </c>
      <c r="CG360" s="331">
        <v>0.0</v>
      </c>
      <c r="CH360" s="331">
        <v>0.0</v>
      </c>
      <c r="CI360" s="332"/>
    </row>
    <row r="361" ht="15.75" customHeight="1">
      <c r="A361" s="320" t="s">
        <v>2601</v>
      </c>
      <c r="B361" s="238" t="s">
        <v>3568</v>
      </c>
      <c r="C361" s="334" t="s">
        <v>3569</v>
      </c>
      <c r="D361" s="322" t="s">
        <v>2604</v>
      </c>
      <c r="E361" s="322" t="s">
        <v>19</v>
      </c>
      <c r="F361" s="96" t="s">
        <v>2605</v>
      </c>
      <c r="G361" s="45" t="str">
        <f t="shared" si="1"/>
        <v>Augusto</v>
      </c>
      <c r="H361" s="335" t="s">
        <v>190</v>
      </c>
      <c r="I361" s="47" t="s">
        <v>23</v>
      </c>
      <c r="J361" s="322" t="str">
        <f t="shared" si="5"/>
        <v>Não</v>
      </c>
      <c r="K361" s="336">
        <v>43717.0</v>
      </c>
      <c r="L361" s="336">
        <v>44581.0</v>
      </c>
      <c r="M361" s="96" t="s">
        <v>61</v>
      </c>
      <c r="N361" s="337">
        <v>0.01</v>
      </c>
      <c r="O361" s="322" t="s">
        <v>53</v>
      </c>
      <c r="P361" s="325">
        <v>0.1</v>
      </c>
      <c r="Q361" s="96" t="str">
        <f>IFERROR(VLOOKUP(F361,'Cadastro de assessores'!A:B,2,FALSE),"Não Cadastrado")</f>
        <v>17573</v>
      </c>
      <c r="R361" s="96" t="s">
        <v>2618</v>
      </c>
      <c r="S361" s="336">
        <v>43717.0</v>
      </c>
      <c r="T361" s="171"/>
      <c r="U361" s="171"/>
      <c r="V361" s="46" t="s">
        <v>104</v>
      </c>
      <c r="W361" s="13" t="s">
        <v>3570</v>
      </c>
      <c r="X361" s="96" t="s">
        <v>19</v>
      </c>
      <c r="Y361" s="52" t="str">
        <f t="shared" si="3"/>
        <v>Encerrado</v>
      </c>
      <c r="Z361" s="328"/>
      <c r="AA361" s="96" t="str">
        <f t="shared" si="9"/>
        <v>Varejo</v>
      </c>
      <c r="AB361" s="13" t="s">
        <v>116</v>
      </c>
      <c r="AC361" s="96"/>
      <c r="AD361" s="96" t="s">
        <v>2646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2621</v>
      </c>
      <c r="BJ361" s="173">
        <v>0.0</v>
      </c>
      <c r="BK361" s="173">
        <v>-30.77</v>
      </c>
      <c r="BL361" s="173">
        <v>0.0</v>
      </c>
      <c r="BM361" s="330">
        <v>0.0</v>
      </c>
      <c r="BN361" s="330">
        <v>0.0</v>
      </c>
      <c r="BO361" s="330">
        <v>0.0</v>
      </c>
      <c r="BP361" s="330">
        <v>0.0</v>
      </c>
      <c r="BQ361" s="330">
        <v>0.0</v>
      </c>
      <c r="BR361" s="330">
        <v>0.0</v>
      </c>
      <c r="BS361" s="330">
        <v>0.0</v>
      </c>
      <c r="BT361" s="330">
        <v>0.0</v>
      </c>
      <c r="BU361" s="330">
        <v>0.0</v>
      </c>
      <c r="BV361" s="330">
        <v>0.0</v>
      </c>
      <c r="BW361" s="330">
        <v>0.0</v>
      </c>
      <c r="BX361" s="330">
        <v>0.0</v>
      </c>
      <c r="BY361" s="330">
        <v>0.0</v>
      </c>
      <c r="BZ361" s="330">
        <v>0.0</v>
      </c>
      <c r="CA361" s="330">
        <v>0.0</v>
      </c>
      <c r="CB361" s="330">
        <v>0.0</v>
      </c>
      <c r="CC361" s="331">
        <v>0.0</v>
      </c>
      <c r="CD361" s="331">
        <v>0.0</v>
      </c>
      <c r="CE361" s="331">
        <v>0.0</v>
      </c>
      <c r="CF361" s="331">
        <v>0.0</v>
      </c>
      <c r="CG361" s="331">
        <v>0.0</v>
      </c>
      <c r="CH361" s="331">
        <v>0.0</v>
      </c>
      <c r="CI361" s="332"/>
    </row>
    <row r="362" ht="15.75" customHeight="1">
      <c r="A362" s="320" t="s">
        <v>2601</v>
      </c>
      <c r="B362" s="320" t="s">
        <v>3571</v>
      </c>
      <c r="C362" s="321" t="s">
        <v>3572</v>
      </c>
      <c r="D362" s="322" t="s">
        <v>2714</v>
      </c>
      <c r="E362" s="322" t="s">
        <v>19</v>
      </c>
      <c r="F362" s="322" t="s">
        <v>2714</v>
      </c>
      <c r="G362" s="45" t="str">
        <f t="shared" si="1"/>
        <v>Augusto</v>
      </c>
      <c r="H362" s="335" t="s">
        <v>190</v>
      </c>
      <c r="I362" s="47" t="s">
        <v>23</v>
      </c>
      <c r="J362" s="322" t="str">
        <f t="shared" si="5"/>
        <v>Não</v>
      </c>
      <c r="K362" s="323">
        <v>43375.0</v>
      </c>
      <c r="L362" s="336">
        <v>44713.0</v>
      </c>
      <c r="M362" s="96" t="s">
        <v>194</v>
      </c>
      <c r="N362" s="324">
        <v>0.01</v>
      </c>
      <c r="O362" s="322" t="s">
        <v>195</v>
      </c>
      <c r="P362" s="325">
        <v>0.2</v>
      </c>
      <c r="Q362" s="322" t="str">
        <f>IFERROR(VLOOKUP(F362,'Cadastro de assessores'!A:B,2,FALSE),"Não Cadastrado")</f>
        <v>22400</v>
      </c>
      <c r="R362" s="350" t="s">
        <v>3433</v>
      </c>
      <c r="S362" s="323">
        <v>43375.0</v>
      </c>
      <c r="T362" s="171"/>
      <c r="U362" s="171"/>
      <c r="V362" s="46" t="s">
        <v>104</v>
      </c>
      <c r="W362" s="327" t="s">
        <v>3573</v>
      </c>
      <c r="X362" s="96" t="s">
        <v>19</v>
      </c>
      <c r="Y362" s="52" t="str">
        <f t="shared" si="3"/>
        <v>Encerrado</v>
      </c>
      <c r="Z362" s="328"/>
      <c r="AA362" s="96" t="str">
        <f t="shared" si="9"/>
        <v>Varejo</v>
      </c>
      <c r="AB362" s="13" t="s">
        <v>116</v>
      </c>
      <c r="AC362" s="96"/>
      <c r="AD362" s="96" t="s">
        <v>2620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9">
        <v>201857.71</v>
      </c>
      <c r="AT362" s="329">
        <v>210190.07</v>
      </c>
      <c r="AU362" s="329">
        <v>219657.66</v>
      </c>
      <c r="AV362" s="329">
        <v>221244.53</v>
      </c>
      <c r="AW362" s="329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30">
        <v>1795.66</v>
      </c>
      <c r="BK362" s="330" t="s">
        <v>2621</v>
      </c>
      <c r="BL362" s="330">
        <v>0.0</v>
      </c>
      <c r="BM362" s="330">
        <v>0.0</v>
      </c>
      <c r="BN362" s="330">
        <v>0.0</v>
      </c>
      <c r="BO362" s="330">
        <v>0.0</v>
      </c>
      <c r="BP362" s="330">
        <v>0.0</v>
      </c>
      <c r="BQ362" s="330">
        <v>0.0</v>
      </c>
      <c r="BR362" s="330">
        <v>0.0</v>
      </c>
      <c r="BS362" s="330">
        <v>0.0</v>
      </c>
      <c r="BT362" s="330">
        <v>0.0</v>
      </c>
      <c r="BU362" s="330">
        <v>0.0</v>
      </c>
      <c r="BV362" s="330">
        <v>0.0</v>
      </c>
      <c r="BW362" s="330">
        <v>0.0</v>
      </c>
      <c r="BX362" s="330">
        <v>0.0</v>
      </c>
      <c r="BY362" s="330">
        <v>0.0</v>
      </c>
      <c r="BZ362" s="330">
        <v>0.0</v>
      </c>
      <c r="CA362" s="330">
        <v>0.0</v>
      </c>
      <c r="CB362" s="330">
        <v>0.0</v>
      </c>
      <c r="CC362" s="331">
        <v>0.0</v>
      </c>
      <c r="CD362" s="331">
        <v>0.0</v>
      </c>
      <c r="CE362" s="331">
        <v>0.0</v>
      </c>
      <c r="CF362" s="331">
        <v>0.0</v>
      </c>
      <c r="CG362" s="331">
        <v>0.0</v>
      </c>
      <c r="CH362" s="331">
        <v>0.0</v>
      </c>
      <c r="CI362" s="332"/>
    </row>
    <row r="363" ht="15.75" customHeight="1">
      <c r="A363" s="320" t="s">
        <v>2601</v>
      </c>
      <c r="B363" s="238" t="s">
        <v>3574</v>
      </c>
      <c r="C363" s="223" t="s">
        <v>3575</v>
      </c>
      <c r="D363" s="322" t="s">
        <v>18</v>
      </c>
      <c r="E363" s="322" t="s">
        <v>19</v>
      </c>
      <c r="F363" s="322" t="s">
        <v>3223</v>
      </c>
      <c r="G363" s="45" t="str">
        <f t="shared" si="1"/>
        <v>Breno</v>
      </c>
      <c r="H363" s="167" t="s">
        <v>103</v>
      </c>
      <c r="I363" s="47" t="s">
        <v>23</v>
      </c>
      <c r="J363" s="322" t="str">
        <f t="shared" si="5"/>
        <v>Não</v>
      </c>
      <c r="K363" s="323">
        <v>44592.0</v>
      </c>
      <c r="L363" s="46"/>
      <c r="M363" s="96" t="s">
        <v>48</v>
      </c>
      <c r="N363" s="324">
        <v>0.01</v>
      </c>
      <c r="O363" s="322" t="s">
        <v>2606</v>
      </c>
      <c r="P363" s="325">
        <v>0.0</v>
      </c>
      <c r="Q363" s="322" t="str">
        <f>IFERROR(VLOOKUP(F363,'Cadastro de assessores'!A:B,2,FALSE),"Não Cadastrado")</f>
        <v>Não Cadastrado</v>
      </c>
      <c r="R363" s="146"/>
      <c r="S363" s="323"/>
      <c r="T363" s="171"/>
      <c r="U363" s="171"/>
      <c r="V363" s="46" t="s">
        <v>104</v>
      </c>
      <c r="W363" s="13" t="s">
        <v>2316</v>
      </c>
      <c r="X363" s="5" t="s">
        <v>19</v>
      </c>
      <c r="Y363" s="52" t="str">
        <f t="shared" si="3"/>
        <v>Ativo</v>
      </c>
      <c r="Z363" s="328"/>
      <c r="AA363" s="96" t="str">
        <f t="shared" si="9"/>
        <v/>
      </c>
      <c r="AB363" s="13" t="s">
        <v>116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0"/>
      <c r="BJ363" s="330"/>
      <c r="BK363" s="330"/>
      <c r="BL363" s="330"/>
      <c r="BM363" s="330"/>
      <c r="BN363" s="330"/>
      <c r="BO363" s="330">
        <v>0.0</v>
      </c>
      <c r="BP363" s="330">
        <v>0.0</v>
      </c>
      <c r="BQ363" s="330">
        <v>28801.02</v>
      </c>
      <c r="BR363" s="330">
        <v>116819.08</v>
      </c>
      <c r="BS363" s="330">
        <v>122749.68</v>
      </c>
      <c r="BT363" s="330">
        <v>124637.2</v>
      </c>
      <c r="BU363" s="330">
        <v>130407.01</v>
      </c>
      <c r="BV363" s="330">
        <v>136460.56</v>
      </c>
      <c r="BW363" s="330">
        <v>137687.87</v>
      </c>
      <c r="BX363" s="330">
        <v>140964.07</v>
      </c>
      <c r="BY363" s="330">
        <v>143362.63</v>
      </c>
      <c r="BZ363" s="330">
        <v>152080.49</v>
      </c>
      <c r="CA363" s="330">
        <v>153415.76</v>
      </c>
      <c r="CB363" s="330">
        <v>155818.79</v>
      </c>
      <c r="CC363" s="331">
        <v>165661.86</v>
      </c>
      <c r="CD363" s="331">
        <v>160074.82</v>
      </c>
      <c r="CE363" s="331">
        <v>161366.75</v>
      </c>
      <c r="CF363" s="331">
        <v>163430.84</v>
      </c>
      <c r="CG363" s="331">
        <v>165482.06</v>
      </c>
      <c r="CH363" s="331">
        <v>146432.14</v>
      </c>
      <c r="CI363" s="332"/>
    </row>
    <row r="364" ht="15.75" customHeight="1">
      <c r="A364" s="320" t="s">
        <v>2601</v>
      </c>
      <c r="B364" s="238" t="s">
        <v>2340</v>
      </c>
      <c r="C364" s="223" t="s">
        <v>3576</v>
      </c>
      <c r="D364" s="322" t="s">
        <v>18</v>
      </c>
      <c r="E364" s="322" t="s">
        <v>181</v>
      </c>
      <c r="F364" s="322" t="s">
        <v>203</v>
      </c>
      <c r="G364" s="45" t="str">
        <f t="shared" si="1"/>
        <v>Augusto</v>
      </c>
      <c r="H364" s="167" t="s">
        <v>149</v>
      </c>
      <c r="I364" s="52" t="s">
        <v>122</v>
      </c>
      <c r="J364" s="322" t="str">
        <f t="shared" si="5"/>
        <v>Não</v>
      </c>
      <c r="K364" s="323">
        <v>44279.0</v>
      </c>
      <c r="L364" s="46"/>
      <c r="M364" s="96" t="s">
        <v>275</v>
      </c>
      <c r="N364" s="324">
        <v>0.02</v>
      </c>
      <c r="O364" s="322" t="s">
        <v>53</v>
      </c>
      <c r="P364" s="325">
        <v>0.2</v>
      </c>
      <c r="Q364" s="322" t="str">
        <f>IFERROR(VLOOKUP(F364,'Cadastro de assessores'!A:B,2,FALSE),"Não Cadastrado")</f>
        <v>28411</v>
      </c>
      <c r="R364" s="146" t="s">
        <v>103</v>
      </c>
      <c r="S364" s="323">
        <v>44230.0</v>
      </c>
      <c r="T364" s="64"/>
      <c r="U364" s="339" t="s">
        <v>3577</v>
      </c>
      <c r="V364" s="46" t="s">
        <v>104</v>
      </c>
      <c r="W364" s="13" t="s">
        <v>2342</v>
      </c>
      <c r="X364" s="166" t="s">
        <v>76</v>
      </c>
      <c r="Y364" s="52" t="str">
        <f t="shared" si="3"/>
        <v>Ativo</v>
      </c>
      <c r="Z364" s="328"/>
      <c r="AA364" s="96" t="str">
        <f t="shared" si="9"/>
        <v>Qualificado</v>
      </c>
      <c r="AB364" s="13" t="s">
        <v>106</v>
      </c>
      <c r="AC364" s="96"/>
      <c r="AD364" s="96" t="s">
        <v>2664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0">
        <v>1151365.05</v>
      </c>
      <c r="BJ364" s="330">
        <v>1121421.78</v>
      </c>
      <c r="BK364" s="330">
        <v>1152193.31</v>
      </c>
      <c r="BL364" s="330">
        <v>995498.9</v>
      </c>
      <c r="BM364" s="330">
        <v>1004925.63</v>
      </c>
      <c r="BN364" s="330">
        <v>1052218.85</v>
      </c>
      <c r="BO364" s="330">
        <v>1041465.67</v>
      </c>
      <c r="BP364" s="330">
        <v>1043877.53</v>
      </c>
      <c r="BQ364" s="330">
        <v>1057851.01</v>
      </c>
      <c r="BR364" s="330">
        <v>1048486.21</v>
      </c>
      <c r="BS364" s="330">
        <v>1058101.95</v>
      </c>
      <c r="BT364" s="330">
        <v>7893.43</v>
      </c>
      <c r="BU364" s="330">
        <v>0.0</v>
      </c>
      <c r="BV364" s="330">
        <v>0.0</v>
      </c>
      <c r="BW364" s="330">
        <v>0.0</v>
      </c>
      <c r="BX364" s="330">
        <v>0.0</v>
      </c>
      <c r="BY364" s="330">
        <v>0.0</v>
      </c>
      <c r="BZ364" s="330">
        <v>0.0</v>
      </c>
      <c r="CA364" s="330">
        <v>0.0</v>
      </c>
      <c r="CB364" s="330">
        <v>0.0</v>
      </c>
      <c r="CC364" s="331">
        <v>0.0</v>
      </c>
      <c r="CD364" s="331">
        <v>0.0</v>
      </c>
      <c r="CE364" s="331">
        <v>0.0</v>
      </c>
      <c r="CF364" s="331">
        <v>0.0</v>
      </c>
      <c r="CG364" s="331">
        <v>0.0</v>
      </c>
      <c r="CH364" s="331">
        <v>0.0</v>
      </c>
      <c r="CI364" s="332"/>
    </row>
    <row r="365" ht="15.75" customHeight="1">
      <c r="A365" s="320" t="s">
        <v>2601</v>
      </c>
      <c r="B365" s="158" t="s">
        <v>3578</v>
      </c>
      <c r="C365" s="146">
        <v>436179.0</v>
      </c>
      <c r="D365" s="322" t="s">
        <v>18</v>
      </c>
      <c r="E365" s="322" t="s">
        <v>181</v>
      </c>
      <c r="F365" s="322" t="s">
        <v>72</v>
      </c>
      <c r="G365" s="45" t="str">
        <f t="shared" si="1"/>
        <v>Augusto</v>
      </c>
      <c r="H365" s="335" t="s">
        <v>190</v>
      </c>
      <c r="I365" s="47" t="s">
        <v>23</v>
      </c>
      <c r="J365" s="322" t="str">
        <f t="shared" si="5"/>
        <v>Sim</v>
      </c>
      <c r="K365" s="323">
        <v>44599.0</v>
      </c>
      <c r="L365" s="83">
        <v>45000.0</v>
      </c>
      <c r="M365" s="96" t="s">
        <v>61</v>
      </c>
      <c r="N365" s="324">
        <v>0.015</v>
      </c>
      <c r="O365" s="322" t="s">
        <v>53</v>
      </c>
      <c r="P365" s="325">
        <v>0.1</v>
      </c>
      <c r="Q365" s="146" t="str">
        <f>IFERROR(VLOOKUP(F365,'Cadastro de assessores'!A:B,2,FALSE),"Não Cadastrado")</f>
        <v>250</v>
      </c>
      <c r="R365" s="146" t="s">
        <v>103</v>
      </c>
      <c r="S365" s="323">
        <v>44599.0</v>
      </c>
      <c r="T365" s="51" t="s">
        <v>3579</v>
      </c>
      <c r="U365" s="51"/>
      <c r="V365" s="46" t="s">
        <v>374</v>
      </c>
      <c r="W365" s="11" t="s">
        <v>3580</v>
      </c>
      <c r="X365" s="46" t="s">
        <v>76</v>
      </c>
      <c r="Y365" s="52" t="str">
        <f t="shared" si="3"/>
        <v>Encerrado</v>
      </c>
      <c r="Z365" s="328"/>
      <c r="AA365" s="96" t="str">
        <f t="shared" si="9"/>
        <v>Varejo</v>
      </c>
      <c r="AB365" s="13" t="s">
        <v>116</v>
      </c>
      <c r="AC365" s="96"/>
      <c r="AD365" s="46" t="s">
        <v>2664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0">
        <v>261119.99</v>
      </c>
      <c r="BJ365" s="330">
        <v>259469.99</v>
      </c>
      <c r="BK365" s="330">
        <v>260326.59</v>
      </c>
      <c r="BL365" s="330">
        <v>261971.5</v>
      </c>
      <c r="BM365" s="330">
        <v>263250.71</v>
      </c>
      <c r="BN365" s="330">
        <v>264787.45</v>
      </c>
      <c r="BO365" s="330">
        <v>106049.56</v>
      </c>
      <c r="BP365" s="330">
        <v>106585.06</v>
      </c>
      <c r="BQ365" s="330">
        <v>108052.87</v>
      </c>
      <c r="BR365" s="330">
        <v>52740.74</v>
      </c>
      <c r="BS365" s="330">
        <v>53252.09</v>
      </c>
      <c r="BT365" s="330">
        <v>42504.02</v>
      </c>
      <c r="BU365" s="330">
        <v>42379.86</v>
      </c>
      <c r="BV365" s="330">
        <v>43255.77</v>
      </c>
      <c r="BW365" s="330">
        <v>0.0</v>
      </c>
      <c r="BX365" s="330">
        <v>0.0</v>
      </c>
      <c r="BY365" s="330">
        <v>0.0</v>
      </c>
      <c r="BZ365" s="330">
        <v>0.0</v>
      </c>
      <c r="CA365" s="330">
        <v>0.0</v>
      </c>
      <c r="CB365" s="330">
        <v>0.0</v>
      </c>
      <c r="CC365" s="331">
        <v>0.0</v>
      </c>
      <c r="CD365" s="331">
        <v>0.0</v>
      </c>
      <c r="CE365" s="331">
        <v>0.0</v>
      </c>
      <c r="CF365" s="331">
        <v>0.0</v>
      </c>
      <c r="CG365" s="331">
        <v>0.0</v>
      </c>
      <c r="CH365" s="331">
        <v>0.0</v>
      </c>
      <c r="CI365" s="332"/>
    </row>
    <row r="366" ht="15.75" customHeight="1">
      <c r="A366" s="320" t="s">
        <v>2601</v>
      </c>
      <c r="B366" s="243" t="s">
        <v>3581</v>
      </c>
      <c r="C366" s="334" t="s">
        <v>3582</v>
      </c>
      <c r="D366" s="322" t="s">
        <v>2604</v>
      </c>
      <c r="E366" s="322" t="s">
        <v>19</v>
      </c>
      <c r="F366" s="96" t="s">
        <v>2617</v>
      </c>
      <c r="G366" s="45" t="str">
        <f t="shared" si="1"/>
        <v>Augusto</v>
      </c>
      <c r="H366" s="335" t="s">
        <v>190</v>
      </c>
      <c r="I366" s="47" t="s">
        <v>23</v>
      </c>
      <c r="J366" s="322" t="str">
        <f t="shared" si="5"/>
        <v>Não</v>
      </c>
      <c r="K366" s="96" t="s">
        <v>2654</v>
      </c>
      <c r="L366" s="341">
        <v>44484.0</v>
      </c>
      <c r="M366" s="96" t="s">
        <v>74</v>
      </c>
      <c r="N366" s="337">
        <v>0.005</v>
      </c>
      <c r="O366" s="322" t="s">
        <v>2606</v>
      </c>
      <c r="P366" s="325">
        <v>0.0</v>
      </c>
      <c r="Q366" s="96" t="str">
        <f>IFERROR(VLOOKUP(F366,'Cadastro de assessores'!A:B,2,FALSE),"Não Cadastrado")</f>
        <v>2971</v>
      </c>
      <c r="R366" s="96" t="s">
        <v>2618</v>
      </c>
      <c r="S366" s="96" t="s">
        <v>2654</v>
      </c>
      <c r="T366" s="171"/>
      <c r="U366" s="171"/>
      <c r="V366" s="46" t="s">
        <v>374</v>
      </c>
      <c r="W366" s="13" t="s">
        <v>3583</v>
      </c>
      <c r="X366" s="96" t="s">
        <v>27</v>
      </c>
      <c r="Y366" s="52" t="str">
        <f t="shared" si="3"/>
        <v>Encerrado</v>
      </c>
      <c r="Z366" s="328"/>
      <c r="AA366" s="96" t="str">
        <f t="shared" si="9"/>
        <v/>
      </c>
      <c r="AB366" s="96"/>
      <c r="AC366" s="96"/>
      <c r="AD366" s="96" t="s">
        <v>3584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0"/>
      <c r="AM366" s="340"/>
      <c r="AN366" s="340"/>
      <c r="AO366" s="340"/>
      <c r="AP366" s="340"/>
      <c r="AQ366" s="340"/>
      <c r="AR366" s="173"/>
      <c r="AS366" s="173"/>
      <c r="AT366" s="173"/>
      <c r="AU366" s="173"/>
      <c r="AV366" s="173"/>
      <c r="AW366" s="173"/>
      <c r="AX366" s="340"/>
      <c r="AY366" s="340"/>
      <c r="AZ366" s="340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2621</v>
      </c>
      <c r="BJ366" s="173">
        <v>0.0</v>
      </c>
      <c r="BK366" s="173" t="s">
        <v>2621</v>
      </c>
      <c r="BL366" s="173">
        <v>0.0</v>
      </c>
      <c r="BM366" s="330">
        <v>0.0</v>
      </c>
      <c r="BN366" s="330">
        <v>0.0</v>
      </c>
      <c r="BO366" s="330">
        <v>0.0</v>
      </c>
      <c r="BP366" s="330">
        <v>0.0</v>
      </c>
      <c r="BQ366" s="330">
        <v>0.0</v>
      </c>
      <c r="BR366" s="330">
        <v>0.0</v>
      </c>
      <c r="BS366" s="330">
        <v>0.0</v>
      </c>
      <c r="BT366" s="330">
        <v>0.0</v>
      </c>
      <c r="BU366" s="330">
        <v>0.0</v>
      </c>
      <c r="BV366" s="330">
        <v>0.0</v>
      </c>
      <c r="BW366" s="330">
        <v>0.0</v>
      </c>
      <c r="BX366" s="330">
        <v>0.0</v>
      </c>
      <c r="BY366" s="330">
        <v>0.0</v>
      </c>
      <c r="BZ366" s="330">
        <v>0.0</v>
      </c>
      <c r="CA366" s="330">
        <v>0.0</v>
      </c>
      <c r="CB366" s="330">
        <v>0.0</v>
      </c>
      <c r="CC366" s="331">
        <v>0.0</v>
      </c>
      <c r="CD366" s="331">
        <v>0.0</v>
      </c>
      <c r="CE366" s="331">
        <v>0.0</v>
      </c>
      <c r="CF366" s="331">
        <v>0.0</v>
      </c>
      <c r="CG366" s="331">
        <v>0.0</v>
      </c>
      <c r="CH366" s="331">
        <v>0.0</v>
      </c>
      <c r="CI366" s="332"/>
    </row>
    <row r="367" ht="15.75" customHeight="1">
      <c r="A367" s="320" t="s">
        <v>2601</v>
      </c>
      <c r="B367" s="243" t="s">
        <v>3581</v>
      </c>
      <c r="C367" s="334" t="s">
        <v>3585</v>
      </c>
      <c r="D367" s="322" t="s">
        <v>2604</v>
      </c>
      <c r="E367" s="322" t="s">
        <v>19</v>
      </c>
      <c r="F367" s="96" t="s">
        <v>2617</v>
      </c>
      <c r="G367" s="45" t="str">
        <f t="shared" si="1"/>
        <v>Augusto</v>
      </c>
      <c r="H367" s="335" t="s">
        <v>190</v>
      </c>
      <c r="I367" s="47" t="s">
        <v>23</v>
      </c>
      <c r="J367" s="322" t="str">
        <f t="shared" si="5"/>
        <v>Não</v>
      </c>
      <c r="K367" s="96" t="s">
        <v>2654</v>
      </c>
      <c r="L367" s="341">
        <v>44484.0</v>
      </c>
      <c r="M367" s="96" t="s">
        <v>194</v>
      </c>
      <c r="N367" s="337">
        <v>0.02</v>
      </c>
      <c r="O367" s="322" t="s">
        <v>195</v>
      </c>
      <c r="P367" s="325">
        <v>0.2</v>
      </c>
      <c r="Q367" s="96" t="str">
        <f>IFERROR(VLOOKUP(F367,'Cadastro de assessores'!A:B,2,FALSE),"Não Cadastrado")</f>
        <v>2971</v>
      </c>
      <c r="R367" s="96" t="s">
        <v>2618</v>
      </c>
      <c r="S367" s="96" t="s">
        <v>2654</v>
      </c>
      <c r="T367" s="171"/>
      <c r="U367" s="171"/>
      <c r="V367" s="46" t="s">
        <v>374</v>
      </c>
      <c r="W367" s="13" t="s">
        <v>3586</v>
      </c>
      <c r="X367" s="96" t="s">
        <v>27</v>
      </c>
      <c r="Y367" s="52" t="str">
        <f t="shared" si="3"/>
        <v>Encerrado</v>
      </c>
      <c r="Z367" s="328"/>
      <c r="AA367" s="96" t="str">
        <f t="shared" si="9"/>
        <v/>
      </c>
      <c r="AB367" s="96"/>
      <c r="AC367" s="96"/>
      <c r="AD367" s="96" t="s">
        <v>3584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0"/>
      <c r="AM367" s="340"/>
      <c r="AN367" s="340"/>
      <c r="AO367" s="340"/>
      <c r="AP367" s="340"/>
      <c r="AQ367" s="340"/>
      <c r="AR367" s="173"/>
      <c r="AS367" s="173"/>
      <c r="AT367" s="173"/>
      <c r="AU367" s="173"/>
      <c r="AV367" s="173"/>
      <c r="AW367" s="173"/>
      <c r="AX367" s="340"/>
      <c r="AY367" s="340"/>
      <c r="AZ367" s="340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2621</v>
      </c>
      <c r="BJ367" s="173">
        <v>0.0</v>
      </c>
      <c r="BK367" s="173" t="s">
        <v>2621</v>
      </c>
      <c r="BL367" s="173">
        <v>0.0</v>
      </c>
      <c r="BM367" s="330">
        <v>0.0</v>
      </c>
      <c r="BN367" s="330">
        <v>0.0</v>
      </c>
      <c r="BO367" s="330">
        <v>0.0</v>
      </c>
      <c r="BP367" s="330">
        <v>0.0</v>
      </c>
      <c r="BQ367" s="330">
        <v>0.0</v>
      </c>
      <c r="BR367" s="330">
        <v>0.0</v>
      </c>
      <c r="BS367" s="330">
        <v>0.0</v>
      </c>
      <c r="BT367" s="330">
        <v>0.0</v>
      </c>
      <c r="BU367" s="330">
        <v>0.0</v>
      </c>
      <c r="BV367" s="330">
        <v>0.0</v>
      </c>
      <c r="BW367" s="330">
        <v>0.0</v>
      </c>
      <c r="BX367" s="330">
        <v>0.0</v>
      </c>
      <c r="BY367" s="330">
        <v>0.0</v>
      </c>
      <c r="BZ367" s="330">
        <v>0.0</v>
      </c>
      <c r="CA367" s="330">
        <v>0.0</v>
      </c>
      <c r="CB367" s="330">
        <v>0.0</v>
      </c>
      <c r="CC367" s="331">
        <v>0.0</v>
      </c>
      <c r="CD367" s="331">
        <v>0.0</v>
      </c>
      <c r="CE367" s="331">
        <v>0.0</v>
      </c>
      <c r="CF367" s="331">
        <v>0.0</v>
      </c>
      <c r="CG367" s="331">
        <v>0.0</v>
      </c>
      <c r="CH367" s="331">
        <v>0.0</v>
      </c>
      <c r="CI367" s="332"/>
    </row>
    <row r="368" ht="15.75" customHeight="1">
      <c r="A368" s="320" t="s">
        <v>2601</v>
      </c>
      <c r="B368" s="238" t="s">
        <v>3587</v>
      </c>
      <c r="C368" s="334" t="s">
        <v>3588</v>
      </c>
      <c r="D368" s="322" t="s">
        <v>2604</v>
      </c>
      <c r="E368" s="322" t="s">
        <v>19</v>
      </c>
      <c r="F368" s="96" t="s">
        <v>2617</v>
      </c>
      <c r="G368" s="45" t="str">
        <f t="shared" si="1"/>
        <v>Augusto</v>
      </c>
      <c r="H368" s="335" t="s">
        <v>190</v>
      </c>
      <c r="I368" s="47" t="s">
        <v>23</v>
      </c>
      <c r="J368" s="322" t="str">
        <f t="shared" si="5"/>
        <v>Não</v>
      </c>
      <c r="K368" s="336">
        <v>43710.0</v>
      </c>
      <c r="L368" s="336">
        <v>44309.0</v>
      </c>
      <c r="M368" s="96" t="s">
        <v>61</v>
      </c>
      <c r="N368" s="337">
        <v>0.01</v>
      </c>
      <c r="O368" s="322" t="s">
        <v>53</v>
      </c>
      <c r="P368" s="325">
        <v>0.1</v>
      </c>
      <c r="Q368" s="96" t="str">
        <f>IFERROR(VLOOKUP(F368,'Cadastro de assessores'!A:B,2,FALSE),"Não Cadastrado")</f>
        <v>2971</v>
      </c>
      <c r="R368" s="96" t="s">
        <v>2618</v>
      </c>
      <c r="S368" s="336">
        <v>43710.0</v>
      </c>
      <c r="T368" s="171"/>
      <c r="U368" s="171" t="s">
        <v>3589</v>
      </c>
      <c r="V368" s="46" t="s">
        <v>104</v>
      </c>
      <c r="W368" s="13" t="s">
        <v>2360</v>
      </c>
      <c r="X368" s="96" t="s">
        <v>19</v>
      </c>
      <c r="Y368" s="52" t="str">
        <f t="shared" si="3"/>
        <v>Encerrado</v>
      </c>
      <c r="Z368" s="328"/>
      <c r="AA368" s="96" t="str">
        <f t="shared" si="9"/>
        <v/>
      </c>
      <c r="AB368" s="96"/>
      <c r="AC368" s="96"/>
      <c r="AD368" s="96" t="s">
        <v>2669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0"/>
      <c r="AY368" s="340"/>
      <c r="AZ368" s="340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2621</v>
      </c>
      <c r="BJ368" s="173">
        <v>0.0</v>
      </c>
      <c r="BK368" s="173" t="s">
        <v>2621</v>
      </c>
      <c r="BL368" s="173">
        <v>0.0</v>
      </c>
      <c r="BM368" s="330">
        <v>0.0</v>
      </c>
      <c r="BN368" s="330">
        <v>0.0</v>
      </c>
      <c r="BO368" s="330">
        <v>0.0</v>
      </c>
      <c r="BP368" s="330">
        <v>0.0</v>
      </c>
      <c r="BQ368" s="330">
        <v>0.0</v>
      </c>
      <c r="BR368" s="330">
        <v>0.0</v>
      </c>
      <c r="BS368" s="330">
        <v>0.0</v>
      </c>
      <c r="BT368" s="330">
        <v>0.0</v>
      </c>
      <c r="BU368" s="330">
        <v>0.0</v>
      </c>
      <c r="BV368" s="330">
        <v>0.0</v>
      </c>
      <c r="BW368" s="330">
        <v>0.0</v>
      </c>
      <c r="BX368" s="330">
        <v>0.0</v>
      </c>
      <c r="BY368" s="330">
        <v>0.0</v>
      </c>
      <c r="BZ368" s="330">
        <v>0.0</v>
      </c>
      <c r="CA368" s="330">
        <v>0.0</v>
      </c>
      <c r="CB368" s="330">
        <v>0.0</v>
      </c>
      <c r="CC368" s="331">
        <v>0.0</v>
      </c>
      <c r="CD368" s="331">
        <v>0.0</v>
      </c>
      <c r="CE368" s="331">
        <v>0.0</v>
      </c>
      <c r="CF368" s="331">
        <v>0.0</v>
      </c>
      <c r="CG368" s="331">
        <v>0.0</v>
      </c>
      <c r="CH368" s="331">
        <v>0.0</v>
      </c>
      <c r="CI368" s="332"/>
    </row>
    <row r="369" ht="15.75" customHeight="1">
      <c r="A369" s="320" t="s">
        <v>2601</v>
      </c>
      <c r="B369" s="43" t="s">
        <v>3590</v>
      </c>
      <c r="C369" s="333" t="s">
        <v>3591</v>
      </c>
      <c r="D369" s="322" t="s">
        <v>18</v>
      </c>
      <c r="E369" s="322" t="s">
        <v>181</v>
      </c>
      <c r="F369" s="94" t="s">
        <v>203</v>
      </c>
      <c r="G369" s="45" t="str">
        <f t="shared" si="1"/>
        <v>Augusto</v>
      </c>
      <c r="H369" s="335" t="s">
        <v>190</v>
      </c>
      <c r="I369" s="47" t="s">
        <v>23</v>
      </c>
      <c r="J369" s="322" t="str">
        <f t="shared" si="5"/>
        <v>Não</v>
      </c>
      <c r="K369" s="323">
        <v>44340.0</v>
      </c>
      <c r="L369" s="336">
        <v>44903.0</v>
      </c>
      <c r="M369" s="96" t="s">
        <v>74</v>
      </c>
      <c r="N369" s="324">
        <v>0.01</v>
      </c>
      <c r="O369" s="322" t="s">
        <v>2606</v>
      </c>
      <c r="P369" s="325">
        <v>0.0</v>
      </c>
      <c r="Q369" s="94" t="str">
        <f>IFERROR(VLOOKUP(F369,'Cadastro de assessores'!A:B,2,FALSE),"Não Cadastrado")</f>
        <v>28411</v>
      </c>
      <c r="R369" s="322" t="s">
        <v>103</v>
      </c>
      <c r="S369" s="323">
        <v>44340.0</v>
      </c>
      <c r="T369" s="75"/>
      <c r="U369" s="51" t="s">
        <v>3592</v>
      </c>
      <c r="V369" s="46" t="s">
        <v>104</v>
      </c>
      <c r="W369" s="5" t="s">
        <v>3593</v>
      </c>
      <c r="X369" s="166" t="s">
        <v>76</v>
      </c>
      <c r="Y369" s="52" t="str">
        <f t="shared" si="3"/>
        <v>Encerrado</v>
      </c>
      <c r="Z369" s="328"/>
      <c r="AA369" s="96" t="str">
        <f t="shared" si="9"/>
        <v>Varejo</v>
      </c>
      <c r="AB369" s="13" t="s">
        <v>116</v>
      </c>
      <c r="AC369" s="96"/>
      <c r="AD369" s="96" t="s">
        <v>2664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9"/>
      <c r="AT369" s="329"/>
      <c r="AU369" s="329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0">
        <v>43979.57</v>
      </c>
      <c r="BJ369" s="330">
        <v>44278.28</v>
      </c>
      <c r="BK369" s="330">
        <v>44573.81</v>
      </c>
      <c r="BL369" s="330">
        <v>40734.44</v>
      </c>
      <c r="BM369" s="330">
        <v>40915.65</v>
      </c>
      <c r="BN369" s="330">
        <v>41113.71</v>
      </c>
      <c r="BO369" s="330">
        <v>460.33</v>
      </c>
      <c r="BP369" s="330">
        <v>434.18</v>
      </c>
      <c r="BQ369" s="330">
        <v>0.0</v>
      </c>
      <c r="BR369" s="330">
        <v>0.0</v>
      </c>
      <c r="BS369" s="330">
        <v>0.0</v>
      </c>
      <c r="BT369" s="330">
        <v>0.0</v>
      </c>
      <c r="BU369" s="330">
        <v>0.0</v>
      </c>
      <c r="BV369" s="330">
        <v>0.0</v>
      </c>
      <c r="BW369" s="330">
        <v>0.0</v>
      </c>
      <c r="BX369" s="330">
        <v>0.0</v>
      </c>
      <c r="BY369" s="330">
        <v>0.0</v>
      </c>
      <c r="BZ369" s="330">
        <v>0.0</v>
      </c>
      <c r="CA369" s="330">
        <v>0.0</v>
      </c>
      <c r="CB369" s="330">
        <v>0.0</v>
      </c>
      <c r="CC369" s="331">
        <v>0.0</v>
      </c>
      <c r="CD369" s="331">
        <v>0.0</v>
      </c>
      <c r="CE369" s="331">
        <v>0.0</v>
      </c>
      <c r="CF369" s="331">
        <v>0.0</v>
      </c>
      <c r="CG369" s="331">
        <v>0.0</v>
      </c>
      <c r="CH369" s="331">
        <v>0.0</v>
      </c>
      <c r="CI369" s="332"/>
    </row>
    <row r="370" ht="15.75" customHeight="1">
      <c r="A370" s="320" t="s">
        <v>2601</v>
      </c>
      <c r="B370" s="238" t="s">
        <v>3594</v>
      </c>
      <c r="C370" s="223" t="s">
        <v>3595</v>
      </c>
      <c r="D370" s="322" t="s">
        <v>18</v>
      </c>
      <c r="E370" s="322" t="s">
        <v>181</v>
      </c>
      <c r="F370" s="327" t="s">
        <v>538</v>
      </c>
      <c r="G370" s="45" t="str">
        <f t="shared" si="1"/>
        <v>Augusto</v>
      </c>
      <c r="H370" s="167" t="s">
        <v>149</v>
      </c>
      <c r="I370" s="52" t="s">
        <v>122</v>
      </c>
      <c r="J370" s="322" t="str">
        <f t="shared" si="5"/>
        <v>Não</v>
      </c>
      <c r="K370" s="323">
        <v>44272.0</v>
      </c>
      <c r="L370" s="96"/>
      <c r="M370" s="96" t="s">
        <v>74</v>
      </c>
      <c r="N370" s="337">
        <v>0.012</v>
      </c>
      <c r="O370" s="322" t="s">
        <v>2606</v>
      </c>
      <c r="P370" s="325">
        <v>0.0</v>
      </c>
      <c r="Q370" s="322">
        <f>IFERROR(VLOOKUP(F370,'Cadastro de assessores'!A:B,2,FALSE),"Não Cadastrado")</f>
        <v>12362</v>
      </c>
      <c r="R370" s="322" t="s">
        <v>103</v>
      </c>
      <c r="S370" s="323">
        <v>44272.0</v>
      </c>
      <c r="T370" s="171"/>
      <c r="U370" s="171"/>
      <c r="V370" s="46" t="s">
        <v>104</v>
      </c>
      <c r="W370" s="13" t="s">
        <v>2395</v>
      </c>
      <c r="X370" s="166" t="s">
        <v>76</v>
      </c>
      <c r="Y370" s="52" t="str">
        <f t="shared" si="3"/>
        <v>Ativo</v>
      </c>
      <c r="Z370" s="328"/>
      <c r="AA370" s="96" t="str">
        <f t="shared" si="9"/>
        <v>Varejo</v>
      </c>
      <c r="AB370" s="13" t="s">
        <v>116</v>
      </c>
      <c r="AC370" s="96"/>
      <c r="AD370" s="96" t="s">
        <v>2664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3"/>
      <c r="AS370" s="329"/>
      <c r="AT370" s="329">
        <v>223866.63</v>
      </c>
      <c r="AU370" s="329">
        <v>224633.43</v>
      </c>
      <c r="AV370" s="329">
        <v>225162.73</v>
      </c>
      <c r="AW370" s="329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0">
        <v>230941.6</v>
      </c>
      <c r="BJ370" s="330">
        <v>232161.07</v>
      </c>
      <c r="BK370" s="330">
        <v>234801.06</v>
      </c>
      <c r="BL370" s="330">
        <v>236815.82</v>
      </c>
      <c r="BM370" s="330">
        <v>238932.3</v>
      </c>
      <c r="BN370" s="330">
        <v>242767.55</v>
      </c>
      <c r="BO370" s="330">
        <v>243804.96</v>
      </c>
      <c r="BP370" s="330">
        <v>245663.8</v>
      </c>
      <c r="BQ370" s="330">
        <v>247260.31</v>
      </c>
      <c r="BR370" s="330">
        <v>249129.19</v>
      </c>
      <c r="BS370" s="330">
        <v>0.0</v>
      </c>
      <c r="BT370" s="330">
        <v>0.0</v>
      </c>
      <c r="BU370" s="330">
        <v>101040.49</v>
      </c>
      <c r="BV370" s="330">
        <v>91262.2</v>
      </c>
      <c r="BW370" s="330">
        <v>5984.32</v>
      </c>
      <c r="BX370" s="330">
        <v>140.29</v>
      </c>
      <c r="BY370" s="330">
        <v>0.0</v>
      </c>
      <c r="BZ370" s="330">
        <v>140.29</v>
      </c>
      <c r="CA370" s="330">
        <v>0.0</v>
      </c>
      <c r="CB370" s="330">
        <v>0.0</v>
      </c>
      <c r="CC370" s="331">
        <v>0.0</v>
      </c>
      <c r="CD370" s="331">
        <v>0.0</v>
      </c>
      <c r="CE370" s="331">
        <v>0.0</v>
      </c>
      <c r="CF370" s="331">
        <v>0.0</v>
      </c>
      <c r="CG370" s="331">
        <v>0.0</v>
      </c>
      <c r="CH370" s="331">
        <v>0.0</v>
      </c>
      <c r="CI370" s="332"/>
    </row>
    <row r="371" ht="15.75" customHeight="1">
      <c r="A371" s="320" t="s">
        <v>2601</v>
      </c>
      <c r="B371" s="320" t="s">
        <v>3596</v>
      </c>
      <c r="C371" s="321" t="s">
        <v>3597</v>
      </c>
      <c r="D371" s="322" t="s">
        <v>2714</v>
      </c>
      <c r="E371" s="322" t="s">
        <v>19</v>
      </c>
      <c r="F371" s="322" t="s">
        <v>2714</v>
      </c>
      <c r="G371" s="45" t="str">
        <f t="shared" si="1"/>
        <v>Breno</v>
      </c>
      <c r="H371" s="167" t="s">
        <v>103</v>
      </c>
      <c r="I371" s="47" t="s">
        <v>23</v>
      </c>
      <c r="J371" s="322" t="str">
        <f t="shared" si="5"/>
        <v>Não</v>
      </c>
      <c r="K371" s="338">
        <v>43384.0</v>
      </c>
      <c r="L371" s="96"/>
      <c r="M371" s="96" t="s">
        <v>194</v>
      </c>
      <c r="N371" s="324">
        <v>0.01</v>
      </c>
      <c r="O371" s="322" t="s">
        <v>2606</v>
      </c>
      <c r="P371" s="325">
        <v>0.0</v>
      </c>
      <c r="Q371" s="322" t="str">
        <f>IFERROR(VLOOKUP(F371,'Cadastro de assessores'!A:B,2,FALSE),"Não Cadastrado")</f>
        <v>22400</v>
      </c>
      <c r="R371" s="322" t="s">
        <v>103</v>
      </c>
      <c r="S371" s="338">
        <v>43384.0</v>
      </c>
      <c r="T371" s="171"/>
      <c r="U371" s="171"/>
      <c r="V371" s="46" t="s">
        <v>104</v>
      </c>
      <c r="W371" s="327" t="s">
        <v>3598</v>
      </c>
      <c r="X371" s="96" t="s">
        <v>19</v>
      </c>
      <c r="Y371" s="52" t="str">
        <f t="shared" si="3"/>
        <v>Ativo</v>
      </c>
      <c r="Z371" s="328"/>
      <c r="AA371" s="96" t="str">
        <f t="shared" si="9"/>
        <v>Varejo</v>
      </c>
      <c r="AB371" s="13" t="s">
        <v>116</v>
      </c>
      <c r="AC371" s="96"/>
      <c r="AD371" s="96" t="s">
        <v>2657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9">
        <v>118338.19</v>
      </c>
      <c r="AT371" s="329">
        <v>122317.11</v>
      </c>
      <c r="AU371" s="329">
        <v>127891.97</v>
      </c>
      <c r="AV371" s="329">
        <v>128162.84</v>
      </c>
      <c r="AW371" s="329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0">
        <v>111951.16</v>
      </c>
      <c r="BJ371" s="330">
        <v>107146.87</v>
      </c>
      <c r="BK371" s="330">
        <v>112172.13</v>
      </c>
      <c r="BL371" s="330">
        <v>113735.7</v>
      </c>
      <c r="BM371" s="330">
        <v>114661.76</v>
      </c>
      <c r="BN371" s="330">
        <v>123383.94</v>
      </c>
      <c r="BO371" s="330">
        <v>120921.19</v>
      </c>
      <c r="BP371" s="330">
        <v>120267.0</v>
      </c>
      <c r="BQ371" s="330">
        <v>123860.69</v>
      </c>
      <c r="BR371" s="330">
        <v>119563.96</v>
      </c>
      <c r="BS371" s="330">
        <v>119202.1</v>
      </c>
      <c r="BT371" s="330">
        <v>116778.53</v>
      </c>
      <c r="BU371" s="330">
        <v>121984.43</v>
      </c>
      <c r="BV371" s="330">
        <v>131434.72</v>
      </c>
      <c r="BW371" s="330">
        <v>136756.2</v>
      </c>
      <c r="BX371" s="330">
        <v>136881.38</v>
      </c>
      <c r="BY371" s="330">
        <v>132197.29</v>
      </c>
      <c r="BZ371" s="330">
        <v>125876.64</v>
      </c>
      <c r="CA371" s="330">
        <v>135417.51</v>
      </c>
      <c r="CB371" s="330">
        <v>141335.27</v>
      </c>
      <c r="CC371" s="331">
        <v>131919.94</v>
      </c>
      <c r="CD371" s="331">
        <v>134689.7</v>
      </c>
      <c r="CE371" s="331">
        <v>135915.69</v>
      </c>
      <c r="CF371" s="331">
        <v>116991.7</v>
      </c>
      <c r="CG371" s="331">
        <v>112645.71</v>
      </c>
      <c r="CH371" s="331">
        <v>129351.02</v>
      </c>
      <c r="CI371" s="332"/>
    </row>
    <row r="372" ht="15.75" customHeight="1">
      <c r="A372" s="320" t="s">
        <v>2601</v>
      </c>
      <c r="B372" s="243" t="s">
        <v>3599</v>
      </c>
      <c r="C372" s="334" t="s">
        <v>3600</v>
      </c>
      <c r="D372" s="322" t="s">
        <v>2714</v>
      </c>
      <c r="E372" s="322" t="s">
        <v>19</v>
      </c>
      <c r="F372" s="96" t="s">
        <v>2714</v>
      </c>
      <c r="G372" s="45" t="str">
        <f t="shared" si="1"/>
        <v>Augusto</v>
      </c>
      <c r="H372" s="335" t="s">
        <v>190</v>
      </c>
      <c r="I372" s="47" t="s">
        <v>23</v>
      </c>
      <c r="J372" s="322" t="str">
        <f t="shared" si="5"/>
        <v>Não</v>
      </c>
      <c r="K372" s="336">
        <v>43494.0</v>
      </c>
      <c r="L372" s="341">
        <v>44132.0</v>
      </c>
      <c r="M372" s="96" t="s">
        <v>194</v>
      </c>
      <c r="N372" s="337">
        <v>0.01</v>
      </c>
      <c r="O372" s="322" t="s">
        <v>195</v>
      </c>
      <c r="P372" s="325">
        <v>0.2</v>
      </c>
      <c r="Q372" s="96" t="str">
        <f>IFERROR(VLOOKUP(F372,'Cadastro de assessores'!A:B,2,FALSE),"Não Cadastrado")</f>
        <v>22400</v>
      </c>
      <c r="R372" s="96" t="s">
        <v>2618</v>
      </c>
      <c r="S372" s="336">
        <v>43494.0</v>
      </c>
      <c r="T372" s="171"/>
      <c r="U372" s="171"/>
      <c r="V372" s="46" t="s">
        <v>104</v>
      </c>
      <c r="W372" s="13" t="s">
        <v>3601</v>
      </c>
      <c r="X372" s="96" t="s">
        <v>19</v>
      </c>
      <c r="Y372" s="52" t="str">
        <f t="shared" si="3"/>
        <v>Encerrado</v>
      </c>
      <c r="Z372" s="328"/>
      <c r="AA372" s="96" t="str">
        <f t="shared" si="9"/>
        <v/>
      </c>
      <c r="AB372" s="96"/>
      <c r="AC372" s="96"/>
      <c r="AD372" s="96" t="s">
        <v>2678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0"/>
      <c r="AP372" s="340"/>
      <c r="AQ372" s="340"/>
      <c r="AR372" s="173"/>
      <c r="AS372" s="173"/>
      <c r="AT372" s="173"/>
      <c r="AU372" s="173"/>
      <c r="AV372" s="173"/>
      <c r="AW372" s="173"/>
      <c r="AX372" s="340"/>
      <c r="AY372" s="340"/>
      <c r="AZ372" s="340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2621</v>
      </c>
      <c r="BJ372" s="173">
        <v>0.0</v>
      </c>
      <c r="BK372" s="173" t="s">
        <v>2621</v>
      </c>
      <c r="BL372" s="173">
        <v>0.0</v>
      </c>
      <c r="BM372" s="330">
        <v>0.0</v>
      </c>
      <c r="BN372" s="330">
        <v>0.0</v>
      </c>
      <c r="BO372" s="330">
        <v>0.0</v>
      </c>
      <c r="BP372" s="330">
        <v>0.0</v>
      </c>
      <c r="BQ372" s="330">
        <v>0.0</v>
      </c>
      <c r="BR372" s="330">
        <v>0.0</v>
      </c>
      <c r="BS372" s="330">
        <v>0.0</v>
      </c>
      <c r="BT372" s="330">
        <v>0.0</v>
      </c>
      <c r="BU372" s="330">
        <v>0.0</v>
      </c>
      <c r="BV372" s="330">
        <v>0.0</v>
      </c>
      <c r="BW372" s="330">
        <v>0.0</v>
      </c>
      <c r="BX372" s="330">
        <v>0.0</v>
      </c>
      <c r="BY372" s="330">
        <v>0.0</v>
      </c>
      <c r="BZ372" s="330">
        <v>0.0</v>
      </c>
      <c r="CA372" s="330">
        <v>0.0</v>
      </c>
      <c r="CB372" s="330">
        <v>0.0</v>
      </c>
      <c r="CC372" s="331">
        <v>0.0</v>
      </c>
      <c r="CD372" s="331">
        <v>0.0</v>
      </c>
      <c r="CE372" s="331">
        <v>0.0</v>
      </c>
      <c r="CF372" s="331">
        <v>0.0</v>
      </c>
      <c r="CG372" s="331">
        <v>0.0</v>
      </c>
      <c r="CH372" s="331">
        <v>0.0</v>
      </c>
      <c r="CI372" s="332"/>
    </row>
    <row r="373" ht="15.75" customHeight="1">
      <c r="A373" s="320" t="s">
        <v>2601</v>
      </c>
      <c r="B373" s="43" t="s">
        <v>3602</v>
      </c>
      <c r="C373" s="333" t="s">
        <v>3603</v>
      </c>
      <c r="D373" s="322" t="s">
        <v>18</v>
      </c>
      <c r="E373" s="322" t="s">
        <v>181</v>
      </c>
      <c r="F373" s="322" t="s">
        <v>72</v>
      </c>
      <c r="G373" s="45" t="str">
        <f t="shared" si="1"/>
        <v>Augusto</v>
      </c>
      <c r="H373" s="335" t="s">
        <v>190</v>
      </c>
      <c r="I373" s="47" t="s">
        <v>23</v>
      </c>
      <c r="J373" s="322" t="str">
        <f t="shared" si="5"/>
        <v>Não</v>
      </c>
      <c r="K373" s="323">
        <v>44319.0</v>
      </c>
      <c r="L373" s="73">
        <v>44949.0</v>
      </c>
      <c r="M373" s="96" t="s">
        <v>61</v>
      </c>
      <c r="N373" s="324">
        <v>0.015</v>
      </c>
      <c r="O373" s="322" t="s">
        <v>53</v>
      </c>
      <c r="P373" s="325">
        <v>0.1</v>
      </c>
      <c r="Q373" s="322" t="str">
        <f>IFERROR(VLOOKUP(F373,'Cadastro de assessores'!A:B,2,FALSE),"Não Cadastrado")</f>
        <v>250</v>
      </c>
      <c r="R373" s="322" t="s">
        <v>103</v>
      </c>
      <c r="S373" s="323">
        <v>44319.0</v>
      </c>
      <c r="T373" s="51"/>
      <c r="U373" s="326" t="s">
        <v>2886</v>
      </c>
      <c r="V373" s="46" t="s">
        <v>104</v>
      </c>
      <c r="W373" s="5" t="s">
        <v>3604</v>
      </c>
      <c r="X373" s="166" t="s">
        <v>76</v>
      </c>
      <c r="Y373" s="52" t="str">
        <f t="shared" si="3"/>
        <v>Encerrado</v>
      </c>
      <c r="Z373" s="328"/>
      <c r="AA373" s="96" t="str">
        <f t="shared" si="9"/>
        <v>Varejo</v>
      </c>
      <c r="AB373" s="13" t="s">
        <v>116</v>
      </c>
      <c r="AC373" s="96"/>
      <c r="AD373" s="96" t="s">
        <v>2664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9"/>
      <c r="AT373" s="329"/>
      <c r="AU373" s="329"/>
      <c r="AV373" s="329"/>
      <c r="AW373" s="329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0">
        <v>138429.71</v>
      </c>
      <c r="BJ373" s="330">
        <v>136540.27</v>
      </c>
      <c r="BK373" s="330">
        <v>138826.91</v>
      </c>
      <c r="BL373" s="330">
        <v>140648.83</v>
      </c>
      <c r="BM373" s="330">
        <v>141942.4</v>
      </c>
      <c r="BN373" s="330">
        <v>147215.7</v>
      </c>
      <c r="BO373" s="330">
        <v>145845.48</v>
      </c>
      <c r="BP373" s="330">
        <v>147049.59</v>
      </c>
      <c r="BQ373" s="330">
        <v>722.43</v>
      </c>
      <c r="BR373" s="330">
        <v>728.44</v>
      </c>
      <c r="BS373" s="330">
        <v>743.05</v>
      </c>
      <c r="BT373" s="330">
        <v>748.2</v>
      </c>
      <c r="BU373" s="330">
        <v>754.67</v>
      </c>
      <c r="BV373" s="330">
        <v>0.0</v>
      </c>
      <c r="BW373" s="330">
        <v>0.0</v>
      </c>
      <c r="BX373" s="330">
        <v>0.0</v>
      </c>
      <c r="BY373" s="330">
        <v>0.0</v>
      </c>
      <c r="BZ373" s="330">
        <v>0.0</v>
      </c>
      <c r="CA373" s="330">
        <v>0.0</v>
      </c>
      <c r="CB373" s="330">
        <v>0.0</v>
      </c>
      <c r="CC373" s="331">
        <v>0.0</v>
      </c>
      <c r="CD373" s="331">
        <v>0.0</v>
      </c>
      <c r="CE373" s="331">
        <v>0.0</v>
      </c>
      <c r="CF373" s="331">
        <v>0.0</v>
      </c>
      <c r="CG373" s="331">
        <v>0.0</v>
      </c>
      <c r="CH373" s="331">
        <v>0.0</v>
      </c>
      <c r="CI373" s="332"/>
    </row>
    <row r="374" ht="15.75" customHeight="1">
      <c r="A374" s="320" t="s">
        <v>2601</v>
      </c>
      <c r="B374" s="320" t="s">
        <v>3605</v>
      </c>
      <c r="C374" s="321" t="s">
        <v>3606</v>
      </c>
      <c r="D374" s="322" t="s">
        <v>2604</v>
      </c>
      <c r="E374" s="322" t="s">
        <v>19</v>
      </c>
      <c r="F374" s="322" t="s">
        <v>2617</v>
      </c>
      <c r="G374" s="45" t="str">
        <f t="shared" si="1"/>
        <v>Augusto</v>
      </c>
      <c r="H374" s="167" t="s">
        <v>149</v>
      </c>
      <c r="I374" s="52" t="s">
        <v>122</v>
      </c>
      <c r="J374" s="322" t="str">
        <f t="shared" si="5"/>
        <v>Sim</v>
      </c>
      <c r="K374" s="338">
        <v>43822.0</v>
      </c>
      <c r="L374" s="96"/>
      <c r="M374" s="96" t="s">
        <v>74</v>
      </c>
      <c r="N374" s="337">
        <v>0.012</v>
      </c>
      <c r="O374" s="322" t="s">
        <v>2606</v>
      </c>
      <c r="P374" s="325">
        <v>0.0</v>
      </c>
      <c r="Q374" s="322" t="str">
        <f>IFERROR(VLOOKUP(F374,'Cadastro de assessores'!A:B,2,FALSE),"Não Cadastrado")</f>
        <v>2971</v>
      </c>
      <c r="R374" s="322" t="s">
        <v>103</v>
      </c>
      <c r="S374" s="338">
        <v>43811.0</v>
      </c>
      <c r="T374" s="171" t="s">
        <v>3607</v>
      </c>
      <c r="U374" s="171"/>
      <c r="V374" s="46" t="s">
        <v>104</v>
      </c>
      <c r="W374" s="327" t="s">
        <v>3608</v>
      </c>
      <c r="X374" s="96" t="s">
        <v>19</v>
      </c>
      <c r="Y374" s="52" t="str">
        <f t="shared" si="3"/>
        <v>Ativo</v>
      </c>
      <c r="Z374" s="328"/>
      <c r="AA374" s="96" t="str">
        <f t="shared" si="9"/>
        <v>Varejo</v>
      </c>
      <c r="AB374" s="13" t="s">
        <v>116</v>
      </c>
      <c r="AC374" s="96"/>
      <c r="AD374" s="96" t="s">
        <v>2646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9">
        <v>253351.22</v>
      </c>
      <c r="AT374" s="329">
        <v>253361.43</v>
      </c>
      <c r="AU374" s="329">
        <v>234260.6</v>
      </c>
      <c r="AV374" s="329">
        <v>234335.05</v>
      </c>
      <c r="AW374" s="329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0">
        <v>227375.82</v>
      </c>
      <c r="BJ374" s="330">
        <v>227402.83</v>
      </c>
      <c r="BK374" s="330">
        <v>230388.2</v>
      </c>
      <c r="BL374" s="330">
        <v>232213.58</v>
      </c>
      <c r="BM374" s="330">
        <v>234423.99</v>
      </c>
      <c r="BN374" s="330">
        <v>239377.93</v>
      </c>
      <c r="BO374" s="330">
        <v>133998.43</v>
      </c>
      <c r="BP374" s="330">
        <v>134915.47</v>
      </c>
      <c r="BQ374" s="330">
        <v>85992.36</v>
      </c>
      <c r="BR374" s="330">
        <v>86540.44</v>
      </c>
      <c r="BS374" s="330">
        <v>87180.32</v>
      </c>
      <c r="BT374" s="330">
        <v>87698.59</v>
      </c>
      <c r="BU374" s="330">
        <v>85.15</v>
      </c>
      <c r="BV374" s="330">
        <v>0.0</v>
      </c>
      <c r="BW374" s="330">
        <v>0.0</v>
      </c>
      <c r="BX374" s="330">
        <v>0.0</v>
      </c>
      <c r="BY374" s="330">
        <v>0.0</v>
      </c>
      <c r="BZ374" s="330">
        <v>0.0</v>
      </c>
      <c r="CA374" s="330">
        <v>0.0</v>
      </c>
      <c r="CB374" s="330">
        <v>0.0</v>
      </c>
      <c r="CC374" s="331">
        <v>0.0</v>
      </c>
      <c r="CD374" s="331">
        <v>0.0</v>
      </c>
      <c r="CE374" s="331">
        <v>0.0</v>
      </c>
      <c r="CF374" s="331">
        <v>0.0</v>
      </c>
      <c r="CG374" s="331">
        <v>0.0</v>
      </c>
      <c r="CH374" s="331">
        <v>0.0</v>
      </c>
      <c r="CI374" s="332"/>
    </row>
    <row r="375" ht="15.75" customHeight="1">
      <c r="A375" s="320" t="s">
        <v>2601</v>
      </c>
      <c r="B375" s="320" t="s">
        <v>3609</v>
      </c>
      <c r="C375" s="321" t="s">
        <v>3610</v>
      </c>
      <c r="D375" s="322" t="s">
        <v>2714</v>
      </c>
      <c r="E375" s="322" t="s">
        <v>19</v>
      </c>
      <c r="F375" s="322" t="s">
        <v>2714</v>
      </c>
      <c r="G375" s="45" t="str">
        <f t="shared" si="1"/>
        <v>Augusto</v>
      </c>
      <c r="H375" s="335" t="s">
        <v>149</v>
      </c>
      <c r="I375" s="52" t="s">
        <v>122</v>
      </c>
      <c r="J375" s="322" t="str">
        <f t="shared" si="5"/>
        <v>Não</v>
      </c>
      <c r="K375" s="323">
        <v>43538.0</v>
      </c>
      <c r="L375" s="96"/>
      <c r="M375" s="96" t="s">
        <v>194</v>
      </c>
      <c r="N375" s="324">
        <v>0.01</v>
      </c>
      <c r="O375" s="322" t="s">
        <v>2606</v>
      </c>
      <c r="P375" s="325">
        <v>0.0</v>
      </c>
      <c r="Q375" s="322" t="str">
        <f>IFERROR(VLOOKUP(F375,'Cadastro de assessores'!A:B,2,FALSE),"Não Cadastrado")</f>
        <v>22400</v>
      </c>
      <c r="R375" s="322" t="s">
        <v>103</v>
      </c>
      <c r="S375" s="323">
        <v>43538.0</v>
      </c>
      <c r="T375" s="171"/>
      <c r="U375" s="171"/>
      <c r="V375" s="46" t="s">
        <v>104</v>
      </c>
      <c r="W375" s="327" t="s">
        <v>3611</v>
      </c>
      <c r="X375" s="96" t="s">
        <v>19</v>
      </c>
      <c r="Y375" s="52" t="str">
        <f t="shared" si="3"/>
        <v>Ativo</v>
      </c>
      <c r="Z375" s="328"/>
      <c r="AA375" s="96" t="str">
        <f t="shared" si="9"/>
        <v>Varejo</v>
      </c>
      <c r="AB375" s="13" t="s">
        <v>116</v>
      </c>
      <c r="AC375" s="96"/>
      <c r="AD375" s="96" t="s">
        <v>2678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9">
        <v>50075.55</v>
      </c>
      <c r="AT375" s="329">
        <v>49906.87</v>
      </c>
      <c r="AU375" s="329">
        <v>53854.46</v>
      </c>
      <c r="AV375" s="329">
        <v>54208.11</v>
      </c>
      <c r="AW375" s="329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0">
        <v>47430.8</v>
      </c>
      <c r="BJ375" s="330">
        <v>45534.18</v>
      </c>
      <c r="BK375" s="330">
        <v>47430.48</v>
      </c>
      <c r="BL375" s="330">
        <v>47875.8</v>
      </c>
      <c r="BM375" s="330">
        <v>48332.21</v>
      </c>
      <c r="BN375" s="330">
        <v>52027.8</v>
      </c>
      <c r="BO375" s="330">
        <v>50954.12</v>
      </c>
      <c r="BP375" s="330">
        <v>50604.24</v>
      </c>
      <c r="BQ375" s="330">
        <v>52068.97</v>
      </c>
      <c r="BR375" s="330">
        <v>50313.78</v>
      </c>
      <c r="BS375" s="330">
        <v>50137.28</v>
      </c>
      <c r="BT375" s="330">
        <v>49088.26</v>
      </c>
      <c r="BU375" s="330">
        <v>50958.41</v>
      </c>
      <c r="BV375" s="330">
        <v>54677.04</v>
      </c>
      <c r="BW375" s="330">
        <v>57457.41</v>
      </c>
      <c r="BX375" s="330">
        <v>56991.41</v>
      </c>
      <c r="BY375" s="330">
        <v>52372.1</v>
      </c>
      <c r="BZ375" s="330">
        <v>52577.79</v>
      </c>
      <c r="CA375" s="330">
        <v>56470.03</v>
      </c>
      <c r="CB375" s="330">
        <v>58830.8</v>
      </c>
      <c r="CC375" s="331">
        <v>55447.09</v>
      </c>
      <c r="CD375" s="331">
        <v>36875.32</v>
      </c>
      <c r="CE375" s="331">
        <v>17494.42</v>
      </c>
      <c r="CF375" s="331">
        <v>226.21</v>
      </c>
      <c r="CG375" s="331">
        <v>217.39</v>
      </c>
      <c r="CH375" s="331">
        <v>201.01</v>
      </c>
      <c r="CI375" s="332"/>
    </row>
    <row r="376" ht="15.75" customHeight="1">
      <c r="A376" s="320" t="s">
        <v>2601</v>
      </c>
      <c r="B376" s="243" t="s">
        <v>3612</v>
      </c>
      <c r="C376" s="334">
        <v>324079.0</v>
      </c>
      <c r="D376" s="322" t="s">
        <v>18</v>
      </c>
      <c r="E376" s="322" t="s">
        <v>181</v>
      </c>
      <c r="F376" s="96" t="s">
        <v>72</v>
      </c>
      <c r="G376" s="45" t="str">
        <f t="shared" si="1"/>
        <v>Augusto</v>
      </c>
      <c r="H376" s="167" t="s">
        <v>149</v>
      </c>
      <c r="I376" s="52" t="s">
        <v>122</v>
      </c>
      <c r="J376" s="322" t="str">
        <f t="shared" si="5"/>
        <v>Não</v>
      </c>
      <c r="K376" s="168">
        <v>44789.0</v>
      </c>
      <c r="L376" s="391"/>
      <c r="M376" s="96" t="s">
        <v>48</v>
      </c>
      <c r="N376" s="337">
        <v>0.007</v>
      </c>
      <c r="O376" s="322" t="s">
        <v>2606</v>
      </c>
      <c r="P376" s="325">
        <v>0.0</v>
      </c>
      <c r="Q376" s="322" t="str">
        <f>IFERROR(VLOOKUP(F376,'Cadastro de assessores'!A:B,2,FALSE),"Não Cadastrado")</f>
        <v>250</v>
      </c>
      <c r="R376" s="96" t="s">
        <v>103</v>
      </c>
      <c r="S376" s="168">
        <v>44770.0</v>
      </c>
      <c r="T376" s="171"/>
      <c r="U376" s="171"/>
      <c r="V376" s="46" t="s">
        <v>104</v>
      </c>
      <c r="W376" s="13" t="s">
        <v>2457</v>
      </c>
      <c r="X376" s="13" t="s">
        <v>76</v>
      </c>
      <c r="Y376" s="52" t="str">
        <f t="shared" si="3"/>
        <v>Ativo</v>
      </c>
      <c r="Z376" s="328"/>
      <c r="AA376" s="96" t="str">
        <f t="shared" si="9"/>
        <v/>
      </c>
      <c r="AB376" s="13" t="s">
        <v>116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40"/>
      <c r="AM376" s="340"/>
      <c r="AN376" s="340"/>
      <c r="AO376" s="340"/>
      <c r="AP376" s="340"/>
      <c r="AQ376" s="340"/>
      <c r="AR376" s="173"/>
      <c r="AS376" s="173"/>
      <c r="AT376" s="173"/>
      <c r="AU376" s="173"/>
      <c r="AV376" s="173"/>
      <c r="AW376" s="173"/>
      <c r="AX376" s="340"/>
      <c r="AY376" s="340"/>
      <c r="AZ376" s="340"/>
      <c r="BA376" s="173"/>
      <c r="BB376" s="173"/>
      <c r="BC376" s="173"/>
      <c r="BD376" s="173"/>
      <c r="BE376" s="173"/>
      <c r="BF376" s="173"/>
      <c r="BG376" s="173"/>
      <c r="BH376" s="173"/>
      <c r="BI376" s="330"/>
      <c r="BJ376" s="330"/>
      <c r="BK376" s="330">
        <v>83000.0</v>
      </c>
      <c r="BL376" s="330">
        <v>100944.2</v>
      </c>
      <c r="BM376" s="330">
        <v>101975.23</v>
      </c>
      <c r="BN376" s="330">
        <v>102834.61</v>
      </c>
      <c r="BO376" s="330">
        <v>103228.64</v>
      </c>
      <c r="BP376" s="330">
        <v>104288.03</v>
      </c>
      <c r="BQ376" s="330">
        <v>105447.91</v>
      </c>
      <c r="BR376" s="330">
        <v>106284.44</v>
      </c>
      <c r="BS376" s="330">
        <v>107551.41</v>
      </c>
      <c r="BT376" s="330">
        <v>108351.52</v>
      </c>
      <c r="BU376" s="330">
        <v>78953.18</v>
      </c>
      <c r="BV376" s="330">
        <v>0.0</v>
      </c>
      <c r="BW376" s="330">
        <v>0.0</v>
      </c>
      <c r="BX376" s="330">
        <v>0.0</v>
      </c>
      <c r="BY376" s="330">
        <v>0.0</v>
      </c>
      <c r="BZ376" s="330">
        <v>0.0</v>
      </c>
      <c r="CA376" s="330">
        <v>0.0</v>
      </c>
      <c r="CB376" s="330">
        <v>0.0</v>
      </c>
      <c r="CC376" s="331">
        <v>0.0</v>
      </c>
      <c r="CD376" s="331">
        <v>0.0</v>
      </c>
      <c r="CE376" s="331">
        <v>0.0</v>
      </c>
      <c r="CF376" s="331">
        <v>0.0</v>
      </c>
      <c r="CG376" s="331">
        <v>0.0</v>
      </c>
      <c r="CH376" s="331">
        <v>0.0</v>
      </c>
      <c r="CI376" s="332"/>
    </row>
    <row r="377" ht="15.75" customHeight="1">
      <c r="A377" s="320" t="s">
        <v>2601</v>
      </c>
      <c r="B377" s="62" t="s">
        <v>2480</v>
      </c>
      <c r="C377" s="46">
        <v>5824219.0</v>
      </c>
      <c r="D377" s="322" t="s">
        <v>18</v>
      </c>
      <c r="E377" s="322" t="s">
        <v>181</v>
      </c>
      <c r="F377" s="96" t="s">
        <v>203</v>
      </c>
      <c r="G377" s="45" t="str">
        <f t="shared" si="1"/>
        <v>Augusto</v>
      </c>
      <c r="H377" s="167" t="s">
        <v>149</v>
      </c>
      <c r="I377" s="52" t="s">
        <v>122</v>
      </c>
      <c r="J377" s="322" t="str">
        <f t="shared" si="5"/>
        <v>Não</v>
      </c>
      <c r="K377" s="168">
        <v>44781.0</v>
      </c>
      <c r="L377" s="391"/>
      <c r="M377" s="96" t="s">
        <v>48</v>
      </c>
      <c r="N377" s="337">
        <v>0.007</v>
      </c>
      <c r="O377" s="322" t="s">
        <v>2606</v>
      </c>
      <c r="P377" s="325">
        <v>0.0</v>
      </c>
      <c r="Q377" s="96" t="s">
        <v>3613</v>
      </c>
      <c r="R377" s="96" t="s">
        <v>103</v>
      </c>
      <c r="S377" s="168">
        <v>44770.0</v>
      </c>
      <c r="T377" s="64"/>
      <c r="U377" s="339" t="s">
        <v>3614</v>
      </c>
      <c r="V377" s="46" t="s">
        <v>104</v>
      </c>
      <c r="W377" s="5" t="s">
        <v>2482</v>
      </c>
      <c r="X377" s="13" t="s">
        <v>76</v>
      </c>
      <c r="Y377" s="52" t="str">
        <f t="shared" si="3"/>
        <v>Ativo</v>
      </c>
      <c r="Z377" s="328"/>
      <c r="AA377" s="96" t="str">
        <f t="shared" si="9"/>
        <v/>
      </c>
      <c r="AB377" s="13" t="s">
        <v>116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40"/>
      <c r="AM377" s="340"/>
      <c r="AN377" s="340"/>
      <c r="AO377" s="340"/>
      <c r="AP377" s="340"/>
      <c r="AQ377" s="340"/>
      <c r="AR377" s="173"/>
      <c r="AS377" s="173"/>
      <c r="AT377" s="173"/>
      <c r="AU377" s="173"/>
      <c r="AV377" s="173"/>
      <c r="AW377" s="173"/>
      <c r="AX377" s="340"/>
      <c r="AY377" s="340"/>
      <c r="AZ377" s="340"/>
      <c r="BA377" s="173"/>
      <c r="BB377" s="173"/>
      <c r="BC377" s="173"/>
      <c r="BD377" s="173"/>
      <c r="BE377" s="173"/>
      <c r="BF377" s="173"/>
      <c r="BG377" s="173"/>
      <c r="BH377" s="173"/>
      <c r="BI377" s="330"/>
      <c r="BJ377" s="330"/>
      <c r="BK377" s="330">
        <v>0.0</v>
      </c>
      <c r="BL377" s="330">
        <v>187347.2</v>
      </c>
      <c r="BM377" s="330">
        <v>176053.2</v>
      </c>
      <c r="BN377" s="330">
        <v>177613.87</v>
      </c>
      <c r="BO377" s="330">
        <v>179150.41</v>
      </c>
      <c r="BP377" s="330">
        <v>140002.05</v>
      </c>
      <c r="BQ377" s="330">
        <v>141528.64</v>
      </c>
      <c r="BR377" s="330">
        <v>0.0</v>
      </c>
      <c r="BS377" s="330">
        <v>144050.43</v>
      </c>
      <c r="BT377" s="330">
        <v>0.0</v>
      </c>
      <c r="BU377" s="330">
        <v>0.0</v>
      </c>
      <c r="BV377" s="330">
        <v>0.0</v>
      </c>
      <c r="BW377" s="330">
        <v>0.0</v>
      </c>
      <c r="BX377" s="330">
        <v>0.0</v>
      </c>
      <c r="BY377" s="330">
        <v>0.0</v>
      </c>
      <c r="BZ377" s="330">
        <v>0.0</v>
      </c>
      <c r="CA377" s="330">
        <v>0.0</v>
      </c>
      <c r="CB377" s="330">
        <v>0.0</v>
      </c>
      <c r="CC377" s="331">
        <v>0.0</v>
      </c>
      <c r="CD377" s="331">
        <v>0.0</v>
      </c>
      <c r="CE377" s="331">
        <v>0.0</v>
      </c>
      <c r="CF377" s="331">
        <v>0.0</v>
      </c>
      <c r="CG377" s="331">
        <v>0.0</v>
      </c>
      <c r="CH377" s="331">
        <v>0.0</v>
      </c>
      <c r="CI377" s="332"/>
    </row>
    <row r="378" ht="15.75" customHeight="1">
      <c r="A378" s="320" t="s">
        <v>2601</v>
      </c>
      <c r="B378" s="62" t="s">
        <v>3615</v>
      </c>
      <c r="C378" s="46">
        <v>3583227.0</v>
      </c>
      <c r="D378" s="322" t="s">
        <v>18</v>
      </c>
      <c r="E378" s="322" t="s">
        <v>181</v>
      </c>
      <c r="F378" s="96" t="s">
        <v>2689</v>
      </c>
      <c r="G378" s="45" t="str">
        <f t="shared" si="1"/>
        <v>Augusto</v>
      </c>
      <c r="H378" s="167" t="s">
        <v>149</v>
      </c>
      <c r="I378" s="52" t="s">
        <v>122</v>
      </c>
      <c r="J378" s="322" t="str">
        <f t="shared" si="5"/>
        <v>Não</v>
      </c>
      <c r="K378" s="168"/>
      <c r="L378" s="391"/>
      <c r="M378" s="96" t="s">
        <v>48</v>
      </c>
      <c r="N378" s="337">
        <v>0.007</v>
      </c>
      <c r="O378" s="322" t="s">
        <v>2606</v>
      </c>
      <c r="P378" s="325">
        <v>0.0</v>
      </c>
      <c r="Q378" s="96" t="s">
        <v>3616</v>
      </c>
      <c r="R378" s="96"/>
      <c r="S378" s="168"/>
      <c r="T378" s="171"/>
      <c r="U378" s="171"/>
      <c r="V378" s="46" t="s">
        <v>104</v>
      </c>
      <c r="W378" s="5" t="s">
        <v>3617</v>
      </c>
      <c r="X378" s="13" t="s">
        <v>76</v>
      </c>
      <c r="Y378" s="52" t="str">
        <f t="shared" si="3"/>
        <v>Inativo</v>
      </c>
      <c r="Z378" s="328"/>
      <c r="AA378" s="96" t="str">
        <f t="shared" si="9"/>
        <v/>
      </c>
      <c r="AB378" s="13" t="s">
        <v>116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40"/>
      <c r="AM378" s="340"/>
      <c r="AN378" s="340"/>
      <c r="AO378" s="340"/>
      <c r="AP378" s="340"/>
      <c r="AQ378" s="340"/>
      <c r="AR378" s="173"/>
      <c r="AS378" s="173"/>
      <c r="AT378" s="173"/>
      <c r="AU378" s="173"/>
      <c r="AV378" s="173"/>
      <c r="AW378" s="173"/>
      <c r="AX378" s="340"/>
      <c r="AY378" s="340"/>
      <c r="AZ378" s="340"/>
      <c r="BA378" s="173"/>
      <c r="BB378" s="173"/>
      <c r="BC378" s="173"/>
      <c r="BD378" s="173"/>
      <c r="BE378" s="173"/>
      <c r="BF378" s="173"/>
      <c r="BG378" s="173"/>
      <c r="BH378" s="173"/>
      <c r="BI378" s="330"/>
      <c r="BJ378" s="330"/>
      <c r="BK378" s="330"/>
      <c r="BL378" s="330">
        <v>0.0</v>
      </c>
      <c r="BM378" s="330">
        <v>0.0</v>
      </c>
      <c r="BN378" s="330">
        <v>0.0</v>
      </c>
      <c r="BO378" s="330">
        <v>0.0</v>
      </c>
      <c r="BP378" s="330">
        <v>0.0</v>
      </c>
      <c r="BQ378" s="330">
        <v>0.0</v>
      </c>
      <c r="BR378" s="330">
        <v>0.0</v>
      </c>
      <c r="BS378" s="330">
        <v>0.0</v>
      </c>
      <c r="BT378" s="330">
        <v>0.0</v>
      </c>
      <c r="BU378" s="330">
        <v>0.0</v>
      </c>
      <c r="BV378" s="330">
        <v>0.0</v>
      </c>
      <c r="BW378" s="330">
        <v>0.0</v>
      </c>
      <c r="BX378" s="330">
        <v>0.0</v>
      </c>
      <c r="BY378" s="330">
        <v>0.0</v>
      </c>
      <c r="BZ378" s="330">
        <v>0.0</v>
      </c>
      <c r="CA378" s="330">
        <v>0.0</v>
      </c>
      <c r="CB378" s="330">
        <v>0.0</v>
      </c>
      <c r="CC378" s="331">
        <v>0.0</v>
      </c>
      <c r="CD378" s="331">
        <v>0.0</v>
      </c>
      <c r="CE378" s="331">
        <v>0.0</v>
      </c>
      <c r="CF378" s="331">
        <v>0.0</v>
      </c>
      <c r="CG378" s="331">
        <v>0.0</v>
      </c>
      <c r="CH378" s="331">
        <v>0.0</v>
      </c>
      <c r="CI378" s="332"/>
    </row>
    <row r="379" ht="15.75" customHeight="1">
      <c r="A379" s="320" t="s">
        <v>2601</v>
      </c>
      <c r="B379" s="243" t="s">
        <v>3618</v>
      </c>
      <c r="C379" s="334" t="s">
        <v>3619</v>
      </c>
      <c r="D379" s="322" t="s">
        <v>18</v>
      </c>
      <c r="E379" s="322" t="s">
        <v>19</v>
      </c>
      <c r="F379" s="96" t="s">
        <v>2858</v>
      </c>
      <c r="G379" s="45" t="str">
        <f t="shared" si="1"/>
        <v>Augusto</v>
      </c>
      <c r="H379" s="335" t="s">
        <v>190</v>
      </c>
      <c r="I379" s="47" t="s">
        <v>23</v>
      </c>
      <c r="J379" s="322" t="str">
        <f t="shared" si="5"/>
        <v>Não</v>
      </c>
      <c r="K379" s="341">
        <v>43461.0</v>
      </c>
      <c r="L379" s="391">
        <v>43862.0</v>
      </c>
      <c r="M379" s="96" t="s">
        <v>61</v>
      </c>
      <c r="N379" s="337">
        <v>0.01</v>
      </c>
      <c r="O379" s="322" t="s">
        <v>53</v>
      </c>
      <c r="P379" s="325">
        <v>0.1</v>
      </c>
      <c r="Q379" s="96" t="str">
        <f>IFERROR(VLOOKUP(F379,'Cadastro de assessores'!A:B,2,FALSE),"Não Cadastrado")</f>
        <v>18236</v>
      </c>
      <c r="R379" s="96" t="s">
        <v>2618</v>
      </c>
      <c r="S379" s="341">
        <v>43461.0</v>
      </c>
      <c r="T379" s="171"/>
      <c r="U379" s="171"/>
      <c r="V379" s="46" t="s">
        <v>104</v>
      </c>
      <c r="W379" s="13" t="s">
        <v>3620</v>
      </c>
      <c r="X379" s="96" t="s">
        <v>19</v>
      </c>
      <c r="Y379" s="52" t="str">
        <f t="shared" si="3"/>
        <v>Encerrado</v>
      </c>
      <c r="Z379" s="328"/>
      <c r="AA379" s="96" t="str">
        <f t="shared" si="9"/>
        <v/>
      </c>
      <c r="AB379" s="96"/>
      <c r="AC379" s="96"/>
      <c r="AD379" s="96" t="s">
        <v>2620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0"/>
      <c r="AM379" s="340"/>
      <c r="AN379" s="340"/>
      <c r="AO379" s="340"/>
      <c r="AP379" s="340"/>
      <c r="AQ379" s="340"/>
      <c r="AR379" s="173"/>
      <c r="AS379" s="173"/>
      <c r="AT379" s="173"/>
      <c r="AU379" s="173"/>
      <c r="AV379" s="173"/>
      <c r="AW379" s="173"/>
      <c r="AX379" s="340"/>
      <c r="AY379" s="340"/>
      <c r="AZ379" s="340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2621</v>
      </c>
      <c r="BJ379" s="173">
        <v>0.0</v>
      </c>
      <c r="BK379" s="173">
        <v>0.0</v>
      </c>
      <c r="BL379" s="173">
        <v>0.0</v>
      </c>
      <c r="BM379" s="330">
        <v>0.0</v>
      </c>
      <c r="BN379" s="330">
        <v>0.0</v>
      </c>
      <c r="BO379" s="330">
        <v>0.0</v>
      </c>
      <c r="BP379" s="330">
        <v>0.0</v>
      </c>
      <c r="BQ379" s="330">
        <v>0.0</v>
      </c>
      <c r="BR379" s="330">
        <v>0.0</v>
      </c>
      <c r="BS379" s="330">
        <v>0.0</v>
      </c>
      <c r="BT379" s="330">
        <v>0.0</v>
      </c>
      <c r="BU379" s="330">
        <v>0.0</v>
      </c>
      <c r="BV379" s="330">
        <v>0.0</v>
      </c>
      <c r="BW379" s="330">
        <v>0.0</v>
      </c>
      <c r="BX379" s="330">
        <v>0.0</v>
      </c>
      <c r="BY379" s="330">
        <v>0.0</v>
      </c>
      <c r="BZ379" s="330">
        <v>0.0</v>
      </c>
      <c r="CA379" s="330">
        <v>0.0</v>
      </c>
      <c r="CB379" s="330">
        <v>0.0</v>
      </c>
      <c r="CC379" s="331">
        <v>0.0</v>
      </c>
      <c r="CD379" s="331">
        <v>0.0</v>
      </c>
      <c r="CE379" s="331">
        <v>0.0</v>
      </c>
      <c r="CF379" s="331">
        <v>0.0</v>
      </c>
      <c r="CG379" s="331">
        <v>0.0</v>
      </c>
      <c r="CH379" s="331">
        <v>0.0</v>
      </c>
      <c r="CI379" s="332"/>
    </row>
    <row r="380" ht="15.75" customHeight="1">
      <c r="A380" s="320" t="s">
        <v>2601</v>
      </c>
      <c r="B380" s="43" t="s">
        <v>3621</v>
      </c>
      <c r="C380" s="369" t="s">
        <v>3622</v>
      </c>
      <c r="D380" s="322" t="s">
        <v>18</v>
      </c>
      <c r="E380" s="322" t="s">
        <v>181</v>
      </c>
      <c r="F380" s="166" t="s">
        <v>203</v>
      </c>
      <c r="G380" s="45" t="str">
        <f t="shared" si="1"/>
        <v>Augusto</v>
      </c>
      <c r="H380" s="335" t="s">
        <v>190</v>
      </c>
      <c r="I380" s="47" t="s">
        <v>23</v>
      </c>
      <c r="J380" s="322" t="str">
        <f t="shared" si="5"/>
        <v>Não</v>
      </c>
      <c r="K380" s="336">
        <v>44335.0</v>
      </c>
      <c r="L380" s="73">
        <v>44746.0</v>
      </c>
      <c r="M380" s="96" t="s">
        <v>61</v>
      </c>
      <c r="N380" s="337">
        <v>0.015</v>
      </c>
      <c r="O380" s="322" t="s">
        <v>53</v>
      </c>
      <c r="P380" s="325">
        <v>0.1</v>
      </c>
      <c r="Q380" s="166" t="str">
        <f>IFERROR(VLOOKUP(F380,'Cadastro de assessores'!A:B,2,FALSE),"Não Cadastrado")</f>
        <v>28411</v>
      </c>
      <c r="R380" s="96" t="s">
        <v>2618</v>
      </c>
      <c r="S380" s="336">
        <v>44335.0</v>
      </c>
      <c r="T380" s="51"/>
      <c r="U380" s="51"/>
      <c r="V380" s="46" t="s">
        <v>104</v>
      </c>
      <c r="W380" s="5" t="s">
        <v>3623</v>
      </c>
      <c r="X380" s="166" t="s">
        <v>76</v>
      </c>
      <c r="Y380" s="52" t="str">
        <f t="shared" si="3"/>
        <v>Encerrado</v>
      </c>
      <c r="Z380" s="328"/>
      <c r="AA380" s="96" t="str">
        <f t="shared" si="9"/>
        <v>Varejo</v>
      </c>
      <c r="AB380" s="13" t="s">
        <v>116</v>
      </c>
      <c r="AC380" s="96"/>
      <c r="AD380" s="96" t="s">
        <v>2824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0">
        <v>0.0</v>
      </c>
      <c r="BN380" s="330">
        <v>0.0</v>
      </c>
      <c r="BO380" s="330">
        <v>0.0</v>
      </c>
      <c r="BP380" s="330">
        <v>0.0</v>
      </c>
      <c r="BQ380" s="330">
        <v>0.0</v>
      </c>
      <c r="BR380" s="330">
        <v>0.0</v>
      </c>
      <c r="BS380" s="330">
        <v>0.0</v>
      </c>
      <c r="BT380" s="330">
        <v>0.0</v>
      </c>
      <c r="BU380" s="330">
        <v>0.0</v>
      </c>
      <c r="BV380" s="330">
        <v>0.0</v>
      </c>
      <c r="BW380" s="330">
        <v>0.0</v>
      </c>
      <c r="BX380" s="330">
        <v>0.0</v>
      </c>
      <c r="BY380" s="330">
        <v>0.0</v>
      </c>
      <c r="BZ380" s="330">
        <v>0.0</v>
      </c>
      <c r="CA380" s="330">
        <v>0.0</v>
      </c>
      <c r="CB380" s="330">
        <v>0.0</v>
      </c>
      <c r="CC380" s="331">
        <v>0.0</v>
      </c>
      <c r="CD380" s="331">
        <v>0.0</v>
      </c>
      <c r="CE380" s="331">
        <v>0.0</v>
      </c>
      <c r="CF380" s="331">
        <v>0.0</v>
      </c>
      <c r="CG380" s="331">
        <v>0.0</v>
      </c>
      <c r="CH380" s="331">
        <v>0.0</v>
      </c>
      <c r="CI380" s="332"/>
    </row>
    <row r="381" ht="15.75" customHeight="1">
      <c r="A381" s="320" t="s">
        <v>2601</v>
      </c>
      <c r="B381" s="243" t="s">
        <v>3624</v>
      </c>
      <c r="C381" s="334" t="s">
        <v>3625</v>
      </c>
      <c r="D381" s="322" t="s">
        <v>2604</v>
      </c>
      <c r="E381" s="322" t="s">
        <v>19</v>
      </c>
      <c r="F381" s="96" t="s">
        <v>2605</v>
      </c>
      <c r="G381" s="45" t="str">
        <f t="shared" si="1"/>
        <v>Augusto</v>
      </c>
      <c r="H381" s="335" t="s">
        <v>190</v>
      </c>
      <c r="I381" s="47" t="s">
        <v>23</v>
      </c>
      <c r="J381" s="322" t="str">
        <f t="shared" si="5"/>
        <v>Não</v>
      </c>
      <c r="K381" s="336">
        <v>43738.0</v>
      </c>
      <c r="L381" s="336">
        <v>44053.0</v>
      </c>
      <c r="M381" s="96" t="s">
        <v>194</v>
      </c>
      <c r="N381" s="337">
        <v>0.02</v>
      </c>
      <c r="O381" s="322" t="s">
        <v>195</v>
      </c>
      <c r="P381" s="325">
        <v>0.2</v>
      </c>
      <c r="Q381" s="96" t="str">
        <f>IFERROR(VLOOKUP(F381,'Cadastro de assessores'!A:B,2,FALSE),"Não Cadastrado")</f>
        <v>17573</v>
      </c>
      <c r="R381" s="96" t="s">
        <v>2618</v>
      </c>
      <c r="S381" s="336">
        <v>43738.0</v>
      </c>
      <c r="T381" s="171"/>
      <c r="U381" s="171"/>
      <c r="V381" s="46" t="s">
        <v>104</v>
      </c>
      <c r="W381" s="13" t="s">
        <v>3626</v>
      </c>
      <c r="X381" s="96" t="s">
        <v>19</v>
      </c>
      <c r="Y381" s="52" t="str">
        <f t="shared" si="3"/>
        <v>Encerrado</v>
      </c>
      <c r="Z381" s="328"/>
      <c r="AA381" s="96" t="str">
        <f t="shared" si="9"/>
        <v/>
      </c>
      <c r="AB381" s="96"/>
      <c r="AC381" s="96"/>
      <c r="AD381" s="96" t="s">
        <v>2730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0"/>
      <c r="AM381" s="340"/>
      <c r="AN381" s="340"/>
      <c r="AO381" s="340"/>
      <c r="AP381" s="340"/>
      <c r="AQ381" s="340"/>
      <c r="AR381" s="173"/>
      <c r="AS381" s="173"/>
      <c r="AT381" s="173"/>
      <c r="AU381" s="173"/>
      <c r="AV381" s="173"/>
      <c r="AW381" s="173"/>
      <c r="AX381" s="340"/>
      <c r="AY381" s="340"/>
      <c r="AZ381" s="340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2621</v>
      </c>
      <c r="BJ381" s="173">
        <v>0.0</v>
      </c>
      <c r="BK381" s="173">
        <v>0.0</v>
      </c>
      <c r="BL381" s="173">
        <v>0.0</v>
      </c>
      <c r="BM381" s="330">
        <v>0.0</v>
      </c>
      <c r="BN381" s="330">
        <v>0.0</v>
      </c>
      <c r="BO381" s="330">
        <v>0.0</v>
      </c>
      <c r="BP381" s="330">
        <v>0.0</v>
      </c>
      <c r="BQ381" s="330">
        <v>0.0</v>
      </c>
      <c r="BR381" s="330">
        <v>0.0</v>
      </c>
      <c r="BS381" s="330">
        <v>0.0</v>
      </c>
      <c r="BT381" s="330">
        <v>0.0</v>
      </c>
      <c r="BU381" s="330">
        <v>0.0</v>
      </c>
      <c r="BV381" s="330">
        <v>0.0</v>
      </c>
      <c r="BW381" s="330">
        <v>0.0</v>
      </c>
      <c r="BX381" s="330">
        <v>0.0</v>
      </c>
      <c r="BY381" s="330">
        <v>0.0</v>
      </c>
      <c r="BZ381" s="330">
        <v>0.0</v>
      </c>
      <c r="CA381" s="330">
        <v>0.0</v>
      </c>
      <c r="CB381" s="330">
        <v>0.0</v>
      </c>
      <c r="CC381" s="331">
        <v>0.0</v>
      </c>
      <c r="CD381" s="331">
        <v>0.0</v>
      </c>
      <c r="CE381" s="331">
        <v>0.0</v>
      </c>
      <c r="CF381" s="331">
        <v>0.0</v>
      </c>
      <c r="CG381" s="331">
        <v>0.0</v>
      </c>
      <c r="CH381" s="331">
        <v>0.0</v>
      </c>
      <c r="CI381" s="332"/>
    </row>
    <row r="382" ht="15.75" customHeight="1">
      <c r="A382" s="320" t="s">
        <v>2601</v>
      </c>
      <c r="B382" s="243" t="s">
        <v>3627</v>
      </c>
      <c r="C382" s="334" t="s">
        <v>3628</v>
      </c>
      <c r="D382" s="322" t="s">
        <v>2604</v>
      </c>
      <c r="E382" s="322" t="s">
        <v>19</v>
      </c>
      <c r="F382" s="96" t="s">
        <v>2605</v>
      </c>
      <c r="G382" s="45" t="str">
        <f t="shared" si="1"/>
        <v>Augusto</v>
      </c>
      <c r="H382" s="335" t="s">
        <v>190</v>
      </c>
      <c r="I382" s="47" t="s">
        <v>23</v>
      </c>
      <c r="J382" s="322" t="str">
        <f t="shared" si="5"/>
        <v>Não</v>
      </c>
      <c r="K382" s="336">
        <v>43538.0</v>
      </c>
      <c r="L382" s="336">
        <v>44025.0</v>
      </c>
      <c r="M382" s="96" t="s">
        <v>61</v>
      </c>
      <c r="N382" s="337">
        <v>0.005</v>
      </c>
      <c r="O382" s="322" t="s">
        <v>53</v>
      </c>
      <c r="P382" s="325">
        <v>0.1</v>
      </c>
      <c r="Q382" s="96" t="str">
        <f>IFERROR(VLOOKUP(F382,'Cadastro de assessores'!A:B,2,FALSE),"Não Cadastrado")</f>
        <v>17573</v>
      </c>
      <c r="R382" s="96" t="s">
        <v>2618</v>
      </c>
      <c r="S382" s="336">
        <v>43538.0</v>
      </c>
      <c r="T382" s="171"/>
      <c r="U382" s="75"/>
      <c r="V382" s="46" t="s">
        <v>104</v>
      </c>
      <c r="W382" s="13" t="s">
        <v>3629</v>
      </c>
      <c r="X382" s="96" t="s">
        <v>19</v>
      </c>
      <c r="Y382" s="52" t="str">
        <f t="shared" si="3"/>
        <v>Encerrado</v>
      </c>
      <c r="Z382" s="328"/>
      <c r="AA382" s="96" t="str">
        <f t="shared" si="9"/>
        <v/>
      </c>
      <c r="AB382" s="96"/>
      <c r="AC382" s="96"/>
      <c r="AD382" s="96" t="s">
        <v>2646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0"/>
      <c r="AM382" s="340"/>
      <c r="AN382" s="340"/>
      <c r="AO382" s="340"/>
      <c r="AP382" s="340"/>
      <c r="AQ382" s="340"/>
      <c r="AR382" s="173">
        <v>232737.17</v>
      </c>
      <c r="AS382" s="173">
        <v>233229.84</v>
      </c>
      <c r="AT382" s="173"/>
      <c r="AU382" s="173"/>
      <c r="AV382" s="173"/>
      <c r="AW382" s="173"/>
      <c r="AX382" s="340"/>
      <c r="AY382" s="340"/>
      <c r="AZ382" s="340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2621</v>
      </c>
      <c r="BJ382" s="173">
        <v>0.0</v>
      </c>
      <c r="BK382" s="173">
        <v>0.0</v>
      </c>
      <c r="BL382" s="173">
        <v>0.0</v>
      </c>
      <c r="BM382" s="330">
        <v>0.0</v>
      </c>
      <c r="BN382" s="330">
        <v>0.0</v>
      </c>
      <c r="BO382" s="330">
        <v>0.0</v>
      </c>
      <c r="BP382" s="330">
        <v>0.0</v>
      </c>
      <c r="BQ382" s="330">
        <v>0.0</v>
      </c>
      <c r="BR382" s="330">
        <v>0.0</v>
      </c>
      <c r="BS382" s="330">
        <v>0.0</v>
      </c>
      <c r="BT382" s="330">
        <v>0.0</v>
      </c>
      <c r="BU382" s="330">
        <v>0.0</v>
      </c>
      <c r="BV382" s="330">
        <v>0.0</v>
      </c>
      <c r="BW382" s="330">
        <v>0.0</v>
      </c>
      <c r="BX382" s="330">
        <v>0.0</v>
      </c>
      <c r="BY382" s="330">
        <v>0.0</v>
      </c>
      <c r="BZ382" s="330">
        <v>0.0</v>
      </c>
      <c r="CA382" s="330">
        <v>0.0</v>
      </c>
      <c r="CB382" s="330">
        <v>0.0</v>
      </c>
      <c r="CC382" s="331">
        <v>0.0</v>
      </c>
      <c r="CD382" s="331">
        <v>0.0</v>
      </c>
      <c r="CE382" s="331">
        <v>0.0</v>
      </c>
      <c r="CF382" s="331">
        <v>0.0</v>
      </c>
      <c r="CG382" s="331">
        <v>0.0</v>
      </c>
      <c r="CH382" s="331">
        <v>0.0</v>
      </c>
      <c r="CI382" s="332"/>
    </row>
    <row r="383" ht="15.75" customHeight="1">
      <c r="A383" s="320" t="s">
        <v>2601</v>
      </c>
      <c r="B383" s="243" t="s">
        <v>3627</v>
      </c>
      <c r="C383" s="334" t="s">
        <v>3630</v>
      </c>
      <c r="D383" s="322" t="s">
        <v>2604</v>
      </c>
      <c r="E383" s="322" t="s">
        <v>19</v>
      </c>
      <c r="F383" s="96" t="s">
        <v>2605</v>
      </c>
      <c r="G383" s="45" t="str">
        <f t="shared" si="1"/>
        <v>Augusto</v>
      </c>
      <c r="H383" s="335" t="s">
        <v>190</v>
      </c>
      <c r="I383" s="47" t="s">
        <v>23</v>
      </c>
      <c r="J383" s="322" t="str">
        <f t="shared" si="5"/>
        <v>Não</v>
      </c>
      <c r="K383" s="336">
        <v>43538.0</v>
      </c>
      <c r="L383" s="336">
        <v>44025.0</v>
      </c>
      <c r="M383" s="96" t="s">
        <v>194</v>
      </c>
      <c r="N383" s="337">
        <v>0.025</v>
      </c>
      <c r="O383" s="322" t="s">
        <v>195</v>
      </c>
      <c r="P383" s="325">
        <v>0.2</v>
      </c>
      <c r="Q383" s="96" t="str">
        <f>IFERROR(VLOOKUP(F383,'Cadastro de assessores'!A:B,2,FALSE),"Não Cadastrado")</f>
        <v>17573</v>
      </c>
      <c r="R383" s="96" t="s">
        <v>2618</v>
      </c>
      <c r="S383" s="336">
        <v>43538.0</v>
      </c>
      <c r="T383" s="171"/>
      <c r="U383" s="171"/>
      <c r="V383" s="46" t="s">
        <v>104</v>
      </c>
      <c r="W383" s="13" t="s">
        <v>3629</v>
      </c>
      <c r="X383" s="96" t="s">
        <v>19</v>
      </c>
      <c r="Y383" s="52" t="str">
        <f t="shared" si="3"/>
        <v>Encerrado</v>
      </c>
      <c r="Z383" s="328"/>
      <c r="AA383" s="96" t="str">
        <f t="shared" si="9"/>
        <v/>
      </c>
      <c r="AB383" s="96"/>
      <c r="AC383" s="96"/>
      <c r="AD383" s="96" t="s">
        <v>2646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0"/>
      <c r="AM383" s="340"/>
      <c r="AN383" s="340"/>
      <c r="AO383" s="340"/>
      <c r="AP383" s="340"/>
      <c r="AQ383" s="340"/>
      <c r="AR383" s="173"/>
      <c r="AS383" s="173"/>
      <c r="AT383" s="173"/>
      <c r="AU383" s="173"/>
      <c r="AV383" s="173"/>
      <c r="AW383" s="173"/>
      <c r="AX383" s="340"/>
      <c r="AY383" s="340"/>
      <c r="AZ383" s="340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2621</v>
      </c>
      <c r="BJ383" s="173">
        <v>0.0</v>
      </c>
      <c r="BK383" s="173">
        <v>0.0</v>
      </c>
      <c r="BL383" s="173">
        <v>0.0</v>
      </c>
      <c r="BM383" s="330">
        <v>0.0</v>
      </c>
      <c r="BN383" s="330">
        <v>0.0</v>
      </c>
      <c r="BO383" s="330">
        <v>0.0</v>
      </c>
      <c r="BP383" s="330">
        <v>0.0</v>
      </c>
      <c r="BQ383" s="330">
        <v>0.0</v>
      </c>
      <c r="BR383" s="330">
        <v>0.0</v>
      </c>
      <c r="BS383" s="330">
        <v>0.0</v>
      </c>
      <c r="BT383" s="330">
        <v>0.0</v>
      </c>
      <c r="BU383" s="330">
        <v>0.0</v>
      </c>
      <c r="BV383" s="330">
        <v>0.0</v>
      </c>
      <c r="BW383" s="330">
        <v>0.0</v>
      </c>
      <c r="BX383" s="330">
        <v>0.0</v>
      </c>
      <c r="BY383" s="330">
        <v>0.0</v>
      </c>
      <c r="BZ383" s="330">
        <v>0.0</v>
      </c>
      <c r="CA383" s="330">
        <v>0.0</v>
      </c>
      <c r="CB383" s="330">
        <v>0.0</v>
      </c>
      <c r="CC383" s="331">
        <v>0.0</v>
      </c>
      <c r="CD383" s="331">
        <v>0.0</v>
      </c>
      <c r="CE383" s="331">
        <v>0.0</v>
      </c>
      <c r="CF383" s="331">
        <v>0.0</v>
      </c>
      <c r="CG383" s="331">
        <v>0.0</v>
      </c>
      <c r="CH383" s="331">
        <v>0.0</v>
      </c>
      <c r="CI383" s="332"/>
    </row>
    <row r="384" ht="15.75" customHeight="1">
      <c r="A384" s="320" t="s">
        <v>2601</v>
      </c>
      <c r="B384" s="238" t="s">
        <v>3631</v>
      </c>
      <c r="C384" s="334" t="s">
        <v>3632</v>
      </c>
      <c r="D384" s="322" t="s">
        <v>2604</v>
      </c>
      <c r="E384" s="322" t="s">
        <v>19</v>
      </c>
      <c r="F384" s="96" t="s">
        <v>2605</v>
      </c>
      <c r="G384" s="45" t="str">
        <f t="shared" si="1"/>
        <v>Augusto</v>
      </c>
      <c r="H384" s="335" t="s">
        <v>190</v>
      </c>
      <c r="I384" s="47" t="s">
        <v>23</v>
      </c>
      <c r="J384" s="322" t="str">
        <f t="shared" si="5"/>
        <v>Não</v>
      </c>
      <c r="K384" s="336">
        <v>43843.0</v>
      </c>
      <c r="L384" s="336">
        <v>44455.0</v>
      </c>
      <c r="M384" s="96" t="s">
        <v>74</v>
      </c>
      <c r="N384" s="337">
        <v>0.012</v>
      </c>
      <c r="O384" s="322" t="s">
        <v>2606</v>
      </c>
      <c r="P384" s="325">
        <v>0.0</v>
      </c>
      <c r="Q384" s="96" t="str">
        <f>IFERROR(VLOOKUP(F384,'Cadastro de assessores'!A:B,2,FALSE),"Não Cadastrado")</f>
        <v>17573</v>
      </c>
      <c r="R384" s="96" t="s">
        <v>2618</v>
      </c>
      <c r="S384" s="336">
        <v>43843.0</v>
      </c>
      <c r="T384" s="171"/>
      <c r="U384" s="171"/>
      <c r="V384" s="46" t="s">
        <v>104</v>
      </c>
      <c r="W384" s="13" t="s">
        <v>3633</v>
      </c>
      <c r="X384" s="96" t="s">
        <v>19</v>
      </c>
      <c r="Y384" s="52" t="str">
        <f t="shared" si="3"/>
        <v>Encerrado</v>
      </c>
      <c r="Z384" s="328"/>
      <c r="AA384" s="96" t="str">
        <f t="shared" si="9"/>
        <v/>
      </c>
      <c r="AB384" s="96"/>
      <c r="AC384" s="96"/>
      <c r="AD384" s="96" t="s">
        <v>2730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2621</v>
      </c>
      <c r="BJ384" s="173">
        <v>0.0</v>
      </c>
      <c r="BK384" s="173">
        <v>0.0</v>
      </c>
      <c r="BL384" s="173">
        <v>0.0</v>
      </c>
      <c r="BM384" s="330">
        <v>0.0</v>
      </c>
      <c r="BN384" s="330">
        <v>0.0</v>
      </c>
      <c r="BO384" s="330">
        <v>0.0</v>
      </c>
      <c r="BP384" s="330">
        <v>0.0</v>
      </c>
      <c r="BQ384" s="330">
        <v>0.0</v>
      </c>
      <c r="BR384" s="330">
        <v>0.0</v>
      </c>
      <c r="BS384" s="330">
        <v>0.0</v>
      </c>
      <c r="BT384" s="330">
        <v>0.0</v>
      </c>
      <c r="BU384" s="330">
        <v>0.0</v>
      </c>
      <c r="BV384" s="330">
        <v>0.0</v>
      </c>
      <c r="BW384" s="330">
        <v>0.0</v>
      </c>
      <c r="BX384" s="330">
        <v>0.0</v>
      </c>
      <c r="BY384" s="330">
        <v>0.0</v>
      </c>
      <c r="BZ384" s="330">
        <v>0.0</v>
      </c>
      <c r="CA384" s="330">
        <v>0.0</v>
      </c>
      <c r="CB384" s="330">
        <v>0.0</v>
      </c>
      <c r="CC384" s="331">
        <v>0.0</v>
      </c>
      <c r="CD384" s="331">
        <v>0.0</v>
      </c>
      <c r="CE384" s="331">
        <v>0.0</v>
      </c>
      <c r="CF384" s="331">
        <v>0.0</v>
      </c>
      <c r="CG384" s="331">
        <v>0.0</v>
      </c>
      <c r="CH384" s="331">
        <v>0.0</v>
      </c>
      <c r="CI384" s="332"/>
    </row>
    <row r="385" ht="15.75" customHeight="1">
      <c r="A385" s="320" t="s">
        <v>2601</v>
      </c>
      <c r="B385" s="347" t="s">
        <v>3634</v>
      </c>
      <c r="C385" s="334" t="s">
        <v>3635</v>
      </c>
      <c r="D385" s="322" t="s">
        <v>18</v>
      </c>
      <c r="E385" s="322" t="s">
        <v>181</v>
      </c>
      <c r="F385" s="322" t="s">
        <v>203</v>
      </c>
      <c r="G385" s="45" t="str">
        <f t="shared" si="1"/>
        <v>Augusto</v>
      </c>
      <c r="H385" s="167" t="s">
        <v>149</v>
      </c>
      <c r="I385" s="52" t="s">
        <v>122</v>
      </c>
      <c r="J385" s="322" t="str">
        <f t="shared" si="5"/>
        <v>Não</v>
      </c>
      <c r="K385" s="336">
        <v>44273.0</v>
      </c>
      <c r="L385" s="46"/>
      <c r="M385" s="96" t="s">
        <v>61</v>
      </c>
      <c r="N385" s="337">
        <v>0.012</v>
      </c>
      <c r="O385" s="322" t="s">
        <v>53</v>
      </c>
      <c r="P385" s="325">
        <v>0.1</v>
      </c>
      <c r="Q385" s="322" t="str">
        <f>IFERROR(VLOOKUP(F385,'Cadastro de assessores'!A:B,2,FALSE),"Não Cadastrado")</f>
        <v>28411</v>
      </c>
      <c r="R385" s="322" t="s">
        <v>103</v>
      </c>
      <c r="S385" s="336">
        <v>44252.0</v>
      </c>
      <c r="T385" s="171"/>
      <c r="U385" s="171"/>
      <c r="V385" s="46" t="s">
        <v>104</v>
      </c>
      <c r="W385" s="327" t="s">
        <v>3636</v>
      </c>
      <c r="X385" s="166" t="s">
        <v>76</v>
      </c>
      <c r="Y385" s="52" t="str">
        <f t="shared" si="3"/>
        <v>Ativo</v>
      </c>
      <c r="Z385" s="328"/>
      <c r="AA385" s="96" t="str">
        <f t="shared" si="9"/>
        <v>Varejo</v>
      </c>
      <c r="AB385" s="13" t="s">
        <v>116</v>
      </c>
      <c r="AC385" s="96"/>
      <c r="AD385" s="96" t="s">
        <v>2614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3"/>
      <c r="AS385" s="329">
        <v>295500.0</v>
      </c>
      <c r="AT385" s="329">
        <v>293919.3</v>
      </c>
      <c r="AU385" s="329"/>
      <c r="AV385" s="329">
        <v>96359.51</v>
      </c>
      <c r="AW385" s="329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0">
        <v>94883.7</v>
      </c>
      <c r="BJ385" s="330">
        <v>94280.35</v>
      </c>
      <c r="BK385" s="330">
        <v>95513.04</v>
      </c>
      <c r="BL385" s="330">
        <v>96775.12</v>
      </c>
      <c r="BM385" s="330">
        <v>97609.54</v>
      </c>
      <c r="BN385" s="330">
        <v>100656.17</v>
      </c>
      <c r="BO385" s="330">
        <v>99771.72</v>
      </c>
      <c r="BP385" s="330">
        <v>100669.91</v>
      </c>
      <c r="BQ385" s="330">
        <v>102001.86</v>
      </c>
      <c r="BR385" s="330">
        <v>102836.26</v>
      </c>
      <c r="BS385" s="330">
        <v>14480.79</v>
      </c>
      <c r="BT385" s="330">
        <v>0.0</v>
      </c>
      <c r="BU385" s="330">
        <v>0.25</v>
      </c>
      <c r="BV385" s="330">
        <v>0.0</v>
      </c>
      <c r="BW385" s="330">
        <v>0.0</v>
      </c>
      <c r="BX385" s="330">
        <v>0.0</v>
      </c>
      <c r="BY385" s="330">
        <v>0.0</v>
      </c>
      <c r="BZ385" s="330">
        <v>0.0</v>
      </c>
      <c r="CA385" s="330">
        <v>0.0</v>
      </c>
      <c r="CB385" s="330">
        <v>0.0</v>
      </c>
      <c r="CC385" s="331">
        <v>0.0</v>
      </c>
      <c r="CD385" s="331">
        <v>0.0</v>
      </c>
      <c r="CE385" s="331">
        <v>0.0</v>
      </c>
      <c r="CF385" s="331">
        <v>0.0</v>
      </c>
      <c r="CG385" s="331">
        <v>0.0</v>
      </c>
      <c r="CH385" s="331">
        <v>0.0</v>
      </c>
      <c r="CI385" s="332"/>
    </row>
    <row r="386" ht="15.75" customHeight="1">
      <c r="A386" s="320" t="s">
        <v>2601</v>
      </c>
      <c r="B386" s="238" t="s">
        <v>3637</v>
      </c>
      <c r="C386" s="223" t="s">
        <v>3638</v>
      </c>
      <c r="D386" s="322" t="s">
        <v>18</v>
      </c>
      <c r="E386" s="322" t="s">
        <v>181</v>
      </c>
      <c r="F386" s="322" t="s">
        <v>2689</v>
      </c>
      <c r="G386" s="45" t="str">
        <f t="shared" si="1"/>
        <v>Augusto</v>
      </c>
      <c r="H386" s="335" t="s">
        <v>190</v>
      </c>
      <c r="I386" s="47" t="s">
        <v>23</v>
      </c>
      <c r="J386" s="322" t="str">
        <f t="shared" si="5"/>
        <v>Não</v>
      </c>
      <c r="K386" s="336">
        <v>44267.0</v>
      </c>
      <c r="L386" s="124">
        <v>44908.0</v>
      </c>
      <c r="M386" s="96" t="s">
        <v>61</v>
      </c>
      <c r="N386" s="337">
        <v>0.015</v>
      </c>
      <c r="O386" s="322" t="s">
        <v>53</v>
      </c>
      <c r="P386" s="325">
        <v>0.1</v>
      </c>
      <c r="Q386" s="322" t="str">
        <f>IFERROR(VLOOKUP(F386,'Cadastro de assessores'!A:B,2,FALSE),"Não Cadastrado")</f>
        <v>22066</v>
      </c>
      <c r="R386" s="322" t="s">
        <v>103</v>
      </c>
      <c r="S386" s="336">
        <v>44235.0</v>
      </c>
      <c r="T386" s="326"/>
      <c r="U386" s="171" t="s">
        <v>3639</v>
      </c>
      <c r="V386" s="46" t="s">
        <v>104</v>
      </c>
      <c r="W386" s="13" t="s">
        <v>3640</v>
      </c>
      <c r="X386" s="166" t="s">
        <v>76</v>
      </c>
      <c r="Y386" s="52" t="str">
        <f t="shared" si="3"/>
        <v>Encerrado</v>
      </c>
      <c r="Z386" s="328"/>
      <c r="AA386" s="96" t="str">
        <f t="shared" si="9"/>
        <v>Varejo</v>
      </c>
      <c r="AB386" s="13" t="s">
        <v>116</v>
      </c>
      <c r="AC386" s="96"/>
      <c r="AD386" s="96" t="s">
        <v>2664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3"/>
      <c r="AS386" s="329">
        <v>308627.75</v>
      </c>
      <c r="AT386" s="329">
        <v>314732.39</v>
      </c>
      <c r="AU386" s="329"/>
      <c r="AV386" s="329">
        <v>318794.19</v>
      </c>
      <c r="AW386" s="329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0">
        <v>279257.59</v>
      </c>
      <c r="BJ386" s="330">
        <v>270445.53</v>
      </c>
      <c r="BK386" s="330">
        <v>276038.02</v>
      </c>
      <c r="BL386" s="330">
        <v>279352.55</v>
      </c>
      <c r="BM386" s="330">
        <v>282382.0</v>
      </c>
      <c r="BN386" s="330">
        <v>70026.76</v>
      </c>
      <c r="BO386" s="330">
        <v>16670.41</v>
      </c>
      <c r="BP386" s="330">
        <v>16733.54</v>
      </c>
      <c r="BQ386" s="330">
        <v>24338.57</v>
      </c>
      <c r="BR386" s="330">
        <v>54363.6</v>
      </c>
      <c r="BS386" s="330">
        <v>0.0</v>
      </c>
      <c r="BT386" s="330">
        <v>0.0</v>
      </c>
      <c r="BU386" s="330">
        <v>0.0</v>
      </c>
      <c r="BV386" s="330">
        <v>0.0</v>
      </c>
      <c r="BW386" s="330">
        <v>0.0</v>
      </c>
      <c r="BX386" s="330">
        <v>0.0</v>
      </c>
      <c r="BY386" s="330">
        <v>0.0</v>
      </c>
      <c r="BZ386" s="330">
        <v>0.0</v>
      </c>
      <c r="CA386" s="330">
        <v>0.0</v>
      </c>
      <c r="CB386" s="330">
        <v>0.0</v>
      </c>
      <c r="CC386" s="331">
        <v>0.0</v>
      </c>
      <c r="CD386" s="331">
        <v>0.0</v>
      </c>
      <c r="CE386" s="331">
        <v>0.0</v>
      </c>
      <c r="CF386" s="331">
        <v>0.0</v>
      </c>
      <c r="CG386" s="331">
        <v>0.0</v>
      </c>
      <c r="CH386" s="331">
        <v>0.0</v>
      </c>
      <c r="CI386" s="332"/>
    </row>
    <row r="387" ht="15.75" customHeight="1">
      <c r="A387" s="320" t="s">
        <v>2601</v>
      </c>
      <c r="B387" s="62" t="s">
        <v>3637</v>
      </c>
      <c r="C387" s="333" t="s">
        <v>3641</v>
      </c>
      <c r="D387" s="322" t="s">
        <v>18</v>
      </c>
      <c r="E387" s="322" t="s">
        <v>181</v>
      </c>
      <c r="F387" s="322" t="s">
        <v>2689</v>
      </c>
      <c r="G387" s="45" t="str">
        <f t="shared" si="1"/>
        <v>Augusto</v>
      </c>
      <c r="H387" s="335" t="s">
        <v>190</v>
      </c>
      <c r="I387" s="47" t="s">
        <v>23</v>
      </c>
      <c r="J387" s="322" t="str">
        <f t="shared" si="5"/>
        <v>Não</v>
      </c>
      <c r="K387" s="96"/>
      <c r="L387" s="341">
        <v>44908.0</v>
      </c>
      <c r="M387" s="46" t="s">
        <v>2969</v>
      </c>
      <c r="N387" s="324">
        <v>0.01</v>
      </c>
      <c r="O387" s="322" t="s">
        <v>2606</v>
      </c>
      <c r="P387" s="325">
        <v>0.0</v>
      </c>
      <c r="Q387" s="322" t="str">
        <f>IFERROR(VLOOKUP(F387,'Cadastro de assessores'!A:B,2,FALSE),"Não Cadastrado")</f>
        <v>22066</v>
      </c>
      <c r="R387" s="322"/>
      <c r="S387" s="96"/>
      <c r="T387" s="171"/>
      <c r="U387" s="171"/>
      <c r="V387" s="46" t="s">
        <v>104</v>
      </c>
      <c r="W387" s="5" t="s">
        <v>3640</v>
      </c>
      <c r="X387" s="166" t="s">
        <v>76</v>
      </c>
      <c r="Y387" s="52" t="str">
        <f t="shared" si="3"/>
        <v>Encerrado</v>
      </c>
      <c r="Z387" s="328"/>
      <c r="AA387" s="96" t="str">
        <f t="shared" si="9"/>
        <v/>
      </c>
      <c r="AB387" s="96"/>
      <c r="AC387" s="96"/>
      <c r="AD387" s="96" t="s">
        <v>2664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0" t="s">
        <v>2621</v>
      </c>
      <c r="BJ387" s="330">
        <v>0.0</v>
      </c>
      <c r="BK387" s="330">
        <v>0.0</v>
      </c>
      <c r="BL387" s="330">
        <v>0.0</v>
      </c>
      <c r="BM387" s="330">
        <v>0.0</v>
      </c>
      <c r="BN387" s="330">
        <v>70026.76</v>
      </c>
      <c r="BO387" s="330">
        <v>0.0</v>
      </c>
      <c r="BP387" s="330">
        <v>0.0</v>
      </c>
      <c r="BQ387" s="330">
        <v>0.0</v>
      </c>
      <c r="BR387" s="330">
        <v>0.0</v>
      </c>
      <c r="BS387" s="330">
        <v>0.0</v>
      </c>
      <c r="BT387" s="330">
        <v>0.0</v>
      </c>
      <c r="BU387" s="330">
        <v>0.0</v>
      </c>
      <c r="BV387" s="330">
        <v>0.0</v>
      </c>
      <c r="BW387" s="330">
        <v>0.0</v>
      </c>
      <c r="BX387" s="330">
        <v>0.0</v>
      </c>
      <c r="BY387" s="330">
        <v>0.0</v>
      </c>
      <c r="BZ387" s="330">
        <v>0.0</v>
      </c>
      <c r="CA387" s="330">
        <v>0.0</v>
      </c>
      <c r="CB387" s="330">
        <v>0.0</v>
      </c>
      <c r="CC387" s="331">
        <v>0.0</v>
      </c>
      <c r="CD387" s="331">
        <v>0.0</v>
      </c>
      <c r="CE387" s="331">
        <v>0.0</v>
      </c>
      <c r="CF387" s="331">
        <v>0.0</v>
      </c>
      <c r="CG387" s="331">
        <v>0.0</v>
      </c>
      <c r="CH387" s="331">
        <v>0.0</v>
      </c>
      <c r="CI387" s="332"/>
    </row>
    <row r="388" ht="15.75" customHeight="1">
      <c r="A388" s="320" t="s">
        <v>2601</v>
      </c>
      <c r="B388" s="320" t="s">
        <v>3642</v>
      </c>
      <c r="C388" s="321" t="s">
        <v>3643</v>
      </c>
      <c r="D388" s="322" t="s">
        <v>2604</v>
      </c>
      <c r="E388" s="322" t="s">
        <v>19</v>
      </c>
      <c r="F388" s="322" t="s">
        <v>2605</v>
      </c>
      <c r="G388" s="45" t="str">
        <f t="shared" si="1"/>
        <v>Augusto</v>
      </c>
      <c r="H388" s="167" t="s">
        <v>149</v>
      </c>
      <c r="I388" s="52" t="s">
        <v>122</v>
      </c>
      <c r="J388" s="322" t="str">
        <f t="shared" si="5"/>
        <v>Não</v>
      </c>
      <c r="K388" s="323">
        <v>43567.0</v>
      </c>
      <c r="L388" s="96"/>
      <c r="M388" s="96" t="s">
        <v>61</v>
      </c>
      <c r="N388" s="324">
        <v>0.01</v>
      </c>
      <c r="O388" s="322" t="s">
        <v>53</v>
      </c>
      <c r="P388" s="325">
        <v>0.1</v>
      </c>
      <c r="Q388" s="322" t="str">
        <f>IFERROR(VLOOKUP(F388,'Cadastro de assessores'!A:B,2,FALSE),"Não Cadastrado")</f>
        <v>17573</v>
      </c>
      <c r="R388" s="350" t="s">
        <v>3433</v>
      </c>
      <c r="S388" s="323">
        <v>43552.0</v>
      </c>
      <c r="T388" s="98"/>
      <c r="U388" s="339" t="s">
        <v>3644</v>
      </c>
      <c r="V388" s="46" t="s">
        <v>104</v>
      </c>
      <c r="W388" s="327" t="s">
        <v>3645</v>
      </c>
      <c r="X388" s="96" t="s">
        <v>19</v>
      </c>
      <c r="Y388" s="52" t="str">
        <f t="shared" si="3"/>
        <v>Ativo</v>
      </c>
      <c r="Z388" s="328"/>
      <c r="AA388" s="96" t="str">
        <f t="shared" si="9"/>
        <v>Varejo</v>
      </c>
      <c r="AB388" s="13" t="s">
        <v>116</v>
      </c>
      <c r="AC388" s="96"/>
      <c r="AD388" s="96" t="s">
        <v>2678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9">
        <v>198716.37</v>
      </c>
      <c r="AT388" s="329">
        <v>197540.84</v>
      </c>
      <c r="AU388" s="329">
        <v>202178.74</v>
      </c>
      <c r="AV388" s="329">
        <v>202436.68</v>
      </c>
      <c r="AW388" s="329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0">
        <v>53851.99</v>
      </c>
      <c r="BJ388" s="330">
        <v>23513.4</v>
      </c>
      <c r="BK388" s="330">
        <v>953.62</v>
      </c>
      <c r="BL388" s="330">
        <v>992.06</v>
      </c>
      <c r="BM388" s="330">
        <v>999.78</v>
      </c>
      <c r="BN388" s="330">
        <v>1007.16</v>
      </c>
      <c r="BO388" s="330">
        <v>1014.5</v>
      </c>
      <c r="BP388" s="330">
        <v>1022.72</v>
      </c>
      <c r="BQ388" s="330">
        <v>1178.91</v>
      </c>
      <c r="BR388" s="330">
        <v>1185.66</v>
      </c>
      <c r="BS388" s="330">
        <v>1192.34</v>
      </c>
      <c r="BT388" s="330">
        <v>1192.38</v>
      </c>
      <c r="BU388" s="330">
        <v>0.04</v>
      </c>
      <c r="BV388" s="330">
        <v>0.0</v>
      </c>
      <c r="BW388" s="330">
        <v>0.0</v>
      </c>
      <c r="BX388" s="330">
        <v>0.0</v>
      </c>
      <c r="BY388" s="330">
        <v>0.0</v>
      </c>
      <c r="BZ388" s="330">
        <v>0.0</v>
      </c>
      <c r="CA388" s="330">
        <v>0.0</v>
      </c>
      <c r="CB388" s="330">
        <v>0.0</v>
      </c>
      <c r="CC388" s="331">
        <v>0.0</v>
      </c>
      <c r="CD388" s="331">
        <v>0.0</v>
      </c>
      <c r="CE388" s="331">
        <v>0.0</v>
      </c>
      <c r="CF388" s="331">
        <v>0.0</v>
      </c>
      <c r="CG388" s="331">
        <v>0.0</v>
      </c>
      <c r="CH388" s="331">
        <v>0.0</v>
      </c>
      <c r="CI388" s="332"/>
    </row>
    <row r="389" ht="15.75" customHeight="1">
      <c r="A389" s="320" t="s">
        <v>2601</v>
      </c>
      <c r="B389" s="158" t="s">
        <v>3646</v>
      </c>
      <c r="C389" s="333" t="s">
        <v>3647</v>
      </c>
      <c r="D389" s="322" t="s">
        <v>18</v>
      </c>
      <c r="E389" s="322" t="s">
        <v>19</v>
      </c>
      <c r="F389" s="322" t="s">
        <v>2986</v>
      </c>
      <c r="G389" s="45" t="str">
        <f t="shared" si="1"/>
        <v>Augusto</v>
      </c>
      <c r="H389" s="167" t="s">
        <v>103</v>
      </c>
      <c r="I389" s="47" t="s">
        <v>23</v>
      </c>
      <c r="J389" s="322" t="str">
        <f t="shared" si="5"/>
        <v>Não</v>
      </c>
      <c r="K389" s="323">
        <v>45106.0</v>
      </c>
      <c r="L389" s="96"/>
      <c r="M389" s="96" t="s">
        <v>61</v>
      </c>
      <c r="N389" s="324">
        <v>0.015</v>
      </c>
      <c r="O389" s="322" t="s">
        <v>53</v>
      </c>
      <c r="P389" s="325">
        <v>0.1</v>
      </c>
      <c r="Q389" s="322" t="str">
        <f>IFERROR(VLOOKUP(F389,'Cadastro de assessores'!A:B,2,FALSE),"Não Cadastrado")</f>
        <v>13444</v>
      </c>
      <c r="R389" s="350"/>
      <c r="S389" s="323"/>
      <c r="T389" s="171"/>
      <c r="U389" s="171"/>
      <c r="V389" s="46" t="s">
        <v>104</v>
      </c>
      <c r="W389" s="11" t="s">
        <v>3648</v>
      </c>
      <c r="X389" s="13" t="s">
        <v>154</v>
      </c>
      <c r="Y389" s="52" t="str">
        <f t="shared" si="3"/>
        <v>Ativo</v>
      </c>
      <c r="Z389" s="328"/>
      <c r="AA389" s="96" t="str">
        <f t="shared" si="9"/>
        <v/>
      </c>
      <c r="AB389" s="13" t="s">
        <v>106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9"/>
      <c r="AT389" s="329"/>
      <c r="AU389" s="329"/>
      <c r="AV389" s="329"/>
      <c r="AW389" s="329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0"/>
      <c r="BJ389" s="330"/>
      <c r="BK389" s="330"/>
      <c r="BL389" s="330"/>
      <c r="BM389" s="330"/>
      <c r="BN389" s="330"/>
      <c r="BO389" s="330"/>
      <c r="BP389" s="330"/>
      <c r="BQ389" s="330"/>
      <c r="BR389" s="330"/>
      <c r="BS389" s="330"/>
      <c r="BT389" s="330"/>
      <c r="BU389" s="330"/>
      <c r="BV389" s="330">
        <v>0.0</v>
      </c>
      <c r="BW389" s="330">
        <v>20022.05</v>
      </c>
      <c r="BX389" s="330">
        <v>20164.87</v>
      </c>
      <c r="BY389" s="330">
        <v>20040.2</v>
      </c>
      <c r="BZ389" s="330">
        <v>19973.58</v>
      </c>
      <c r="CA389" s="330">
        <v>20595.73</v>
      </c>
      <c r="CB389" s="330">
        <v>32879.95</v>
      </c>
      <c r="CC389" s="331">
        <v>33700.61</v>
      </c>
      <c r="CD389" s="331">
        <v>44041.59</v>
      </c>
      <c r="CE389" s="331">
        <v>42504.0</v>
      </c>
      <c r="CF389" s="331">
        <v>62426.46</v>
      </c>
      <c r="CG389" s="331">
        <v>75179.25</v>
      </c>
      <c r="CH389" s="331">
        <v>85556.93</v>
      </c>
      <c r="CI389" s="332"/>
    </row>
    <row r="390" ht="15.75" customHeight="1">
      <c r="A390" s="320" t="s">
        <v>2601</v>
      </c>
      <c r="B390" s="62" t="s">
        <v>2538</v>
      </c>
      <c r="C390" s="146">
        <v>5762469.0</v>
      </c>
      <c r="D390" s="322" t="s">
        <v>18</v>
      </c>
      <c r="E390" s="322" t="s">
        <v>181</v>
      </c>
      <c r="F390" s="322" t="s">
        <v>72</v>
      </c>
      <c r="G390" s="45" t="str">
        <f t="shared" si="1"/>
        <v>Augusto</v>
      </c>
      <c r="H390" s="167" t="s">
        <v>149</v>
      </c>
      <c r="I390" s="52" t="s">
        <v>122</v>
      </c>
      <c r="J390" s="322" t="str">
        <f t="shared" si="5"/>
        <v>Não</v>
      </c>
      <c r="K390" s="336">
        <v>44599.0</v>
      </c>
      <c r="L390" s="96"/>
      <c r="M390" s="96" t="s">
        <v>61</v>
      </c>
      <c r="N390" s="324">
        <v>0.015</v>
      </c>
      <c r="O390" s="322" t="s">
        <v>53</v>
      </c>
      <c r="P390" s="325">
        <v>0.1</v>
      </c>
      <c r="Q390" s="322" t="str">
        <f>IFERROR(VLOOKUP(F390,'Cadastro de assessores'!A:B,2,FALSE),"Não Cadastrado")</f>
        <v>250</v>
      </c>
      <c r="R390" s="322" t="s">
        <v>103</v>
      </c>
      <c r="S390" s="336">
        <v>44599.0</v>
      </c>
      <c r="T390" s="51"/>
      <c r="U390" s="51"/>
      <c r="V390" s="46" t="s">
        <v>104</v>
      </c>
      <c r="W390" s="5" t="s">
        <v>2541</v>
      </c>
      <c r="X390" s="166" t="s">
        <v>76</v>
      </c>
      <c r="Y390" s="52" t="str">
        <f t="shared" si="3"/>
        <v>Ativo</v>
      </c>
      <c r="Z390" s="328"/>
      <c r="AA390" s="96" t="str">
        <f t="shared" si="9"/>
        <v>Varejo</v>
      </c>
      <c r="AB390" s="13" t="s">
        <v>116</v>
      </c>
      <c r="AC390" s="96"/>
      <c r="AD390" s="96" t="s">
        <v>2664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0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0">
        <v>299344.15</v>
      </c>
      <c r="BJ390" s="330">
        <v>298572.35</v>
      </c>
      <c r="BK390" s="330">
        <v>300966.9</v>
      </c>
      <c r="BL390" s="330">
        <v>305046.06</v>
      </c>
      <c r="BM390" s="330">
        <v>307912.37</v>
      </c>
      <c r="BN390" s="330">
        <v>316541.65</v>
      </c>
      <c r="BO390" s="330">
        <v>314552.76</v>
      </c>
      <c r="BP390" s="330">
        <v>317217.74</v>
      </c>
      <c r="BQ390" s="330">
        <v>320640.91</v>
      </c>
      <c r="BR390" s="330">
        <v>323152.65</v>
      </c>
      <c r="BS390" s="330">
        <v>5892.77</v>
      </c>
      <c r="BT390" s="330">
        <v>123.54</v>
      </c>
      <c r="BU390" s="330">
        <v>125.16</v>
      </c>
      <c r="BV390" s="330">
        <v>0.0</v>
      </c>
      <c r="BW390" s="330">
        <v>0.0</v>
      </c>
      <c r="BX390" s="330">
        <v>0.0</v>
      </c>
      <c r="BY390" s="330">
        <v>0.0</v>
      </c>
      <c r="BZ390" s="330">
        <v>0.0</v>
      </c>
      <c r="CA390" s="330">
        <v>0.0</v>
      </c>
      <c r="CB390" s="330">
        <v>0.0</v>
      </c>
      <c r="CC390" s="331">
        <v>0.0</v>
      </c>
      <c r="CD390" s="331">
        <v>0.0</v>
      </c>
      <c r="CE390" s="331">
        <v>0.0</v>
      </c>
      <c r="CF390" s="331">
        <v>0.0</v>
      </c>
      <c r="CG390" s="331">
        <v>0.0</v>
      </c>
      <c r="CH390" s="331">
        <v>0.0</v>
      </c>
      <c r="CI390" s="332"/>
    </row>
    <row r="391" ht="15.75" customHeight="1">
      <c r="A391" s="320" t="s">
        <v>2601</v>
      </c>
      <c r="B391" s="62" t="s">
        <v>2538</v>
      </c>
      <c r="C391" s="146">
        <v>5573852.0</v>
      </c>
      <c r="D391" s="322" t="s">
        <v>18</v>
      </c>
      <c r="E391" s="322" t="s">
        <v>181</v>
      </c>
      <c r="F391" s="322" t="s">
        <v>72</v>
      </c>
      <c r="G391" s="45" t="str">
        <f t="shared" si="1"/>
        <v>Augusto</v>
      </c>
      <c r="H391" s="167" t="s">
        <v>149</v>
      </c>
      <c r="I391" s="52" t="s">
        <v>122</v>
      </c>
      <c r="J391" s="322" t="str">
        <f t="shared" si="5"/>
        <v>Não</v>
      </c>
      <c r="K391" s="96"/>
      <c r="L391" s="96"/>
      <c r="M391" s="46" t="s">
        <v>2969</v>
      </c>
      <c r="N391" s="324">
        <v>0.01</v>
      </c>
      <c r="O391" s="322" t="s">
        <v>2606</v>
      </c>
      <c r="P391" s="325">
        <v>0.0</v>
      </c>
      <c r="Q391" s="322" t="str">
        <f>IFERROR(VLOOKUP(F391,'Cadastro de assessores'!A:B,2,FALSE),"Não Cadastrado")</f>
        <v>250</v>
      </c>
      <c r="R391" s="322"/>
      <c r="S391" s="96"/>
      <c r="T391" s="51"/>
      <c r="U391" s="51"/>
      <c r="V391" s="46" t="s">
        <v>104</v>
      </c>
      <c r="W391" s="5" t="s">
        <v>2541</v>
      </c>
      <c r="X391" s="166" t="s">
        <v>76</v>
      </c>
      <c r="Y391" s="52" t="str">
        <f t="shared" si="3"/>
        <v>Inativo</v>
      </c>
      <c r="Z391" s="328"/>
      <c r="AA391" s="96" t="str">
        <f t="shared" si="9"/>
        <v/>
      </c>
      <c r="AB391" s="13" t="s">
        <v>116</v>
      </c>
      <c r="AC391" s="96"/>
      <c r="AD391" s="96" t="s">
        <v>2664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0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0" t="s">
        <v>2621</v>
      </c>
      <c r="BJ391" s="330">
        <v>0.0</v>
      </c>
      <c r="BK391" s="330">
        <v>0.0</v>
      </c>
      <c r="BL391" s="330">
        <v>0.0</v>
      </c>
      <c r="BM391" s="330">
        <v>0.0</v>
      </c>
      <c r="BN391" s="330">
        <v>316541.65</v>
      </c>
      <c r="BO391" s="330">
        <v>0.0</v>
      </c>
      <c r="BP391" s="330">
        <v>0.0</v>
      </c>
      <c r="BQ391" s="330">
        <v>0.0</v>
      </c>
      <c r="BR391" s="330">
        <v>0.0</v>
      </c>
      <c r="BS391" s="330">
        <v>0.0</v>
      </c>
      <c r="BT391" s="330">
        <v>0.0</v>
      </c>
      <c r="BU391" s="330">
        <v>0.0</v>
      </c>
      <c r="BV391" s="330">
        <v>0.0</v>
      </c>
      <c r="BW391" s="330">
        <v>0.0</v>
      </c>
      <c r="BX391" s="330">
        <v>0.0</v>
      </c>
      <c r="BY391" s="330">
        <v>0.0</v>
      </c>
      <c r="BZ391" s="330">
        <v>0.0</v>
      </c>
      <c r="CA391" s="330">
        <v>0.0</v>
      </c>
      <c r="CB391" s="330">
        <v>0.0</v>
      </c>
      <c r="CC391" s="331">
        <v>0.0</v>
      </c>
      <c r="CD391" s="331">
        <v>0.0</v>
      </c>
      <c r="CE391" s="331">
        <v>0.0</v>
      </c>
      <c r="CF391" s="331">
        <v>0.0</v>
      </c>
      <c r="CG391" s="331">
        <v>0.0</v>
      </c>
      <c r="CH391" s="331">
        <v>0.0</v>
      </c>
      <c r="CI391" s="332"/>
    </row>
    <row r="392" ht="15.75" customHeight="1">
      <c r="A392" s="320" t="s">
        <v>2601</v>
      </c>
      <c r="B392" s="62" t="s">
        <v>3649</v>
      </c>
      <c r="C392" s="146">
        <v>3797278.0</v>
      </c>
      <c r="D392" s="322" t="s">
        <v>18</v>
      </c>
      <c r="E392" s="322" t="s">
        <v>19</v>
      </c>
      <c r="F392" s="322" t="s">
        <v>2986</v>
      </c>
      <c r="G392" s="45" t="str">
        <f t="shared" si="1"/>
        <v>Breno</v>
      </c>
      <c r="H392" s="167" t="s">
        <v>103</v>
      </c>
      <c r="I392" s="47" t="s">
        <v>23</v>
      </c>
      <c r="J392" s="322" t="str">
        <f t="shared" si="5"/>
        <v>Não</v>
      </c>
      <c r="K392" s="336">
        <v>45021.0</v>
      </c>
      <c r="L392" s="96"/>
      <c r="M392" s="96" t="s">
        <v>61</v>
      </c>
      <c r="N392" s="324">
        <v>0.015</v>
      </c>
      <c r="O392" s="322" t="s">
        <v>53</v>
      </c>
      <c r="P392" s="325">
        <v>0.1</v>
      </c>
      <c r="Q392" s="322" t="str">
        <f>IFERROR(VLOOKUP(F392,'Cadastro de assessores'!A:B,2,FALSE),"Não Cadastrado")</f>
        <v>13444</v>
      </c>
      <c r="R392" s="322"/>
      <c r="S392" s="96"/>
      <c r="T392" s="51"/>
      <c r="U392" s="51"/>
      <c r="V392" s="46" t="s">
        <v>104</v>
      </c>
      <c r="W392" s="5" t="s">
        <v>3650</v>
      </c>
      <c r="X392" s="5" t="s">
        <v>154</v>
      </c>
      <c r="Y392" s="52" t="str">
        <f t="shared" si="3"/>
        <v>Ativo</v>
      </c>
      <c r="Z392" s="328"/>
      <c r="AA392" s="96" t="str">
        <f t="shared" si="9"/>
        <v/>
      </c>
      <c r="AB392" s="13" t="s">
        <v>116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0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0"/>
      <c r="BJ392" s="330"/>
      <c r="BK392" s="330"/>
      <c r="BL392" s="330"/>
      <c r="BM392" s="330"/>
      <c r="BN392" s="330"/>
      <c r="BO392" s="330"/>
      <c r="BP392" s="330"/>
      <c r="BQ392" s="330"/>
      <c r="BR392" s="330"/>
      <c r="BS392" s="330">
        <v>0.0</v>
      </c>
      <c r="BT392" s="330">
        <v>401338.47</v>
      </c>
      <c r="BU392" s="330">
        <v>407634.76</v>
      </c>
      <c r="BV392" s="330">
        <v>403198.74</v>
      </c>
      <c r="BW392" s="330">
        <v>329582.01</v>
      </c>
      <c r="BX392" s="330">
        <v>414536.08</v>
      </c>
      <c r="BY392" s="330">
        <v>393471.55</v>
      </c>
      <c r="BZ392" s="330">
        <v>231333.12</v>
      </c>
      <c r="CA392" s="330">
        <v>241212.62</v>
      </c>
      <c r="CB392" s="330">
        <v>246716.78</v>
      </c>
      <c r="CC392" s="331">
        <v>250412.46</v>
      </c>
      <c r="CD392" s="331">
        <v>262217.23</v>
      </c>
      <c r="CE392" s="331">
        <v>300485.7</v>
      </c>
      <c r="CF392" s="331">
        <v>362245.68</v>
      </c>
      <c r="CG392" s="331">
        <v>350847.82</v>
      </c>
      <c r="CH392" s="331">
        <v>347748.28</v>
      </c>
      <c r="CI392" s="332"/>
    </row>
    <row r="393" ht="15.75" customHeight="1">
      <c r="A393" s="320" t="s">
        <v>2601</v>
      </c>
      <c r="B393" s="43" t="s">
        <v>3651</v>
      </c>
      <c r="C393" s="333" t="s">
        <v>3652</v>
      </c>
      <c r="D393" s="322" t="s">
        <v>18</v>
      </c>
      <c r="E393" s="322" t="s">
        <v>181</v>
      </c>
      <c r="F393" s="322" t="s">
        <v>203</v>
      </c>
      <c r="G393" s="45" t="str">
        <f t="shared" si="1"/>
        <v>Augusto</v>
      </c>
      <c r="H393" s="167" t="s">
        <v>149</v>
      </c>
      <c r="I393" s="52" t="s">
        <v>122</v>
      </c>
      <c r="J393" s="322" t="str">
        <f t="shared" si="5"/>
        <v>Não</v>
      </c>
      <c r="K393" s="323">
        <v>44319.0</v>
      </c>
      <c r="L393" s="96"/>
      <c r="M393" s="96" t="s">
        <v>194</v>
      </c>
      <c r="N393" s="324">
        <v>0.025</v>
      </c>
      <c r="O393" s="322" t="s">
        <v>195</v>
      </c>
      <c r="P393" s="325">
        <v>0.2</v>
      </c>
      <c r="Q393" s="322" t="str">
        <f>IFERROR(VLOOKUP(F393,'Cadastro de assessores'!A:B,2,FALSE),"Não Cadastrado")</f>
        <v>28411</v>
      </c>
      <c r="R393" s="322" t="s">
        <v>103</v>
      </c>
      <c r="S393" s="323">
        <v>44301.0</v>
      </c>
      <c r="T393" s="51"/>
      <c r="U393" s="51" t="s">
        <v>3653</v>
      </c>
      <c r="V393" s="46" t="s">
        <v>104</v>
      </c>
      <c r="W393" s="5" t="s">
        <v>3654</v>
      </c>
      <c r="X393" s="166" t="s">
        <v>76</v>
      </c>
      <c r="Y393" s="52" t="str">
        <f t="shared" si="3"/>
        <v>Ativo</v>
      </c>
      <c r="Z393" s="328"/>
      <c r="AA393" s="96" t="str">
        <f t="shared" si="9"/>
        <v>Varejo</v>
      </c>
      <c r="AB393" s="13" t="s">
        <v>116</v>
      </c>
      <c r="AC393" s="96"/>
      <c r="AD393" s="96" t="s">
        <v>2664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0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0">
        <v>277602.99</v>
      </c>
      <c r="BJ393" s="330">
        <v>261490.33</v>
      </c>
      <c r="BK393" s="330">
        <v>272607.75</v>
      </c>
      <c r="BL393" s="330">
        <v>281270.37</v>
      </c>
      <c r="BM393" s="330">
        <v>281431.85</v>
      </c>
      <c r="BN393" s="330">
        <v>308409.67</v>
      </c>
      <c r="BO393" s="330">
        <v>298581.92</v>
      </c>
      <c r="BP393" s="330">
        <v>294391.81</v>
      </c>
      <c r="BQ393" s="330">
        <v>294336.19</v>
      </c>
      <c r="BR393" s="330">
        <v>284792.33</v>
      </c>
      <c r="BS393" s="330">
        <v>0.0</v>
      </c>
      <c r="BT393" s="330">
        <v>0.0</v>
      </c>
      <c r="BU393" s="330">
        <v>0.0</v>
      </c>
      <c r="BV393" s="330">
        <v>0.0</v>
      </c>
      <c r="BW393" s="330">
        <v>0.0</v>
      </c>
      <c r="BX393" s="330">
        <v>0.0</v>
      </c>
      <c r="BY393" s="330">
        <v>281261.39</v>
      </c>
      <c r="BZ393" s="330">
        <v>269647.51</v>
      </c>
      <c r="CA393" s="330">
        <v>3513.86</v>
      </c>
      <c r="CB393" s="330">
        <v>2842.53</v>
      </c>
      <c r="CC393" s="331">
        <v>2842.53</v>
      </c>
      <c r="CD393" s="331">
        <v>2842.53</v>
      </c>
      <c r="CE393" s="331">
        <v>2049.49</v>
      </c>
      <c r="CF393" s="331">
        <v>1326.87</v>
      </c>
      <c r="CG393" s="331">
        <v>1250.83</v>
      </c>
      <c r="CH393" s="331">
        <v>1250.83</v>
      </c>
      <c r="CI393" s="332"/>
    </row>
    <row r="394" ht="15.75" customHeight="1">
      <c r="A394" s="320" t="s">
        <v>2601</v>
      </c>
      <c r="B394" s="62" t="s">
        <v>3655</v>
      </c>
      <c r="C394" s="333" t="s">
        <v>3656</v>
      </c>
      <c r="D394" s="322" t="s">
        <v>18</v>
      </c>
      <c r="E394" s="322" t="s">
        <v>181</v>
      </c>
      <c r="F394" s="322" t="s">
        <v>203</v>
      </c>
      <c r="G394" s="45" t="str">
        <f t="shared" si="1"/>
        <v>Augusto</v>
      </c>
      <c r="H394" s="167" t="s">
        <v>149</v>
      </c>
      <c r="I394" s="52" t="s">
        <v>122</v>
      </c>
      <c r="J394" s="322" t="str">
        <f t="shared" si="5"/>
        <v>Não</v>
      </c>
      <c r="K394" s="323">
        <v>44651.0</v>
      </c>
      <c r="L394" s="96"/>
      <c r="M394" s="96" t="s">
        <v>61</v>
      </c>
      <c r="N394" s="324">
        <v>0.015</v>
      </c>
      <c r="O394" s="322" t="s">
        <v>53</v>
      </c>
      <c r="P394" s="325">
        <v>0.1</v>
      </c>
      <c r="Q394" s="322" t="str">
        <f>IFERROR(VLOOKUP(F394,'Cadastro de assessores'!A:B,2,FALSE),"Não Cadastrado")</f>
        <v>28411</v>
      </c>
      <c r="R394" s="322" t="s">
        <v>103</v>
      </c>
      <c r="S394" s="323">
        <v>44651.0</v>
      </c>
      <c r="T394" s="171"/>
      <c r="U394" s="171"/>
      <c r="V394" s="46" t="s">
        <v>104</v>
      </c>
      <c r="W394" s="5" t="s">
        <v>3657</v>
      </c>
      <c r="X394" s="166" t="s">
        <v>76</v>
      </c>
      <c r="Y394" s="52" t="str">
        <f t="shared" si="3"/>
        <v>Ativo</v>
      </c>
      <c r="Z394" s="328"/>
      <c r="AA394" s="96" t="str">
        <f t="shared" si="9"/>
        <v>Varejo</v>
      </c>
      <c r="AB394" s="13" t="s">
        <v>116</v>
      </c>
      <c r="AC394" s="96"/>
      <c r="AD394" s="96" t="s">
        <v>3174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0">
        <v>155403.72</v>
      </c>
      <c r="BJ394" s="330">
        <v>154194.66</v>
      </c>
      <c r="BK394" s="330">
        <v>156108.12</v>
      </c>
      <c r="BL394" s="330">
        <v>157844.22</v>
      </c>
      <c r="BM394" s="330">
        <v>159790.92</v>
      </c>
      <c r="BN394" s="330">
        <v>155345.94</v>
      </c>
      <c r="BO394" s="330">
        <v>199693.95</v>
      </c>
      <c r="BP394" s="330">
        <v>201489.33</v>
      </c>
      <c r="BQ394" s="330">
        <v>203827.87</v>
      </c>
      <c r="BR394" s="330">
        <v>204853.56</v>
      </c>
      <c r="BS394" s="330">
        <v>212310.89</v>
      </c>
      <c r="BT394" s="330">
        <v>218031.16</v>
      </c>
      <c r="BU394" s="330">
        <v>223651.37</v>
      </c>
      <c r="BV394" s="330">
        <v>226778.18</v>
      </c>
      <c r="BW394" s="330">
        <v>206497.91</v>
      </c>
      <c r="BX394" s="330">
        <v>16801.63</v>
      </c>
      <c r="BY394" s="330">
        <v>16791.99</v>
      </c>
      <c r="BZ394" s="330">
        <v>16939.66</v>
      </c>
      <c r="CA394" s="330">
        <v>0.0</v>
      </c>
      <c r="CB394" s="330">
        <v>0.0</v>
      </c>
      <c r="CC394" s="331">
        <v>0.0</v>
      </c>
      <c r="CD394" s="331">
        <v>0.0</v>
      </c>
      <c r="CE394" s="331">
        <v>0.0</v>
      </c>
      <c r="CF394" s="331">
        <v>0.0</v>
      </c>
      <c r="CG394" s="331">
        <v>0.0</v>
      </c>
      <c r="CH394" s="331">
        <v>0.0</v>
      </c>
      <c r="CI394" s="332"/>
    </row>
    <row r="395" ht="15.75" customHeight="1">
      <c r="A395" s="320" t="s">
        <v>2601</v>
      </c>
      <c r="B395" s="238" t="s">
        <v>3658</v>
      </c>
      <c r="C395" s="223" t="s">
        <v>3659</v>
      </c>
      <c r="D395" s="322" t="s">
        <v>18</v>
      </c>
      <c r="E395" s="322" t="s">
        <v>181</v>
      </c>
      <c r="F395" s="322" t="s">
        <v>203</v>
      </c>
      <c r="G395" s="45" t="str">
        <f t="shared" si="1"/>
        <v>Augusto</v>
      </c>
      <c r="H395" s="167" t="s">
        <v>103</v>
      </c>
      <c r="I395" s="47" t="s">
        <v>23</v>
      </c>
      <c r="J395" s="322" t="str">
        <f t="shared" si="5"/>
        <v>Não</v>
      </c>
      <c r="K395" s="323">
        <v>44291.0</v>
      </c>
      <c r="L395" s="46"/>
      <c r="M395" s="96" t="s">
        <v>61</v>
      </c>
      <c r="N395" s="324">
        <v>0.015</v>
      </c>
      <c r="O395" s="322" t="s">
        <v>53</v>
      </c>
      <c r="P395" s="325">
        <v>0.1</v>
      </c>
      <c r="Q395" s="322" t="str">
        <f>IFERROR(VLOOKUP(F395,'Cadastro de assessores'!A:B,2,FALSE),"Não Cadastrado")</f>
        <v>28411</v>
      </c>
      <c r="R395" s="322" t="s">
        <v>103</v>
      </c>
      <c r="S395" s="323">
        <v>44291.0</v>
      </c>
      <c r="T395" s="171"/>
      <c r="U395" s="171"/>
      <c r="V395" s="46" t="s">
        <v>374</v>
      </c>
      <c r="W395" s="5" t="s">
        <v>3660</v>
      </c>
      <c r="X395" s="166" t="s">
        <v>76</v>
      </c>
      <c r="Y395" s="52" t="str">
        <f t="shared" si="3"/>
        <v>Ativo</v>
      </c>
      <c r="Z395" s="328"/>
      <c r="AA395" s="96" t="str">
        <f t="shared" si="9"/>
        <v>Varejo</v>
      </c>
      <c r="AB395" s="13" t="s">
        <v>116</v>
      </c>
      <c r="AC395" s="96"/>
      <c r="AD395" s="96" t="s">
        <v>3094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0">
        <v>345128.93</v>
      </c>
      <c r="BJ395" s="330">
        <v>343400.35</v>
      </c>
      <c r="BK395" s="330">
        <v>349758.99</v>
      </c>
      <c r="BL395" s="330">
        <v>453721.55</v>
      </c>
      <c r="BM395" s="330">
        <v>107957.64</v>
      </c>
      <c r="BN395" s="330">
        <v>108449.2</v>
      </c>
      <c r="BO395" s="330">
        <v>109167.21</v>
      </c>
      <c r="BP395" s="330">
        <v>109804.14</v>
      </c>
      <c r="BQ395" s="330">
        <v>111389.18</v>
      </c>
      <c r="BR395" s="330">
        <v>111451.43</v>
      </c>
      <c r="BS395" s="330">
        <v>112346.35</v>
      </c>
      <c r="BT395" s="330">
        <v>112946.91</v>
      </c>
      <c r="BU395" s="330">
        <v>114051.38</v>
      </c>
      <c r="BV395" s="330">
        <v>117215.37</v>
      </c>
      <c r="BW395" s="330">
        <v>118181.19</v>
      </c>
      <c r="BX395" s="330">
        <v>119773.64</v>
      </c>
      <c r="BY395" s="330">
        <v>64206.48</v>
      </c>
      <c r="BZ395" s="330">
        <v>120042.64</v>
      </c>
      <c r="CA395" s="330">
        <v>61206.62</v>
      </c>
      <c r="CB395" s="330">
        <v>61870.78</v>
      </c>
      <c r="CC395" s="331">
        <v>62677.66</v>
      </c>
      <c r="CD395" s="331">
        <v>62155.27</v>
      </c>
      <c r="CE395" s="331">
        <v>62932.38</v>
      </c>
      <c r="CF395" s="331">
        <v>63620.74</v>
      </c>
      <c r="CG395" s="331">
        <v>64428.69</v>
      </c>
      <c r="CH395" s="331">
        <v>65366.53</v>
      </c>
      <c r="CI395" s="332"/>
    </row>
    <row r="396" ht="15.75" customHeight="1">
      <c r="A396" s="405"/>
      <c r="B396" s="405"/>
      <c r="C396" s="406"/>
      <c r="D396" s="278"/>
      <c r="E396" s="278"/>
      <c r="F396" s="278"/>
      <c r="G396" s="277"/>
      <c r="H396" s="288"/>
      <c r="I396" s="277"/>
      <c r="J396" s="278"/>
      <c r="K396" s="278"/>
      <c r="L396" s="276"/>
      <c r="M396" s="276"/>
      <c r="N396" s="407"/>
      <c r="O396" s="407"/>
      <c r="P396" s="407"/>
      <c r="Q396" s="278"/>
      <c r="R396" s="278"/>
      <c r="S396" s="278"/>
      <c r="T396" s="408"/>
      <c r="U396" s="408"/>
      <c r="V396" s="276"/>
      <c r="W396" s="278"/>
      <c r="X396" s="276"/>
      <c r="Y396" s="276"/>
      <c r="Z396" s="294"/>
      <c r="AA396" s="276"/>
      <c r="AB396" s="276"/>
      <c r="AC396" s="276"/>
      <c r="AD396" s="276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2587</v>
      </c>
      <c r="C397" s="413">
        <f>COUNTIF(H:H,"Ativo")</f>
        <v>54</v>
      </c>
      <c r="D397" s="414"/>
      <c r="E397" s="414"/>
      <c r="F397" s="414"/>
      <c r="G397" s="277"/>
      <c r="H397" s="288"/>
      <c r="I397" s="277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1" t="s">
        <v>2589</v>
      </c>
      <c r="C398" s="422">
        <f>COUNTIF(H:H,"Encerrado")</f>
        <v>172</v>
      </c>
      <c r="D398" s="277"/>
      <c r="E398" s="277"/>
      <c r="F398" s="277"/>
      <c r="G398" s="277"/>
      <c r="H398" s="288"/>
      <c r="I398" s="277"/>
      <c r="J398" s="277"/>
      <c r="K398" s="277"/>
      <c r="L398" s="277"/>
      <c r="M398" s="277"/>
      <c r="N398" s="281"/>
      <c r="O398" s="281"/>
      <c r="P398" s="281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1" t="s">
        <v>3661</v>
      </c>
      <c r="C399" s="422">
        <f>COUNTIF(H:H,"Inativo")</f>
        <v>166</v>
      </c>
      <c r="D399" s="277"/>
      <c r="E399" s="277"/>
      <c r="F399" s="277"/>
      <c r="G399" s="277"/>
      <c r="H399" s="288"/>
      <c r="I399" s="277"/>
      <c r="J399" s="277"/>
      <c r="K399" s="277"/>
      <c r="L399" s="277"/>
      <c r="M399" s="277"/>
      <c r="N399" s="277"/>
      <c r="O399" s="277"/>
      <c r="P399" s="277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9" t="s">
        <v>2590</v>
      </c>
      <c r="C400" s="427">
        <f>COUNTIF(H:H,"Pode operar")</f>
        <v>1</v>
      </c>
      <c r="D400" s="277"/>
      <c r="E400" s="277"/>
      <c r="F400" s="277"/>
      <c r="G400" s="277"/>
      <c r="H400" s="288"/>
      <c r="I400" s="277"/>
      <c r="J400" s="277"/>
      <c r="K400" s="277"/>
      <c r="L400" s="277"/>
      <c r="M400" s="277"/>
      <c r="N400" s="281"/>
      <c r="O400" s="281"/>
      <c r="P400" s="281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7"/>
      <c r="E401" s="277"/>
      <c r="F401" s="277"/>
      <c r="G401" s="277"/>
      <c r="H401" s="288"/>
      <c r="I401" s="277"/>
      <c r="J401" s="277"/>
      <c r="K401" s="277"/>
      <c r="L401" s="277"/>
      <c r="M401" s="277"/>
      <c r="N401" s="281"/>
      <c r="O401" s="281"/>
      <c r="P401" s="281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7"/>
      <c r="E402" s="277"/>
      <c r="F402" s="277"/>
      <c r="G402" s="277"/>
      <c r="H402" s="288"/>
      <c r="I402" s="277"/>
      <c r="J402" s="277"/>
      <c r="K402" s="277"/>
      <c r="L402" s="277"/>
      <c r="M402" s="277"/>
      <c r="N402" s="281"/>
      <c r="O402" s="281"/>
      <c r="P402" s="281"/>
      <c r="Q402" s="423"/>
      <c r="R402" s="423"/>
      <c r="S402" s="423"/>
      <c r="T402" s="183"/>
      <c r="U402" s="183"/>
      <c r="V402" s="416"/>
      <c r="W402" s="277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7"/>
      <c r="E403" s="277"/>
      <c r="F403" s="277"/>
      <c r="G403" s="277"/>
      <c r="H403" s="288"/>
      <c r="I403" s="277"/>
      <c r="J403" s="277"/>
      <c r="K403" s="277"/>
      <c r="L403" s="277"/>
      <c r="M403" s="277"/>
      <c r="N403" s="281"/>
      <c r="O403" s="281"/>
      <c r="P403" s="281"/>
      <c r="Q403" s="423"/>
      <c r="R403" s="423"/>
      <c r="S403" s="423"/>
      <c r="T403" s="183"/>
      <c r="U403" s="183"/>
      <c r="V403" s="416"/>
      <c r="W403" s="277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CEC582A1-6FE7-43E5-B2B6-8AFA7306ADF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36ADC00-1593-4072-942A-A97DCAB0660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6EC7AD0-E615-48AA-B6D5-35DEB249110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70FDF5E-375E-40AA-A0A8-3DB4AAB2F0E9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AE9A92-5EF4-46EE-B81F-5E8D2699B9B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C1731618-47CA-4CA3-BE7E-31A467D4F1B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8DE810AE-C29D-4D02-B8D4-277F5960F7A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FA0C56E-3161-4BDD-9D0B-ADCFE5D73879}" filter="1" showAutoFilter="1">
      <autoFilter ref="$B$2:$S$403"/>
    </customSheetView>
    <customSheetView guid="{21CE8D9D-1915-460E-A2BC-F6B3ADFE9EC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B427C2-C57F-4308-A841-6342222AFCCC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3DA7C10-224C-4081-93B2-A3A75E544FD1}" filter="1" showAutoFilter="1">
      <autoFilter ref="$B$2:$BU$403"/>
    </customSheetView>
    <customSheetView guid="{54E234C5-CA86-433E-93CB-812F07E1ADA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1959AF-C933-463F-89F9-D29882508931}" filter="1" showAutoFilter="1">
      <autoFilter ref="$B$2:$BW$395"/>
    </customSheetView>
    <customSheetView guid="{D565B03F-273F-46A7-A002-137BA6CE0BD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5C666B-A664-4759-BAEE-82609F654DE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8233C6D-6FAE-4363-B3E7-EF412DFC8B8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FDAA01A-3948-4464-B842-93DA489538A6}" filter="1" showAutoFilter="1">
      <autoFilter ref="$A$2:$CD$395">
        <filterColumn colId="7">
          <filters>
            <filter val="Inativo"/>
          </filters>
        </filterColumn>
      </autoFilter>
    </customSheetView>
    <customSheetView guid="{3DA7B760-F8BE-4B92-938D-E7340B8BC55B}" filter="1" showAutoFilter="1">
      <autoFilter ref="$B$2:$BR$395"/>
    </customSheetView>
    <customSheetView guid="{D48EBEDA-5995-4563-A496-C48CC60EB72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762549-C419-4E99-93DE-2757AB1C9C4B}" filter="1" showAutoFilter="1">
      <autoFilter ref="$B$2:$BS$395"/>
    </customSheetView>
    <customSheetView guid="{D24AAF02-4795-4200-BD08-52592417DD3F}" filter="1" showAutoFilter="1">
      <autoFilter ref="$A$1:$CB$395"/>
    </customSheetView>
    <customSheetView guid="{C2E126CE-9FEE-4482-8D6F-86A45875507D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B312C65-C684-4179-AFF2-4EF0775715EB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D7A79101-428A-4813-AB34-AE5D8CC5D21B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57BC5FC-7D3F-40D5-B184-A3D013A5323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8A57BF7-5455-4B11-B044-0808ED4247B5}" filter="1" showAutoFilter="1">
      <autoFilter ref="$A$2:$CB$395"/>
    </customSheetView>
    <customSheetView guid="{6B286707-7F3A-4D78-89BF-115938E9E660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B039525-5012-4B84-80FB-0CF1F83619FC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D4BFD9A-963A-4F55-94CD-7F16555D8206}" filter="1" showAutoFilter="1">
      <autoFilter ref="$B$2:$BR$395"/>
    </customSheetView>
    <customSheetView guid="{D57107FB-62B1-41B9-B738-7FEA83D8036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DA39F258-2866-487A-AAC8-C17DFFF171C0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1005308-2105-4202-8368-F9F0D5BA04E3}" filter="1" showAutoFilter="1">
      <autoFilter ref="$A$1:$CC$395"/>
    </customSheetView>
    <customSheetView guid="{E46C154D-2D2E-4B26-831F-88050DDBA577}" filter="1" showAutoFilter="1">
      <autoFilter ref="$B$2:$BS$395"/>
    </customSheetView>
    <customSheetView guid="{2F801511-CAB0-4431-A309-A9124DD9DD20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6BCD9C5-3182-4850-8B13-0EEB1293F818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78</v>
      </c>
      <c r="G1" s="4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2" t="s">
        <v>3662</v>
      </c>
      <c r="AA2" s="2" t="s">
        <v>3663</v>
      </c>
      <c r="AB2" s="2" t="s">
        <v>3664</v>
      </c>
      <c r="AC2" s="2" t="s">
        <v>3665</v>
      </c>
      <c r="AD2" s="2" t="s">
        <v>3666</v>
      </c>
      <c r="AE2" s="2" t="s">
        <v>3667</v>
      </c>
      <c r="AF2" s="2" t="s">
        <v>3668</v>
      </c>
      <c r="AG2" s="2" t="s">
        <v>3669</v>
      </c>
      <c r="AH2" s="2" t="s">
        <v>3670</v>
      </c>
      <c r="AI2" s="2" t="s">
        <v>3671</v>
      </c>
      <c r="AJ2" s="32" t="s">
        <v>3672</v>
      </c>
      <c r="AK2" s="433" t="s">
        <v>3673</v>
      </c>
      <c r="AL2" s="433" t="s">
        <v>3674</v>
      </c>
      <c r="AM2" s="433" t="s">
        <v>3675</v>
      </c>
      <c r="AN2" s="433" t="s">
        <v>3676</v>
      </c>
      <c r="AO2" s="433" t="s">
        <v>3677</v>
      </c>
      <c r="AP2" s="433" t="s">
        <v>3678</v>
      </c>
      <c r="AQ2" s="433" t="s">
        <v>3679</v>
      </c>
      <c r="AR2" s="433" t="s">
        <v>3680</v>
      </c>
      <c r="AS2" s="433" t="s">
        <v>3681</v>
      </c>
      <c r="AT2" s="433" t="s">
        <v>3682</v>
      </c>
      <c r="AU2" s="434" t="s">
        <v>3683</v>
      </c>
      <c r="AV2" s="434" t="s">
        <v>3684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3685</v>
      </c>
      <c r="B3" s="438" t="s">
        <v>3686</v>
      </c>
      <c r="C3" s="439" t="s">
        <v>3687</v>
      </c>
      <c r="D3" s="322" t="s">
        <v>18</v>
      </c>
      <c r="E3" s="94" t="s">
        <v>19</v>
      </c>
      <c r="F3" s="440" t="s">
        <v>34</v>
      </c>
      <c r="G3" s="441" t="s">
        <v>3688</v>
      </c>
      <c r="H3" s="442" t="s">
        <v>190</v>
      </c>
      <c r="I3" s="47" t="s">
        <v>23</v>
      </c>
      <c r="J3" s="322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374</v>
      </c>
      <c r="T3" s="447" t="s">
        <v>3689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116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3685</v>
      </c>
      <c r="B4" s="454" t="s">
        <v>227</v>
      </c>
      <c r="C4" s="455" t="s">
        <v>3690</v>
      </c>
      <c r="D4" s="322" t="s">
        <v>18</v>
      </c>
      <c r="E4" s="94" t="s">
        <v>19</v>
      </c>
      <c r="F4" s="456" t="s">
        <v>144</v>
      </c>
      <c r="G4" s="441" t="s">
        <v>3688</v>
      </c>
      <c r="H4" s="442" t="s">
        <v>149</v>
      </c>
      <c r="I4" s="52" t="s">
        <v>700</v>
      </c>
      <c r="J4" s="322" t="str">
        <f t="shared" si="1"/>
        <v>Não</v>
      </c>
      <c r="K4" s="457">
        <v>44075.0</v>
      </c>
      <c r="L4" s="458"/>
      <c r="M4" s="459" t="s">
        <v>61</v>
      </c>
      <c r="N4" s="460">
        <v>0.015</v>
      </c>
      <c r="O4" s="96" t="s">
        <v>23</v>
      </c>
      <c r="P4" s="170">
        <v>0.0</v>
      </c>
      <c r="Q4" s="438"/>
      <c r="R4" s="61" t="s">
        <v>3691</v>
      </c>
      <c r="S4" s="46" t="s">
        <v>104</v>
      </c>
      <c r="T4" s="461" t="s">
        <v>229</v>
      </c>
      <c r="U4" s="462" t="s">
        <v>230</v>
      </c>
      <c r="V4" s="449" t="str">
        <f t="shared" si="2"/>
        <v>Ativo</v>
      </c>
      <c r="W4" s="46"/>
      <c r="X4" s="24" t="s">
        <v>116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3685</v>
      </c>
      <c r="B5" s="463" t="s">
        <v>3692</v>
      </c>
      <c r="C5" s="464" t="s">
        <v>3693</v>
      </c>
      <c r="D5" s="322" t="s">
        <v>18</v>
      </c>
      <c r="E5" s="94" t="s">
        <v>19</v>
      </c>
      <c r="F5" s="456" t="s">
        <v>46</v>
      </c>
      <c r="G5" s="441" t="s">
        <v>3688</v>
      </c>
      <c r="H5" s="465" t="s">
        <v>103</v>
      </c>
      <c r="I5" s="47" t="s">
        <v>23</v>
      </c>
      <c r="J5" s="322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104</v>
      </c>
      <c r="T5" s="466" t="s">
        <v>3694</v>
      </c>
      <c r="U5" s="467" t="s">
        <v>19</v>
      </c>
      <c r="V5" s="449" t="str">
        <f t="shared" si="2"/>
        <v>Ativo</v>
      </c>
      <c r="W5" s="46"/>
      <c r="X5" s="24" t="s">
        <v>116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3685</v>
      </c>
      <c r="B6" s="454" t="s">
        <v>3695</v>
      </c>
      <c r="C6" s="455" t="s">
        <v>3696</v>
      </c>
      <c r="D6" s="322" t="s">
        <v>18</v>
      </c>
      <c r="E6" s="94" t="s">
        <v>19</v>
      </c>
      <c r="F6" s="459" t="s">
        <v>3697</v>
      </c>
      <c r="G6" s="441" t="s">
        <v>3688</v>
      </c>
      <c r="H6" s="465" t="s">
        <v>190</v>
      </c>
      <c r="I6" s="47" t="s">
        <v>23</v>
      </c>
      <c r="J6" s="322" t="str">
        <f t="shared" si="1"/>
        <v>Sim</v>
      </c>
      <c r="K6" s="457">
        <v>43759.0</v>
      </c>
      <c r="L6" s="458"/>
      <c r="M6" s="459" t="s">
        <v>275</v>
      </c>
      <c r="N6" s="460">
        <v>0.02</v>
      </c>
      <c r="O6" s="96" t="s">
        <v>53</v>
      </c>
      <c r="P6" s="170">
        <v>0.2</v>
      </c>
      <c r="Q6" s="107" t="s">
        <v>3698</v>
      </c>
      <c r="R6" s="61"/>
      <c r="S6" s="46" t="s">
        <v>104</v>
      </c>
      <c r="T6" s="461" t="s">
        <v>3699</v>
      </c>
      <c r="U6" s="462" t="s">
        <v>19</v>
      </c>
      <c r="V6" s="449" t="str">
        <f t="shared" si="2"/>
        <v>Encerrado</v>
      </c>
      <c r="W6" s="46"/>
      <c r="X6" s="24" t="s">
        <v>116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2621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3685</v>
      </c>
      <c r="B7" s="454" t="s">
        <v>3700</v>
      </c>
      <c r="C7" s="455" t="s">
        <v>3701</v>
      </c>
      <c r="D7" s="322" t="s">
        <v>18</v>
      </c>
      <c r="E7" s="94" t="s">
        <v>19</v>
      </c>
      <c r="F7" s="456" t="s">
        <v>378</v>
      </c>
      <c r="G7" s="441" t="s">
        <v>3688</v>
      </c>
      <c r="H7" s="442" t="s">
        <v>149</v>
      </c>
      <c r="I7" s="47" t="s">
        <v>23</v>
      </c>
      <c r="J7" s="322" t="str">
        <f t="shared" si="1"/>
        <v>Não</v>
      </c>
      <c r="K7" s="457">
        <v>43686.0</v>
      </c>
      <c r="L7" s="458"/>
      <c r="M7" s="459" t="s">
        <v>194</v>
      </c>
      <c r="N7" s="469">
        <v>0.02</v>
      </c>
      <c r="O7" s="96" t="s">
        <v>195</v>
      </c>
      <c r="P7" s="170">
        <v>0.2</v>
      </c>
      <c r="Q7" s="438"/>
      <c r="R7" s="51"/>
      <c r="S7" s="46" t="s">
        <v>104</v>
      </c>
      <c r="T7" s="461" t="s">
        <v>2718</v>
      </c>
      <c r="U7" s="462" t="s">
        <v>799</v>
      </c>
      <c r="V7" s="449" t="str">
        <f t="shared" si="2"/>
        <v>Inativo</v>
      </c>
      <c r="W7" s="46"/>
      <c r="X7" s="24" t="s">
        <v>116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2621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3685</v>
      </c>
      <c r="B8" s="471" t="s">
        <v>435</v>
      </c>
      <c r="C8" s="455" t="s">
        <v>3702</v>
      </c>
      <c r="D8" s="322" t="s">
        <v>18</v>
      </c>
      <c r="E8" s="94" t="s">
        <v>19</v>
      </c>
      <c r="F8" s="456" t="s">
        <v>144</v>
      </c>
      <c r="G8" s="441" t="s">
        <v>3688</v>
      </c>
      <c r="H8" s="442" t="s">
        <v>149</v>
      </c>
      <c r="I8" s="52" t="s">
        <v>122</v>
      </c>
      <c r="J8" s="322" t="str">
        <f>IF(R8=0,"Não","Sim")</f>
        <v>Sim</v>
      </c>
      <c r="K8" s="457">
        <v>43934.0</v>
      </c>
      <c r="L8" s="458"/>
      <c r="M8" s="459" t="s">
        <v>275</v>
      </c>
      <c r="N8" s="460">
        <v>0.02</v>
      </c>
      <c r="O8" s="96" t="s">
        <v>53</v>
      </c>
      <c r="P8" s="170">
        <v>0.2</v>
      </c>
      <c r="Q8" s="472"/>
      <c r="R8" s="473" t="s">
        <v>3703</v>
      </c>
      <c r="S8" s="46" t="s">
        <v>104</v>
      </c>
      <c r="T8" s="461" t="s">
        <v>437</v>
      </c>
      <c r="U8" s="462" t="s">
        <v>19</v>
      </c>
      <c r="V8" s="449" t="str">
        <f t="shared" si="2"/>
        <v>Ativo</v>
      </c>
      <c r="W8" s="46"/>
      <c r="X8" s="24" t="s">
        <v>116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3685</v>
      </c>
      <c r="B9" s="454" t="s">
        <v>2771</v>
      </c>
      <c r="C9" s="455" t="s">
        <v>3704</v>
      </c>
      <c r="D9" s="322" t="s">
        <v>18</v>
      </c>
      <c r="E9" s="94" t="s">
        <v>19</v>
      </c>
      <c r="F9" s="456" t="s">
        <v>2858</v>
      </c>
      <c r="G9" s="441" t="s">
        <v>3688</v>
      </c>
      <c r="H9" s="442" t="s">
        <v>149</v>
      </c>
      <c r="I9" s="47" t="s">
        <v>23</v>
      </c>
      <c r="J9" s="322" t="str">
        <f t="shared" ref="J9:J17" si="3">IF(Q9=0,"Não","Sim")</f>
        <v>Sim</v>
      </c>
      <c r="K9" s="457">
        <v>43663.0</v>
      </c>
      <c r="L9" s="458"/>
      <c r="M9" s="459" t="s">
        <v>275</v>
      </c>
      <c r="N9" s="469">
        <v>0.01</v>
      </c>
      <c r="O9" s="96" t="s">
        <v>53</v>
      </c>
      <c r="P9" s="170">
        <v>0.15</v>
      </c>
      <c r="Q9" s="107" t="s">
        <v>3698</v>
      </c>
      <c r="R9" s="112"/>
      <c r="S9" s="46" t="s">
        <v>104</v>
      </c>
      <c r="T9" s="461" t="s">
        <v>2774</v>
      </c>
      <c r="U9" s="462" t="s">
        <v>19</v>
      </c>
      <c r="V9" s="449" t="str">
        <f t="shared" si="2"/>
        <v>Inativo</v>
      </c>
      <c r="W9" s="46"/>
      <c r="X9" s="24" t="s">
        <v>116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2621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3685</v>
      </c>
      <c r="B10" s="454" t="s">
        <v>3705</v>
      </c>
      <c r="C10" s="464" t="s">
        <v>3706</v>
      </c>
      <c r="D10" s="322" t="s">
        <v>18</v>
      </c>
      <c r="E10" s="94" t="s">
        <v>19</v>
      </c>
      <c r="F10" s="456" t="s">
        <v>2858</v>
      </c>
      <c r="G10" s="441" t="s">
        <v>3688</v>
      </c>
      <c r="H10" s="442" t="s">
        <v>149</v>
      </c>
      <c r="I10" s="47" t="s">
        <v>23</v>
      </c>
      <c r="J10" s="322" t="str">
        <f t="shared" si="3"/>
        <v>Não</v>
      </c>
      <c r="K10" s="457">
        <v>43864.0</v>
      </c>
      <c r="L10" s="458"/>
      <c r="M10" s="459" t="s">
        <v>61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104</v>
      </c>
      <c r="T10" s="461" t="s">
        <v>3707</v>
      </c>
      <c r="U10" s="462" t="s">
        <v>19</v>
      </c>
      <c r="V10" s="449" t="str">
        <f t="shared" si="2"/>
        <v>Inativo</v>
      </c>
      <c r="W10" s="46"/>
      <c r="X10" s="24" t="s">
        <v>116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3685</v>
      </c>
      <c r="B11" s="454" t="s">
        <v>3708</v>
      </c>
      <c r="C11" s="464" t="s">
        <v>3709</v>
      </c>
      <c r="D11" s="322" t="s">
        <v>18</v>
      </c>
      <c r="E11" s="94" t="s">
        <v>19</v>
      </c>
      <c r="F11" s="456" t="s">
        <v>18</v>
      </c>
      <c r="G11" s="441" t="s">
        <v>3688</v>
      </c>
      <c r="H11" s="442" t="s">
        <v>149</v>
      </c>
      <c r="I11" s="47" t="s">
        <v>23</v>
      </c>
      <c r="J11" s="322" t="str">
        <f t="shared" si="3"/>
        <v>Não</v>
      </c>
      <c r="K11" s="457">
        <v>44062.0</v>
      </c>
      <c r="L11" s="458"/>
      <c r="M11" s="459" t="s">
        <v>61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104</v>
      </c>
      <c r="T11" s="461" t="s">
        <v>3710</v>
      </c>
      <c r="U11" s="462" t="s">
        <v>19</v>
      </c>
      <c r="V11" s="449" t="str">
        <f t="shared" si="2"/>
        <v>Inativo</v>
      </c>
      <c r="W11" s="46"/>
      <c r="X11" s="24" t="s">
        <v>116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3685</v>
      </c>
      <c r="B12" s="474" t="s">
        <v>3711</v>
      </c>
      <c r="C12" s="464" t="s">
        <v>3712</v>
      </c>
      <c r="D12" s="322" t="s">
        <v>101</v>
      </c>
      <c r="E12" s="94" t="s">
        <v>19</v>
      </c>
      <c r="F12" s="456" t="s">
        <v>3713</v>
      </c>
      <c r="G12" s="441" t="s">
        <v>3688</v>
      </c>
      <c r="H12" s="465" t="s">
        <v>190</v>
      </c>
      <c r="I12" s="47" t="s">
        <v>23</v>
      </c>
      <c r="J12" s="322" t="str">
        <f t="shared" si="3"/>
        <v>Não</v>
      </c>
      <c r="K12" s="457">
        <v>44774.0</v>
      </c>
      <c r="L12" s="458">
        <v>44942.0</v>
      </c>
      <c r="M12" s="459" t="s">
        <v>61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104</v>
      </c>
      <c r="T12" s="461" t="s">
        <v>3714</v>
      </c>
      <c r="U12" s="467" t="s">
        <v>19</v>
      </c>
      <c r="V12" s="449" t="str">
        <f t="shared" si="2"/>
        <v>Encerrado</v>
      </c>
      <c r="W12" s="46"/>
      <c r="X12" s="24" t="s">
        <v>116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3685</v>
      </c>
      <c r="B13" s="454" t="s">
        <v>3715</v>
      </c>
      <c r="C13" s="464" t="s">
        <v>3716</v>
      </c>
      <c r="D13" s="322" t="s">
        <v>18</v>
      </c>
      <c r="E13" s="94" t="s">
        <v>19</v>
      </c>
      <c r="F13" s="456" t="s">
        <v>2858</v>
      </c>
      <c r="G13" s="441" t="s">
        <v>3688</v>
      </c>
      <c r="H13" s="465" t="s">
        <v>190</v>
      </c>
      <c r="I13" s="47" t="s">
        <v>23</v>
      </c>
      <c r="J13" s="322" t="str">
        <f t="shared" si="3"/>
        <v>Não</v>
      </c>
      <c r="K13" s="476" t="s">
        <v>2654</v>
      </c>
      <c r="L13" s="458"/>
      <c r="M13" s="459" t="s">
        <v>61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104</v>
      </c>
      <c r="T13" s="461" t="s">
        <v>3717</v>
      </c>
      <c r="U13" s="462" t="s">
        <v>19</v>
      </c>
      <c r="V13" s="449" t="str">
        <f t="shared" si="2"/>
        <v>Encerrado</v>
      </c>
      <c r="W13" s="46"/>
      <c r="X13" s="24" t="s">
        <v>116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2621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3685</v>
      </c>
      <c r="B14" s="474" t="s">
        <v>969</v>
      </c>
      <c r="C14" s="455" t="s">
        <v>3718</v>
      </c>
      <c r="D14" s="322" t="s">
        <v>18</v>
      </c>
      <c r="E14" s="94" t="s">
        <v>19</v>
      </c>
      <c r="F14" s="456" t="s">
        <v>3719</v>
      </c>
      <c r="G14" s="441" t="s">
        <v>3688</v>
      </c>
      <c r="H14" s="442" t="s">
        <v>149</v>
      </c>
      <c r="I14" s="47" t="s">
        <v>23</v>
      </c>
      <c r="J14" s="322" t="str">
        <f t="shared" si="3"/>
        <v>Sim</v>
      </c>
      <c r="K14" s="457">
        <v>45007.0</v>
      </c>
      <c r="L14" s="458"/>
      <c r="M14" s="459" t="s">
        <v>194</v>
      </c>
      <c r="N14" s="469">
        <v>0.023</v>
      </c>
      <c r="O14" s="96" t="s">
        <v>195</v>
      </c>
      <c r="P14" s="170">
        <v>0.2</v>
      </c>
      <c r="Q14" s="438" t="s">
        <v>3720</v>
      </c>
      <c r="R14" s="143" t="s">
        <v>3721</v>
      </c>
      <c r="S14" s="46" t="s">
        <v>104</v>
      </c>
      <c r="T14" s="461" t="s">
        <v>972</v>
      </c>
      <c r="U14" s="467" t="s">
        <v>154</v>
      </c>
      <c r="V14" s="449" t="str">
        <f t="shared" si="2"/>
        <v>Ativo</v>
      </c>
      <c r="W14" s="46"/>
      <c r="X14" s="24" t="s">
        <v>116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3685</v>
      </c>
      <c r="B15" s="454" t="s">
        <v>3722</v>
      </c>
      <c r="C15" s="455" t="s">
        <v>3723</v>
      </c>
      <c r="D15" s="322" t="s">
        <v>2604</v>
      </c>
      <c r="E15" s="94" t="s">
        <v>19</v>
      </c>
      <c r="F15" s="456" t="s">
        <v>2604</v>
      </c>
      <c r="G15" s="441" t="s">
        <v>3688</v>
      </c>
      <c r="H15" s="442" t="s">
        <v>149</v>
      </c>
      <c r="I15" s="47" t="s">
        <v>23</v>
      </c>
      <c r="J15" s="322" t="str">
        <f t="shared" si="3"/>
        <v>Não</v>
      </c>
      <c r="K15" s="457">
        <v>44014.0</v>
      </c>
      <c r="L15" s="458"/>
      <c r="M15" s="459" t="s">
        <v>194</v>
      </c>
      <c r="N15" s="469">
        <v>0.025</v>
      </c>
      <c r="O15" s="96" t="s">
        <v>195</v>
      </c>
      <c r="P15" s="170">
        <v>0.2</v>
      </c>
      <c r="Q15" s="438"/>
      <c r="R15" s="477"/>
      <c r="S15" s="46" t="s">
        <v>104</v>
      </c>
      <c r="T15" s="461" t="s">
        <v>3724</v>
      </c>
      <c r="U15" s="462" t="s">
        <v>3725</v>
      </c>
      <c r="V15" s="449" t="str">
        <f t="shared" si="2"/>
        <v>Ativo</v>
      </c>
      <c r="W15" s="46"/>
      <c r="X15" s="24" t="s">
        <v>116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3685</v>
      </c>
      <c r="B16" s="454" t="s">
        <v>3726</v>
      </c>
      <c r="C16" s="455" t="s">
        <v>3727</v>
      </c>
      <c r="D16" s="322" t="s">
        <v>18</v>
      </c>
      <c r="E16" s="94" t="s">
        <v>19</v>
      </c>
      <c r="F16" s="459" t="s">
        <v>144</v>
      </c>
      <c r="G16" s="441" t="s">
        <v>3688</v>
      </c>
      <c r="H16" s="465" t="s">
        <v>103</v>
      </c>
      <c r="I16" s="47" t="s">
        <v>23</v>
      </c>
      <c r="J16" s="322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104</v>
      </c>
      <c r="T16" s="461" t="s">
        <v>3728</v>
      </c>
      <c r="U16" s="462" t="s">
        <v>19</v>
      </c>
      <c r="V16" s="449" t="str">
        <f t="shared" si="2"/>
        <v>Ativo</v>
      </c>
      <c r="W16" s="46"/>
      <c r="X16" s="24" t="s">
        <v>116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3685</v>
      </c>
      <c r="B17" s="454" t="s">
        <v>3729</v>
      </c>
      <c r="C17" s="455" t="s">
        <v>3730</v>
      </c>
      <c r="D17" s="322" t="s">
        <v>18</v>
      </c>
      <c r="E17" s="94" t="s">
        <v>19</v>
      </c>
      <c r="F17" s="459" t="s">
        <v>3731</v>
      </c>
      <c r="G17" s="441" t="s">
        <v>3688</v>
      </c>
      <c r="H17" s="465" t="s">
        <v>190</v>
      </c>
      <c r="I17" s="47" t="s">
        <v>23</v>
      </c>
      <c r="J17" s="322" t="str">
        <f t="shared" si="3"/>
        <v>Não</v>
      </c>
      <c r="K17" s="457">
        <v>43864.0</v>
      </c>
      <c r="L17" s="458">
        <v>44657.0</v>
      </c>
      <c r="M17" s="459" t="s">
        <v>61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104</v>
      </c>
      <c r="T17" s="461" t="s">
        <v>3732</v>
      </c>
      <c r="U17" s="462" t="s">
        <v>19</v>
      </c>
      <c r="V17" s="449" t="str">
        <f t="shared" si="2"/>
        <v>Encerrado</v>
      </c>
      <c r="W17" s="46"/>
      <c r="X17" s="24" t="s">
        <v>116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2621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3685</v>
      </c>
      <c r="B18" s="454" t="s">
        <v>1501</v>
      </c>
      <c r="C18" s="455" t="s">
        <v>3733</v>
      </c>
      <c r="D18" s="322" t="s">
        <v>18</v>
      </c>
      <c r="E18" s="94" t="s">
        <v>19</v>
      </c>
      <c r="F18" s="456" t="s">
        <v>711</v>
      </c>
      <c r="G18" s="441" t="s">
        <v>3688</v>
      </c>
      <c r="H18" s="442" t="s">
        <v>149</v>
      </c>
      <c r="I18" s="47" t="s">
        <v>23</v>
      </c>
      <c r="J18" s="322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3734</v>
      </c>
      <c r="S18" s="46" t="s">
        <v>104</v>
      </c>
      <c r="T18" s="461" t="s">
        <v>1503</v>
      </c>
      <c r="U18" s="462" t="s">
        <v>19</v>
      </c>
      <c r="V18" s="449" t="str">
        <f t="shared" si="2"/>
        <v>Inativo</v>
      </c>
      <c r="W18" s="46"/>
      <c r="X18" s="24" t="s">
        <v>116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3685</v>
      </c>
      <c r="B19" s="454" t="s">
        <v>3735</v>
      </c>
      <c r="C19" s="455" t="s">
        <v>3736</v>
      </c>
      <c r="D19" s="322" t="s">
        <v>18</v>
      </c>
      <c r="E19" s="94" t="s">
        <v>19</v>
      </c>
      <c r="F19" s="459" t="s">
        <v>2258</v>
      </c>
      <c r="G19" s="441" t="s">
        <v>3688</v>
      </c>
      <c r="H19" s="465" t="s">
        <v>190</v>
      </c>
      <c r="I19" s="47" t="s">
        <v>23</v>
      </c>
      <c r="J19" s="322" t="str">
        <f t="shared" ref="J19:J23" si="4">IF(Q19=0,"Não","Sim")</f>
        <v>Não</v>
      </c>
      <c r="K19" s="457">
        <v>44027.0</v>
      </c>
      <c r="L19" s="458">
        <v>44726.0</v>
      </c>
      <c r="M19" s="459" t="s">
        <v>61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104</v>
      </c>
      <c r="T19" s="461" t="s">
        <v>1514</v>
      </c>
      <c r="U19" s="462" t="s">
        <v>19</v>
      </c>
      <c r="V19" s="449" t="str">
        <f t="shared" si="2"/>
        <v>Encerrado</v>
      </c>
      <c r="W19" s="46"/>
      <c r="X19" s="24" t="s">
        <v>116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3685</v>
      </c>
      <c r="B20" s="454" t="s">
        <v>3737</v>
      </c>
      <c r="C20" s="455" t="s">
        <v>3738</v>
      </c>
      <c r="D20" s="322" t="s">
        <v>18</v>
      </c>
      <c r="E20" s="94" t="s">
        <v>19</v>
      </c>
      <c r="F20" s="456" t="s">
        <v>3739</v>
      </c>
      <c r="G20" s="441" t="s">
        <v>3688</v>
      </c>
      <c r="H20" s="442" t="s">
        <v>149</v>
      </c>
      <c r="I20" s="47" t="s">
        <v>23</v>
      </c>
      <c r="J20" s="322" t="str">
        <f t="shared" si="4"/>
        <v>Não</v>
      </c>
      <c r="K20" s="457">
        <v>43718.0</v>
      </c>
      <c r="L20" s="458"/>
      <c r="M20" s="459" t="s">
        <v>74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104</v>
      </c>
      <c r="T20" s="461" t="s">
        <v>3740</v>
      </c>
      <c r="U20" s="462" t="s">
        <v>27</v>
      </c>
      <c r="V20" s="449" t="str">
        <f t="shared" si="2"/>
        <v>Inativo</v>
      </c>
      <c r="W20" s="46"/>
      <c r="X20" s="24" t="s">
        <v>116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2621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3685</v>
      </c>
      <c r="B21" s="454" t="s">
        <v>3741</v>
      </c>
      <c r="C21" s="455" t="s">
        <v>3742</v>
      </c>
      <c r="D21" s="322" t="s">
        <v>18</v>
      </c>
      <c r="E21" s="94" t="s">
        <v>19</v>
      </c>
      <c r="F21" s="459" t="s">
        <v>711</v>
      </c>
      <c r="G21" s="441" t="s">
        <v>3688</v>
      </c>
      <c r="H21" s="465" t="s">
        <v>190</v>
      </c>
      <c r="I21" s="47" t="s">
        <v>23</v>
      </c>
      <c r="J21" s="322" t="str">
        <f t="shared" si="4"/>
        <v>Não</v>
      </c>
      <c r="K21" s="457">
        <v>43637.0</v>
      </c>
      <c r="L21" s="458"/>
      <c r="M21" s="459" t="s">
        <v>275</v>
      </c>
      <c r="N21" s="460">
        <v>0.015</v>
      </c>
      <c r="O21" s="96" t="s">
        <v>53</v>
      </c>
      <c r="P21" s="170">
        <v>0.2</v>
      </c>
      <c r="Q21" s="473"/>
      <c r="R21" s="107"/>
      <c r="S21" s="46" t="s">
        <v>104</v>
      </c>
      <c r="T21" s="461" t="s">
        <v>3743</v>
      </c>
      <c r="U21" s="462" t="s">
        <v>19</v>
      </c>
      <c r="V21" s="449" t="str">
        <f t="shared" si="2"/>
        <v>Encerrado</v>
      </c>
      <c r="W21" s="46"/>
      <c r="X21" s="24" t="s">
        <v>116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2621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3685</v>
      </c>
      <c r="B22" s="454" t="s">
        <v>3744</v>
      </c>
      <c r="C22" s="455" t="s">
        <v>3745</v>
      </c>
      <c r="D22" s="322" t="s">
        <v>18</v>
      </c>
      <c r="E22" s="94" t="s">
        <v>19</v>
      </c>
      <c r="F22" s="456" t="s">
        <v>711</v>
      </c>
      <c r="G22" s="441" t="s">
        <v>3688</v>
      </c>
      <c r="H22" s="442" t="s">
        <v>149</v>
      </c>
      <c r="I22" s="47" t="s">
        <v>23</v>
      </c>
      <c r="J22" s="322" t="str">
        <f t="shared" si="4"/>
        <v>Não</v>
      </c>
      <c r="K22" s="457">
        <v>43773.0</v>
      </c>
      <c r="L22" s="458"/>
      <c r="M22" s="459" t="s">
        <v>275</v>
      </c>
      <c r="N22" s="460">
        <v>0.02</v>
      </c>
      <c r="O22" s="96" t="s">
        <v>53</v>
      </c>
      <c r="P22" s="170">
        <v>0.2</v>
      </c>
      <c r="Q22" s="438"/>
      <c r="R22" s="51"/>
      <c r="S22" s="46" t="s">
        <v>104</v>
      </c>
      <c r="T22" s="461" t="s">
        <v>3746</v>
      </c>
      <c r="U22" s="462" t="s">
        <v>27</v>
      </c>
      <c r="V22" s="449" t="str">
        <f t="shared" si="2"/>
        <v>Ativo</v>
      </c>
      <c r="W22" s="46"/>
      <c r="X22" s="24" t="s">
        <v>116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3685</v>
      </c>
      <c r="B23" s="454" t="s">
        <v>3747</v>
      </c>
      <c r="C23" s="455" t="s">
        <v>3748</v>
      </c>
      <c r="D23" s="322" t="s">
        <v>18</v>
      </c>
      <c r="E23" s="94" t="s">
        <v>19</v>
      </c>
      <c r="F23" s="456" t="s">
        <v>144</v>
      </c>
      <c r="G23" s="441" t="s">
        <v>3688</v>
      </c>
      <c r="H23" s="442" t="s">
        <v>149</v>
      </c>
      <c r="I23" s="47" t="s">
        <v>23</v>
      </c>
      <c r="J23" s="322" t="str">
        <f t="shared" si="4"/>
        <v>Não</v>
      </c>
      <c r="K23" s="457">
        <v>43893.0</v>
      </c>
      <c r="L23" s="458"/>
      <c r="M23" s="459" t="s">
        <v>275</v>
      </c>
      <c r="N23" s="460">
        <v>0.02</v>
      </c>
      <c r="O23" s="96" t="s">
        <v>53</v>
      </c>
      <c r="P23" s="170">
        <v>0.2</v>
      </c>
      <c r="Q23" s="438"/>
      <c r="R23" s="51"/>
      <c r="S23" s="46" t="s">
        <v>104</v>
      </c>
      <c r="T23" s="461" t="s">
        <v>3749</v>
      </c>
      <c r="U23" s="462" t="s">
        <v>19</v>
      </c>
      <c r="V23" s="449" t="str">
        <f t="shared" si="2"/>
        <v>Inativo</v>
      </c>
      <c r="W23" s="46"/>
      <c r="X23" s="24" t="s">
        <v>116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2621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3685</v>
      </c>
      <c r="B24" s="454" t="s">
        <v>3750</v>
      </c>
      <c r="C24" s="455" t="s">
        <v>3751</v>
      </c>
      <c r="D24" s="322" t="s">
        <v>18</v>
      </c>
      <c r="E24" s="94" t="s">
        <v>19</v>
      </c>
      <c r="F24" s="456" t="s">
        <v>2660</v>
      </c>
      <c r="G24" s="441" t="s">
        <v>3688</v>
      </c>
      <c r="H24" s="442" t="s">
        <v>149</v>
      </c>
      <c r="I24" s="47" t="s">
        <v>23</v>
      </c>
      <c r="J24" s="322" t="str">
        <f>IF(R24=0,"Não","Sim")</f>
        <v>Sim</v>
      </c>
      <c r="K24" s="457">
        <v>43900.0</v>
      </c>
      <c r="L24" s="458"/>
      <c r="M24" s="459" t="s">
        <v>194</v>
      </c>
      <c r="N24" s="460">
        <v>0.0</v>
      </c>
      <c r="O24" s="96" t="s">
        <v>23</v>
      </c>
      <c r="P24" s="170">
        <v>0.0</v>
      </c>
      <c r="Q24" s="472"/>
      <c r="R24" s="438" t="s">
        <v>3752</v>
      </c>
      <c r="S24" s="46" t="s">
        <v>104</v>
      </c>
      <c r="T24" s="461" t="s">
        <v>3753</v>
      </c>
      <c r="U24" s="462" t="s">
        <v>799</v>
      </c>
      <c r="V24" s="449" t="str">
        <f t="shared" si="2"/>
        <v>Inativo</v>
      </c>
      <c r="W24" s="46"/>
      <c r="X24" s="24" t="s">
        <v>116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3685</v>
      </c>
      <c r="B25" s="454" t="s">
        <v>3754</v>
      </c>
      <c r="C25" s="455" t="s">
        <v>3755</v>
      </c>
      <c r="D25" s="322" t="s">
        <v>18</v>
      </c>
      <c r="E25" s="94" t="s">
        <v>19</v>
      </c>
      <c r="F25" s="459" t="s">
        <v>3756</v>
      </c>
      <c r="G25" s="441" t="s">
        <v>3688</v>
      </c>
      <c r="H25" s="465" t="s">
        <v>190</v>
      </c>
      <c r="I25" s="47" t="s">
        <v>23</v>
      </c>
      <c r="J25" s="322" t="str">
        <f t="shared" ref="J25:J26" si="5">IF(Q25=0,"Não","Sim")</f>
        <v>Sim</v>
      </c>
      <c r="K25" s="457">
        <v>43742.0</v>
      </c>
      <c r="L25" s="458"/>
      <c r="M25" s="459" t="s">
        <v>61</v>
      </c>
      <c r="N25" s="460">
        <v>0.015</v>
      </c>
      <c r="O25" s="96" t="s">
        <v>23</v>
      </c>
      <c r="P25" s="170">
        <v>0.0</v>
      </c>
      <c r="Q25" s="473" t="s">
        <v>2644</v>
      </c>
      <c r="R25" s="143" t="s">
        <v>3757</v>
      </c>
      <c r="S25" s="46" t="s">
        <v>104</v>
      </c>
      <c r="T25" s="461" t="s">
        <v>3758</v>
      </c>
      <c r="U25" s="462" t="s">
        <v>27</v>
      </c>
      <c r="V25" s="449" t="str">
        <f t="shared" si="2"/>
        <v>Encerrado</v>
      </c>
      <c r="W25" s="46"/>
      <c r="X25" s="24" t="s">
        <v>116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2621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3685</v>
      </c>
      <c r="B26" s="454" t="s">
        <v>3759</v>
      </c>
      <c r="C26" s="455" t="s">
        <v>3760</v>
      </c>
      <c r="D26" s="322" t="s">
        <v>18</v>
      </c>
      <c r="E26" s="94" t="s">
        <v>19</v>
      </c>
      <c r="F26" s="456" t="s">
        <v>3761</v>
      </c>
      <c r="G26" s="441" t="s">
        <v>3688</v>
      </c>
      <c r="H26" s="465" t="s">
        <v>103</v>
      </c>
      <c r="I26" s="47" t="s">
        <v>23</v>
      </c>
      <c r="J26" s="322" t="str">
        <f t="shared" si="5"/>
        <v>Sim</v>
      </c>
      <c r="K26" s="457">
        <v>44403.0</v>
      </c>
      <c r="L26" s="458"/>
      <c r="M26" s="459" t="s">
        <v>198</v>
      </c>
      <c r="N26" s="460">
        <v>0.008</v>
      </c>
      <c r="O26" s="96" t="s">
        <v>199</v>
      </c>
      <c r="P26" s="170">
        <v>0.1</v>
      </c>
      <c r="Q26" s="473" t="s">
        <v>3762</v>
      </c>
      <c r="R26" s="51"/>
      <c r="S26" s="46" t="s">
        <v>104</v>
      </c>
      <c r="T26" s="461" t="s">
        <v>3763</v>
      </c>
      <c r="U26" s="462" t="s">
        <v>799</v>
      </c>
      <c r="V26" s="449" t="str">
        <f t="shared" si="2"/>
        <v>Ativo</v>
      </c>
      <c r="W26" s="46"/>
      <c r="X26" s="24" t="s">
        <v>116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3685</v>
      </c>
      <c r="B27" s="454" t="s">
        <v>3764</v>
      </c>
      <c r="C27" s="455" t="s">
        <v>3765</v>
      </c>
      <c r="D27" s="322" t="s">
        <v>18</v>
      </c>
      <c r="E27" s="94" t="s">
        <v>19</v>
      </c>
      <c r="F27" s="459" t="s">
        <v>3731</v>
      </c>
      <c r="G27" s="441" t="s">
        <v>3688</v>
      </c>
      <c r="H27" s="465" t="s">
        <v>190</v>
      </c>
      <c r="I27" s="47" t="s">
        <v>23</v>
      </c>
      <c r="J27" s="322" t="str">
        <f>IF(R27=0,"Não","Sim")</f>
        <v>Sim</v>
      </c>
      <c r="K27" s="457">
        <v>43731.0</v>
      </c>
      <c r="L27" s="458"/>
      <c r="M27" s="459" t="s">
        <v>275</v>
      </c>
      <c r="N27" s="460">
        <v>0.02</v>
      </c>
      <c r="O27" s="96" t="s">
        <v>53</v>
      </c>
      <c r="P27" s="170">
        <v>0.2</v>
      </c>
      <c r="Q27" s="472"/>
      <c r="R27" s="473" t="s">
        <v>3766</v>
      </c>
      <c r="S27" s="46" t="s">
        <v>104</v>
      </c>
      <c r="T27" s="461" t="s">
        <v>3767</v>
      </c>
      <c r="U27" s="462" t="s">
        <v>19</v>
      </c>
      <c r="V27" s="449" t="str">
        <f t="shared" si="2"/>
        <v>Encerrado</v>
      </c>
      <c r="W27" s="46"/>
      <c r="X27" s="24" t="s">
        <v>116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2621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3685</v>
      </c>
      <c r="B28" s="454" t="s">
        <v>3768</v>
      </c>
      <c r="C28" s="455" t="s">
        <v>3769</v>
      </c>
      <c r="D28" s="322" t="s">
        <v>18</v>
      </c>
      <c r="E28" s="94" t="s">
        <v>19</v>
      </c>
      <c r="F28" s="456" t="s">
        <v>144</v>
      </c>
      <c r="G28" s="441" t="s">
        <v>3688</v>
      </c>
      <c r="H28" s="442" t="s">
        <v>149</v>
      </c>
      <c r="I28" s="47" t="s">
        <v>23</v>
      </c>
      <c r="J28" s="322" t="str">
        <f t="shared" ref="J28:J31" si="6">IF(Q28=0,"Não","Sim")</f>
        <v>Sim</v>
      </c>
      <c r="K28" s="457">
        <v>43635.0</v>
      </c>
      <c r="L28" s="458"/>
      <c r="M28" s="459" t="s">
        <v>61</v>
      </c>
      <c r="N28" s="469">
        <v>0.01</v>
      </c>
      <c r="O28" s="96" t="s">
        <v>23</v>
      </c>
      <c r="P28" s="170">
        <v>0.0</v>
      </c>
      <c r="Q28" s="51" t="s">
        <v>2644</v>
      </c>
      <c r="R28" s="51"/>
      <c r="S28" s="46" t="s">
        <v>104</v>
      </c>
      <c r="T28" s="461" t="s">
        <v>3770</v>
      </c>
      <c r="U28" s="462" t="s">
        <v>19</v>
      </c>
      <c r="V28" s="449" t="str">
        <f t="shared" si="2"/>
        <v>Inativo</v>
      </c>
      <c r="W28" s="46"/>
      <c r="X28" s="24" t="s">
        <v>116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2621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3685</v>
      </c>
      <c r="B29" s="454" t="s">
        <v>3771</v>
      </c>
      <c r="C29" s="455" t="s">
        <v>3772</v>
      </c>
      <c r="D29" s="322" t="s">
        <v>18</v>
      </c>
      <c r="E29" s="94" t="s">
        <v>19</v>
      </c>
      <c r="F29" s="459" t="s">
        <v>2258</v>
      </c>
      <c r="G29" s="441" t="s">
        <v>3688</v>
      </c>
      <c r="H29" s="465" t="s">
        <v>190</v>
      </c>
      <c r="I29" s="47" t="s">
        <v>23</v>
      </c>
      <c r="J29" s="322" t="str">
        <f t="shared" si="6"/>
        <v>Não</v>
      </c>
      <c r="K29" s="457">
        <v>44028.0</v>
      </c>
      <c r="L29" s="458">
        <v>44726.0</v>
      </c>
      <c r="M29" s="459" t="s">
        <v>61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104</v>
      </c>
      <c r="T29" s="461" t="s">
        <v>2245</v>
      </c>
      <c r="U29" s="462" t="s">
        <v>19</v>
      </c>
      <c r="V29" s="449" t="str">
        <f t="shared" si="2"/>
        <v>Encerrado</v>
      </c>
      <c r="W29" s="46"/>
      <c r="X29" s="24" t="s">
        <v>116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3685</v>
      </c>
      <c r="B30" s="454" t="s">
        <v>3773</v>
      </c>
      <c r="C30" s="455" t="s">
        <v>3774</v>
      </c>
      <c r="D30" s="322" t="s">
        <v>18</v>
      </c>
      <c r="E30" s="94" t="s">
        <v>19</v>
      </c>
      <c r="F30" s="459" t="s">
        <v>2258</v>
      </c>
      <c r="G30" s="441" t="s">
        <v>3688</v>
      </c>
      <c r="H30" s="465" t="s">
        <v>190</v>
      </c>
      <c r="I30" s="47" t="s">
        <v>23</v>
      </c>
      <c r="J30" s="322" t="str">
        <f t="shared" si="6"/>
        <v>Não</v>
      </c>
      <c r="K30" s="457">
        <v>43797.0</v>
      </c>
      <c r="L30" s="458"/>
      <c r="M30" s="459" t="s">
        <v>74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104</v>
      </c>
      <c r="T30" s="461" t="s">
        <v>3775</v>
      </c>
      <c r="U30" s="462" t="s">
        <v>19</v>
      </c>
      <c r="V30" s="449" t="str">
        <f t="shared" si="2"/>
        <v>Encerrado</v>
      </c>
      <c r="W30" s="46"/>
      <c r="X30" s="24" t="s">
        <v>116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2621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3685</v>
      </c>
      <c r="B31" s="454" t="s">
        <v>3776</v>
      </c>
      <c r="C31" s="455" t="s">
        <v>3777</v>
      </c>
      <c r="D31" s="322" t="s">
        <v>18</v>
      </c>
      <c r="E31" s="94" t="s">
        <v>19</v>
      </c>
      <c r="F31" s="459" t="s">
        <v>2858</v>
      </c>
      <c r="G31" s="441" t="s">
        <v>3688</v>
      </c>
      <c r="H31" s="465" t="s">
        <v>190</v>
      </c>
      <c r="I31" s="47" t="s">
        <v>23</v>
      </c>
      <c r="J31" s="322" t="str">
        <f t="shared" si="6"/>
        <v>Sim</v>
      </c>
      <c r="K31" s="457">
        <v>43873.0</v>
      </c>
      <c r="L31" s="458"/>
      <c r="M31" s="459" t="s">
        <v>275</v>
      </c>
      <c r="N31" s="460">
        <v>0.02</v>
      </c>
      <c r="O31" s="96" t="s">
        <v>53</v>
      </c>
      <c r="P31" s="170">
        <v>0.2</v>
      </c>
      <c r="Q31" s="438" t="s">
        <v>3778</v>
      </c>
      <c r="R31" s="51"/>
      <c r="S31" s="46" t="s">
        <v>104</v>
      </c>
      <c r="T31" s="461" t="s">
        <v>3779</v>
      </c>
      <c r="U31" s="462" t="s">
        <v>19</v>
      </c>
      <c r="V31" s="449" t="str">
        <f t="shared" si="2"/>
        <v>Encerrado</v>
      </c>
      <c r="W31" s="46"/>
      <c r="X31" s="24" t="s">
        <v>116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2621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  <c r="BZ32" s="284"/>
      <c r="CA32" s="284"/>
      <c r="CB32" s="284"/>
      <c r="CC32" s="284"/>
      <c r="CD32" s="284"/>
      <c r="CE32" s="284"/>
      <c r="CF32" s="284"/>
    </row>
    <row r="33" ht="15.75" customHeight="1">
      <c r="A33" s="487"/>
      <c r="B33" s="488" t="s">
        <v>2587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4"/>
      <c r="AX33" s="284"/>
      <c r="AY33" s="284"/>
      <c r="AZ33" s="284"/>
      <c r="BA33" s="284"/>
      <c r="BB33" s="284"/>
      <c r="BC33" s="284"/>
      <c r="BD33" s="498"/>
      <c r="BE33" s="498"/>
      <c r="BF33" s="284"/>
      <c r="BG33" s="284"/>
      <c r="BH33" s="284"/>
      <c r="BI33" s="284"/>
      <c r="BJ33" s="284"/>
      <c r="BK33" s="284"/>
      <c r="BL33" s="284"/>
      <c r="BM33" s="284"/>
      <c r="BN33" s="284"/>
      <c r="BO33" s="284"/>
      <c r="BP33" s="284"/>
      <c r="BQ33" s="284"/>
      <c r="BR33" s="284"/>
      <c r="BS33" s="284"/>
      <c r="BT33" s="284"/>
      <c r="BU33" s="284"/>
      <c r="BV33" s="284"/>
      <c r="BW33" s="284"/>
      <c r="BX33" s="284"/>
      <c r="BY33" s="284"/>
      <c r="BZ33" s="284"/>
      <c r="CA33" s="284"/>
      <c r="CB33" s="284"/>
      <c r="CC33" s="284"/>
      <c r="CD33" s="284"/>
      <c r="CE33" s="284"/>
      <c r="CF33" s="284"/>
    </row>
    <row r="34" ht="15.75" customHeight="1">
      <c r="A34" s="499"/>
      <c r="B34" s="500" t="s">
        <v>2588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2589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480"/>
      <c r="AL35" s="480"/>
      <c r="AM35" s="480"/>
      <c r="AN35" s="480"/>
      <c r="AO35" s="480"/>
      <c r="AP35" s="480"/>
      <c r="AQ35" s="480"/>
      <c r="AR35" s="497"/>
      <c r="AS35" s="497"/>
      <c r="AT35" s="284"/>
      <c r="AU35" s="284"/>
      <c r="AV35" s="284"/>
      <c r="AW35" s="284"/>
      <c r="AX35" s="284"/>
      <c r="AY35" s="284"/>
      <c r="AZ35" s="284"/>
      <c r="BA35" s="284"/>
      <c r="BB35" s="284"/>
      <c r="BC35" s="284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284"/>
      <c r="BV35" s="284"/>
      <c r="BW35" s="284"/>
      <c r="BX35" s="284"/>
      <c r="BY35" s="284"/>
      <c r="BZ35" s="284"/>
      <c r="CA35" s="284"/>
      <c r="CB35" s="284"/>
      <c r="CC35" s="284"/>
      <c r="CD35" s="284"/>
      <c r="CE35" s="284"/>
      <c r="CF35" s="284"/>
    </row>
    <row r="36" ht="15.75" customHeight="1">
      <c r="A36" s="504"/>
      <c r="B36" s="505" t="s">
        <v>2590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4"/>
      <c r="AA36" s="284"/>
      <c r="AB36" s="284"/>
      <c r="AC36" s="284"/>
      <c r="AD36" s="284"/>
      <c r="AE36" s="284"/>
      <c r="AF36" s="284"/>
      <c r="AG36" s="284"/>
      <c r="AH36" s="284"/>
      <c r="AI36" s="284"/>
      <c r="AJ36" s="284"/>
      <c r="AK36" s="480"/>
      <c r="AL36" s="480"/>
      <c r="AM36" s="480"/>
      <c r="AN36" s="480"/>
      <c r="AO36" s="480"/>
      <c r="AP36" s="480"/>
      <c r="AQ36" s="480"/>
      <c r="AR36" s="497"/>
      <c r="AS36" s="497"/>
      <c r="AT36" s="284"/>
      <c r="AU36" s="284"/>
      <c r="AV36" s="284"/>
      <c r="AW36" s="284"/>
      <c r="AX36" s="284"/>
      <c r="AY36" s="284"/>
      <c r="AZ36" s="284"/>
      <c r="BA36" s="284"/>
      <c r="BB36" s="284"/>
      <c r="BC36" s="284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  <c r="CF36" s="284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480"/>
      <c r="AL37" s="480"/>
      <c r="AM37" s="480"/>
      <c r="AN37" s="480"/>
      <c r="AO37" s="480"/>
      <c r="AP37" s="480"/>
      <c r="AQ37" s="480"/>
      <c r="AR37" s="497"/>
      <c r="AS37" s="497"/>
      <c r="AT37" s="284"/>
      <c r="AU37" s="284"/>
      <c r="AV37" s="284"/>
      <c r="AW37" s="284"/>
      <c r="AX37" s="284"/>
      <c r="AY37" s="284"/>
      <c r="AZ37" s="284"/>
      <c r="BA37" s="284"/>
      <c r="BB37" s="284"/>
      <c r="BC37" s="284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284"/>
      <c r="BV37" s="284"/>
      <c r="BW37" s="284"/>
      <c r="BX37" s="284"/>
      <c r="BY37" s="284"/>
      <c r="BZ37" s="284"/>
      <c r="CA37" s="284"/>
      <c r="CB37" s="284"/>
      <c r="CC37" s="284"/>
      <c r="CD37" s="284"/>
      <c r="CE37" s="284"/>
      <c r="CF37" s="284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480"/>
      <c r="AL38" s="480"/>
      <c r="AM38" s="480"/>
      <c r="AN38" s="480"/>
      <c r="AO38" s="480"/>
      <c r="AP38" s="480"/>
      <c r="AQ38" s="480"/>
      <c r="AR38" s="497"/>
      <c r="AS38" s="497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84"/>
      <c r="BN38" s="284"/>
      <c r="BO38" s="284"/>
      <c r="BP38" s="284"/>
      <c r="BQ38" s="284"/>
      <c r="BR38" s="284"/>
      <c r="BS38" s="284"/>
      <c r="BT38" s="284"/>
      <c r="BU38" s="284"/>
      <c r="BV38" s="284"/>
      <c r="BW38" s="284"/>
      <c r="BX38" s="284"/>
      <c r="BY38" s="284"/>
      <c r="BZ38" s="284"/>
      <c r="CA38" s="284"/>
      <c r="CB38" s="284"/>
      <c r="CC38" s="284"/>
      <c r="CD38" s="284"/>
      <c r="CE38" s="284"/>
      <c r="CF38" s="284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480"/>
      <c r="AL39" s="480"/>
      <c r="AM39" s="480"/>
      <c r="AN39" s="480"/>
      <c r="AO39" s="480"/>
      <c r="AP39" s="480"/>
      <c r="AQ39" s="480"/>
      <c r="AR39" s="497"/>
      <c r="AS39" s="497"/>
      <c r="AT39" s="284"/>
      <c r="AU39" s="284"/>
      <c r="AV39" s="284"/>
      <c r="AW39" s="284"/>
      <c r="AX39" s="284"/>
      <c r="AY39" s="284"/>
      <c r="AZ39" s="284"/>
      <c r="BA39" s="284"/>
      <c r="BB39" s="284"/>
      <c r="BC39" s="284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284"/>
      <c r="BV39" s="284"/>
      <c r="BW39" s="284"/>
      <c r="BX39" s="284"/>
      <c r="BY39" s="284"/>
      <c r="BZ39" s="284"/>
      <c r="CA39" s="284"/>
      <c r="CB39" s="284"/>
      <c r="CC39" s="284"/>
      <c r="CD39" s="284"/>
      <c r="CE39" s="284"/>
      <c r="CF39" s="284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4"/>
      <c r="AA40" s="284"/>
      <c r="AB40" s="284"/>
      <c r="AC40" s="284"/>
      <c r="AD40" s="284"/>
      <c r="AE40" s="284"/>
      <c r="AF40" s="284"/>
      <c r="AG40" s="284"/>
      <c r="AH40" s="284"/>
      <c r="AI40" s="284"/>
      <c r="AJ40" s="284"/>
      <c r="AK40" s="480"/>
      <c r="AL40" s="480"/>
      <c r="AM40" s="480"/>
      <c r="AN40" s="480"/>
      <c r="AO40" s="480"/>
      <c r="AP40" s="480"/>
      <c r="AQ40" s="480"/>
      <c r="AR40" s="497"/>
      <c r="AS40" s="497"/>
      <c r="AT40" s="284"/>
      <c r="AU40" s="284"/>
      <c r="AV40" s="284"/>
      <c r="AW40" s="284"/>
      <c r="AX40" s="284"/>
      <c r="AY40" s="284"/>
      <c r="AZ40" s="284"/>
      <c r="BA40" s="284"/>
      <c r="BB40" s="284"/>
      <c r="BC40" s="284"/>
      <c r="BD40" s="284"/>
      <c r="BE40" s="284"/>
      <c r="BF40" s="284"/>
      <c r="BG40" s="284"/>
      <c r="BH40" s="284"/>
      <c r="BI40" s="284"/>
      <c r="BJ40" s="284"/>
      <c r="BK40" s="284"/>
      <c r="BL40" s="284"/>
      <c r="BM40" s="284"/>
      <c r="BN40" s="284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</row>
  </sheetData>
  <customSheetViews>
    <customSheetView guid="{C1731618-47CA-4CA3-BE7E-31A467D4F1B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B039525-5012-4B84-80FB-0CF1F83619FC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78</v>
      </c>
      <c r="G1" s="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5" t="s">
        <v>3780</v>
      </c>
      <c r="B3" s="185" t="s">
        <v>3781</v>
      </c>
      <c r="C3" s="513">
        <v>1.100556E7</v>
      </c>
      <c r="D3" s="322" t="s">
        <v>18</v>
      </c>
      <c r="E3" s="94" t="s">
        <v>19</v>
      </c>
      <c r="F3" s="514" t="s">
        <v>144</v>
      </c>
      <c r="G3" s="515" t="s">
        <v>3688</v>
      </c>
      <c r="H3" s="47" t="s">
        <v>103</v>
      </c>
      <c r="I3" s="47" t="s">
        <v>23</v>
      </c>
      <c r="J3" s="322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104</v>
      </c>
      <c r="T3" s="516" t="s">
        <v>3782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116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5" t="s">
        <v>3780</v>
      </c>
      <c r="B4" s="519" t="s">
        <v>3783</v>
      </c>
      <c r="C4" s="520">
        <v>1.094059E7</v>
      </c>
      <c r="D4" s="514" t="s">
        <v>18</v>
      </c>
      <c r="E4" s="521" t="s">
        <v>19</v>
      </c>
      <c r="F4" s="514" t="s">
        <v>378</v>
      </c>
      <c r="G4" s="515" t="s">
        <v>3688</v>
      </c>
      <c r="H4" s="522" t="s">
        <v>103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275</v>
      </c>
      <c r="N4" s="460">
        <v>0.02</v>
      </c>
      <c r="O4" s="524" t="s">
        <v>53</v>
      </c>
      <c r="P4" s="525">
        <v>0.2</v>
      </c>
      <c r="Q4" s="526" t="s">
        <v>3784</v>
      </c>
      <c r="R4" s="51"/>
      <c r="S4" s="46" t="s">
        <v>104</v>
      </c>
      <c r="T4" s="527" t="s">
        <v>2774</v>
      </c>
      <c r="U4" s="13" t="s">
        <v>19</v>
      </c>
      <c r="V4" s="517" t="str">
        <f t="shared" si="2"/>
        <v>Ativo</v>
      </c>
      <c r="W4" s="46"/>
      <c r="X4" s="24" t="s">
        <v>116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5" t="s">
        <v>3780</v>
      </c>
      <c r="B5" s="528" t="s">
        <v>3785</v>
      </c>
      <c r="C5" s="529" t="s">
        <v>3786</v>
      </c>
      <c r="D5" s="322" t="s">
        <v>18</v>
      </c>
      <c r="E5" s="94" t="s">
        <v>19</v>
      </c>
      <c r="F5" s="513" t="s">
        <v>18</v>
      </c>
      <c r="G5" s="515" t="s">
        <v>3688</v>
      </c>
      <c r="H5" s="47" t="s">
        <v>103</v>
      </c>
      <c r="I5" s="47" t="s">
        <v>23</v>
      </c>
      <c r="J5" s="322" t="str">
        <f t="shared" si="1"/>
        <v>Não</v>
      </c>
      <c r="K5" s="530">
        <v>44992.0</v>
      </c>
      <c r="L5" s="46"/>
      <c r="M5" s="459" t="s">
        <v>61</v>
      </c>
      <c r="N5" s="460">
        <v>0.015</v>
      </c>
      <c r="O5" s="96" t="s">
        <v>53</v>
      </c>
      <c r="P5" s="170">
        <v>0.1</v>
      </c>
      <c r="Q5" s="228"/>
      <c r="R5" s="51"/>
      <c r="S5" s="46" t="s">
        <v>374</v>
      </c>
      <c r="T5" s="531" t="s">
        <v>3787</v>
      </c>
      <c r="U5" s="13" t="s">
        <v>19</v>
      </c>
      <c r="V5" s="517" t="str">
        <f t="shared" si="2"/>
        <v>Inativo</v>
      </c>
      <c r="W5" s="46"/>
      <c r="X5" s="24" t="s">
        <v>116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5" t="s">
        <v>3780</v>
      </c>
      <c r="B6" s="185" t="s">
        <v>3788</v>
      </c>
      <c r="C6" s="513">
        <v>1.0982276E7</v>
      </c>
      <c r="D6" s="322" t="s">
        <v>18</v>
      </c>
      <c r="E6" s="94" t="s">
        <v>19</v>
      </c>
      <c r="F6" s="514" t="s">
        <v>3789</v>
      </c>
      <c r="G6" s="515" t="s">
        <v>3688</v>
      </c>
      <c r="H6" s="52" t="s">
        <v>149</v>
      </c>
      <c r="I6" s="52" t="s">
        <v>122</v>
      </c>
      <c r="J6" s="322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374</v>
      </c>
      <c r="T6" s="11" t="s">
        <v>1259</v>
      </c>
      <c r="U6" s="13" t="s">
        <v>154</v>
      </c>
      <c r="V6" s="517" t="str">
        <f t="shared" si="2"/>
        <v>Ativo</v>
      </c>
      <c r="W6" s="46"/>
      <c r="X6" s="24" t="s">
        <v>116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5" t="s">
        <v>3780</v>
      </c>
      <c r="B7" s="158" t="s">
        <v>1377</v>
      </c>
      <c r="C7" s="102" t="s">
        <v>3790</v>
      </c>
      <c r="D7" s="327" t="s">
        <v>18</v>
      </c>
      <c r="E7" s="11" t="s">
        <v>19</v>
      </c>
      <c r="F7" s="514" t="s">
        <v>378</v>
      </c>
      <c r="G7" s="515" t="s">
        <v>3688</v>
      </c>
      <c r="H7" s="52" t="s">
        <v>103</v>
      </c>
      <c r="I7" s="47" t="s">
        <v>23</v>
      </c>
      <c r="J7" s="322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104</v>
      </c>
      <c r="T7" s="5" t="s">
        <v>1379</v>
      </c>
      <c r="U7" s="13" t="s">
        <v>154</v>
      </c>
      <c r="V7" s="517" t="str">
        <f t="shared" si="2"/>
        <v>Inativo</v>
      </c>
      <c r="W7" s="46"/>
      <c r="X7" s="24" t="s">
        <v>106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5" t="s">
        <v>3780</v>
      </c>
      <c r="B8" s="528" t="s">
        <v>3791</v>
      </c>
      <c r="C8" s="166">
        <v>3844136.0</v>
      </c>
      <c r="D8" s="322" t="s">
        <v>18</v>
      </c>
      <c r="E8" s="94" t="s">
        <v>38</v>
      </c>
      <c r="F8" s="524" t="s">
        <v>580</v>
      </c>
      <c r="G8" s="515" t="s">
        <v>3688</v>
      </c>
      <c r="H8" s="47" t="s">
        <v>103</v>
      </c>
      <c r="I8" s="47" t="s">
        <v>23</v>
      </c>
      <c r="J8" s="322" t="str">
        <f t="shared" si="1"/>
        <v>Sim</v>
      </c>
      <c r="K8" s="457">
        <v>45022.0</v>
      </c>
      <c r="L8" s="46"/>
      <c r="M8" s="459" t="s">
        <v>61</v>
      </c>
      <c r="N8" s="460">
        <v>0.015</v>
      </c>
      <c r="O8" s="96" t="s">
        <v>53</v>
      </c>
      <c r="P8" s="170">
        <v>0.1</v>
      </c>
      <c r="Q8" s="534" t="s">
        <v>3792</v>
      </c>
      <c r="R8" s="61"/>
      <c r="S8" s="46" t="s">
        <v>104</v>
      </c>
      <c r="T8" s="531" t="s">
        <v>3793</v>
      </c>
      <c r="U8" s="13" t="s">
        <v>38</v>
      </c>
      <c r="V8" s="517" t="str">
        <f t="shared" si="2"/>
        <v>Ativo</v>
      </c>
      <c r="W8" s="46"/>
      <c r="X8" s="24" t="s">
        <v>116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5" t="s">
        <v>3780</v>
      </c>
      <c r="B9" s="185" t="s">
        <v>1687</v>
      </c>
      <c r="C9" s="513">
        <v>1.093663E7</v>
      </c>
      <c r="D9" s="322" t="s">
        <v>18</v>
      </c>
      <c r="E9" s="94" t="s">
        <v>19</v>
      </c>
      <c r="F9" s="514" t="s">
        <v>711</v>
      </c>
      <c r="G9" s="515" t="s">
        <v>3688</v>
      </c>
      <c r="H9" s="52" t="s">
        <v>149</v>
      </c>
      <c r="I9" s="52" t="s">
        <v>122</v>
      </c>
      <c r="J9" s="322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104</v>
      </c>
      <c r="T9" s="516" t="s">
        <v>1689</v>
      </c>
      <c r="U9" s="13" t="s">
        <v>19</v>
      </c>
      <c r="V9" s="517" t="str">
        <f t="shared" si="2"/>
        <v>Ativo</v>
      </c>
      <c r="W9" s="46"/>
      <c r="X9" s="24" t="s">
        <v>116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5" t="s">
        <v>3780</v>
      </c>
      <c r="B10" s="185" t="s">
        <v>1687</v>
      </c>
      <c r="C10" s="513">
        <v>1.0944986E7</v>
      </c>
      <c r="D10" s="322" t="s">
        <v>18</v>
      </c>
      <c r="E10" s="94" t="s">
        <v>19</v>
      </c>
      <c r="F10" s="514" t="s">
        <v>711</v>
      </c>
      <c r="G10" s="515" t="s">
        <v>3688</v>
      </c>
      <c r="H10" s="52" t="s">
        <v>149</v>
      </c>
      <c r="I10" s="52" t="s">
        <v>122</v>
      </c>
      <c r="J10" s="322" t="str">
        <f t="shared" si="1"/>
        <v>Não</v>
      </c>
      <c r="K10" s="457">
        <v>45000.0</v>
      </c>
      <c r="L10" s="46"/>
      <c r="M10" s="459" t="s">
        <v>194</v>
      </c>
      <c r="N10" s="460">
        <v>0.015</v>
      </c>
      <c r="O10" s="96" t="s">
        <v>23</v>
      </c>
      <c r="P10" s="170">
        <v>0.0</v>
      </c>
      <c r="Q10" s="228"/>
      <c r="R10" s="110" t="s">
        <v>3794</v>
      </c>
      <c r="S10" s="46" t="s">
        <v>104</v>
      </c>
      <c r="T10" s="516" t="s">
        <v>1689</v>
      </c>
      <c r="U10" s="13" t="s">
        <v>19</v>
      </c>
      <c r="V10" s="517" t="str">
        <f t="shared" si="2"/>
        <v>Ativo</v>
      </c>
      <c r="W10" s="46"/>
      <c r="X10" s="24" t="s">
        <v>116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5" t="s">
        <v>3780</v>
      </c>
      <c r="B11" s="185" t="s">
        <v>3305</v>
      </c>
      <c r="C11" s="513">
        <v>1.1071318E7</v>
      </c>
      <c r="D11" s="322" t="s">
        <v>18</v>
      </c>
      <c r="E11" s="94" t="s">
        <v>19</v>
      </c>
      <c r="F11" s="514" t="s">
        <v>144</v>
      </c>
      <c r="G11" s="515" t="s">
        <v>3688</v>
      </c>
      <c r="H11" s="47" t="s">
        <v>103</v>
      </c>
      <c r="I11" s="47" t="s">
        <v>23</v>
      </c>
      <c r="J11" s="322" t="str">
        <f t="shared" si="1"/>
        <v>Não</v>
      </c>
      <c r="K11" s="457">
        <v>45218.0</v>
      </c>
      <c r="L11" s="46"/>
      <c r="M11" s="459" t="s">
        <v>74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104</v>
      </c>
      <c r="T11" s="516" t="s">
        <v>3307</v>
      </c>
      <c r="U11" s="13" t="s">
        <v>19</v>
      </c>
      <c r="V11" s="517" t="str">
        <f t="shared" si="2"/>
        <v>Ativo</v>
      </c>
      <c r="W11" s="46"/>
      <c r="X11" s="24" t="s">
        <v>116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5" t="s">
        <v>3780</v>
      </c>
      <c r="B12" s="185" t="s">
        <v>1712</v>
      </c>
      <c r="C12" s="513" t="s">
        <v>3795</v>
      </c>
      <c r="D12" s="322" t="s">
        <v>18</v>
      </c>
      <c r="E12" s="94" t="s">
        <v>19</v>
      </c>
      <c r="F12" s="514" t="s">
        <v>34</v>
      </c>
      <c r="G12" s="515" t="s">
        <v>3688</v>
      </c>
      <c r="H12" s="47" t="s">
        <v>149</v>
      </c>
      <c r="I12" s="47" t="s">
        <v>23</v>
      </c>
      <c r="J12" s="322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3796</v>
      </c>
      <c r="R12" s="51"/>
      <c r="S12" s="46" t="s">
        <v>104</v>
      </c>
      <c r="T12" s="516" t="s">
        <v>1715</v>
      </c>
      <c r="U12" s="13" t="s">
        <v>19</v>
      </c>
      <c r="V12" s="517" t="str">
        <f t="shared" si="2"/>
        <v>Ativo</v>
      </c>
      <c r="W12" s="46"/>
      <c r="X12" s="24" t="s">
        <v>116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5" t="s">
        <v>3780</v>
      </c>
      <c r="B13" s="185" t="s">
        <v>3410</v>
      </c>
      <c r="C13" s="513">
        <v>1.1026371E7</v>
      </c>
      <c r="D13" s="322" t="s">
        <v>18</v>
      </c>
      <c r="E13" s="94" t="s">
        <v>19</v>
      </c>
      <c r="F13" s="514" t="s">
        <v>711</v>
      </c>
      <c r="G13" s="515" t="s">
        <v>3688</v>
      </c>
      <c r="H13" s="47" t="s">
        <v>103</v>
      </c>
      <c r="I13" s="47" t="s">
        <v>23</v>
      </c>
      <c r="J13" s="322" t="str">
        <f t="shared" si="1"/>
        <v>Sim</v>
      </c>
      <c r="K13" s="457">
        <v>45034.0</v>
      </c>
      <c r="L13" s="63"/>
      <c r="M13" s="459" t="s">
        <v>61</v>
      </c>
      <c r="N13" s="460">
        <v>0.015</v>
      </c>
      <c r="O13" s="96" t="s">
        <v>53</v>
      </c>
      <c r="P13" s="170">
        <v>0.1</v>
      </c>
      <c r="Q13" s="534" t="s">
        <v>3797</v>
      </c>
      <c r="R13" s="475"/>
      <c r="S13" s="46" t="s">
        <v>104</v>
      </c>
      <c r="T13" s="516" t="s">
        <v>3413</v>
      </c>
      <c r="U13" s="13" t="s">
        <v>27</v>
      </c>
      <c r="V13" s="517" t="str">
        <f t="shared" si="2"/>
        <v>Ativo</v>
      </c>
      <c r="W13" s="46"/>
      <c r="X13" s="24" t="s">
        <v>116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5" t="s">
        <v>3780</v>
      </c>
      <c r="B14" s="528" t="s">
        <v>3798</v>
      </c>
      <c r="C14" s="142" t="s">
        <v>3799</v>
      </c>
      <c r="D14" s="322" t="s">
        <v>18</v>
      </c>
      <c r="E14" s="94" t="s">
        <v>19</v>
      </c>
      <c r="F14" s="514" t="s">
        <v>378</v>
      </c>
      <c r="G14" s="515" t="s">
        <v>3688</v>
      </c>
      <c r="H14" s="47" t="s">
        <v>103</v>
      </c>
      <c r="I14" s="47" t="s">
        <v>23</v>
      </c>
      <c r="J14" s="322" t="str">
        <f t="shared" si="1"/>
        <v>Não</v>
      </c>
      <c r="K14" s="457">
        <v>45140.0</v>
      </c>
      <c r="L14" s="73"/>
      <c r="M14" s="459" t="s">
        <v>61</v>
      </c>
      <c r="N14" s="460">
        <v>0.0075</v>
      </c>
      <c r="O14" s="96" t="s">
        <v>53</v>
      </c>
      <c r="P14" s="170">
        <v>0.1</v>
      </c>
      <c r="Q14" s="228"/>
      <c r="R14" s="51"/>
      <c r="S14" s="46" t="s">
        <v>104</v>
      </c>
      <c r="T14" s="531" t="s">
        <v>3800</v>
      </c>
      <c r="U14" s="13" t="s">
        <v>19</v>
      </c>
      <c r="V14" s="517" t="str">
        <f t="shared" si="2"/>
        <v>Ativo</v>
      </c>
      <c r="W14" s="46"/>
      <c r="X14" s="24" t="s">
        <v>116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5" t="s">
        <v>3780</v>
      </c>
      <c r="B15" s="185" t="s">
        <v>3801</v>
      </c>
      <c r="C15" s="535" t="s">
        <v>3802</v>
      </c>
      <c r="D15" s="322" t="s">
        <v>18</v>
      </c>
      <c r="E15" s="94" t="s">
        <v>19</v>
      </c>
      <c r="F15" s="514" t="s">
        <v>2660</v>
      </c>
      <c r="G15" s="515" t="s">
        <v>3688</v>
      </c>
      <c r="H15" s="47" t="s">
        <v>103</v>
      </c>
      <c r="I15" s="47" t="s">
        <v>23</v>
      </c>
      <c r="J15" s="322" t="str">
        <f t="shared" si="1"/>
        <v>Sim</v>
      </c>
      <c r="K15" s="457">
        <v>45034.0</v>
      </c>
      <c r="L15" s="46"/>
      <c r="M15" s="459" t="s">
        <v>194</v>
      </c>
      <c r="N15" s="460">
        <v>0.025</v>
      </c>
      <c r="O15" s="96" t="s">
        <v>195</v>
      </c>
      <c r="P15" s="170">
        <v>0.2</v>
      </c>
      <c r="Q15" s="61" t="s">
        <v>3803</v>
      </c>
      <c r="R15" s="51"/>
      <c r="S15" s="46" t="s">
        <v>104</v>
      </c>
      <c r="T15" s="516" t="s">
        <v>3804</v>
      </c>
      <c r="U15" s="13" t="s">
        <v>799</v>
      </c>
      <c r="V15" s="517" t="str">
        <f t="shared" si="2"/>
        <v>Ativo</v>
      </c>
      <c r="W15" s="46"/>
      <c r="X15" s="24" t="s">
        <v>116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8"/>
      <c r="I16" s="278"/>
      <c r="J16" s="278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</row>
    <row r="17" ht="15.75" customHeight="1">
      <c r="A17" s="537"/>
      <c r="B17" s="538" t="s">
        <v>2587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9">
        <f t="shared" ref="Z17:AB17" si="3">SUM(Z4:Z16)</f>
        <v>1461495.56</v>
      </c>
      <c r="AA17" s="289">
        <f t="shared" si="3"/>
        <v>17251495.14</v>
      </c>
      <c r="AB17" s="289">
        <f t="shared" si="3"/>
        <v>18902666.47</v>
      </c>
      <c r="AC17" s="289">
        <f t="shared" ref="AC17:AP17" si="4">SUM(AC3:AC16)</f>
        <v>22165401.22</v>
      </c>
      <c r="AD17" s="289">
        <f t="shared" si="4"/>
        <v>22533891.6</v>
      </c>
      <c r="AE17" s="289">
        <f t="shared" si="4"/>
        <v>23220347.72</v>
      </c>
      <c r="AF17" s="289">
        <f t="shared" si="4"/>
        <v>23220347.72</v>
      </c>
      <c r="AG17" s="289">
        <f t="shared" si="4"/>
        <v>21461191.27</v>
      </c>
      <c r="AH17" s="289">
        <f t="shared" si="4"/>
        <v>21415528.4</v>
      </c>
      <c r="AI17" s="289">
        <f t="shared" si="4"/>
        <v>21872648.51</v>
      </c>
      <c r="AJ17" s="289">
        <f t="shared" si="4"/>
        <v>21817676.55</v>
      </c>
      <c r="AK17" s="289">
        <f t="shared" si="4"/>
        <v>15704130.35</v>
      </c>
      <c r="AL17" s="289">
        <f t="shared" si="4"/>
        <v>15573061.55</v>
      </c>
      <c r="AM17" s="289">
        <f t="shared" si="4"/>
        <v>15704900.17</v>
      </c>
      <c r="AN17" s="289">
        <f t="shared" si="4"/>
        <v>15500173.85</v>
      </c>
      <c r="AO17" s="289">
        <f t="shared" si="4"/>
        <v>16309169.31</v>
      </c>
      <c r="AP17" s="289">
        <f t="shared" si="4"/>
        <v>16743562.38</v>
      </c>
    </row>
    <row r="18" ht="15.75" customHeight="1">
      <c r="A18" s="541"/>
      <c r="B18" s="542" t="s">
        <v>2588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  <c r="AP18" s="284"/>
    </row>
    <row r="19" ht="15.75" customHeight="1">
      <c r="A19" s="541"/>
      <c r="B19" s="542" t="s">
        <v>2589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</row>
    <row r="20" ht="15.75" customHeight="1">
      <c r="A20" s="545"/>
      <c r="B20" s="546" t="s">
        <v>2590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  <c r="AP20" s="284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4"/>
      <c r="AA21" s="284"/>
      <c r="AB21" s="284"/>
      <c r="AC21" s="284"/>
      <c r="AD21" s="284"/>
      <c r="AE21" s="284"/>
      <c r="AF21" s="284"/>
      <c r="AG21" s="284"/>
      <c r="AH21" s="284"/>
      <c r="AI21" s="284"/>
      <c r="AJ21" s="284"/>
      <c r="AK21" s="284"/>
      <c r="AL21" s="284"/>
      <c r="AM21" s="284"/>
      <c r="AN21" s="284"/>
      <c r="AO21" s="284"/>
      <c r="AP21" s="284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4"/>
      <c r="AA22" s="284"/>
      <c r="AB22" s="284"/>
      <c r="AC22" s="284"/>
      <c r="AD22" s="284"/>
      <c r="AE22" s="284"/>
      <c r="AF22" s="284"/>
      <c r="AG22" s="284"/>
      <c r="AH22" s="284"/>
      <c r="AI22" s="284"/>
      <c r="AJ22" s="284"/>
      <c r="AK22" s="284"/>
      <c r="AL22" s="284"/>
      <c r="AM22" s="284"/>
      <c r="AN22" s="284"/>
      <c r="AO22" s="284"/>
      <c r="AP22" s="284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</row>
  </sheetData>
  <autoFilter ref="$A$1:$AN$15"/>
  <customSheetViews>
    <customSheetView guid="{83AFBA0C-8275-45E4-BDCE-9874C8948D82}" filter="1" showAutoFilter="1">
      <autoFilter ref="$D$2:$F$28"/>
    </customSheetView>
    <customSheetView guid="{0BCD4AB1-3A1F-45F0-8728-F42B8AC7AD55}" filter="1" showAutoFilter="1">
      <autoFilter ref="$B$2:$AD$28"/>
    </customSheetView>
    <customSheetView guid="{DA39F258-2866-487A-AAC8-C17DFFF171C0}" filter="1" showAutoFilter="1">
      <autoFilter ref="$D$2:$AC$28"/>
    </customSheetView>
    <customSheetView guid="{FB54B597-57F9-44F2-ADC8-0965B18AFA96}" filter="1" showAutoFilter="1">
      <autoFilter ref="$D$2:$F$28"/>
    </customSheetView>
    <customSheetView guid="{2F801511-CAB0-4431-A309-A9124DD9DD20}" filter="1" showAutoFilter="1">
      <autoFilter ref="$D$2:$AC$28"/>
    </customSheetView>
    <customSheetView guid="{D923C176-00FC-4E16-9425-58F48E701C8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7369EE-C741-4B86-B775-23F7E8898C4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4BCBB585-CD7B-4A83-9B34-B14F4FDCA55B}" filter="1" showAutoFilter="1">
      <autoFilter ref="$E$2:$F$28"/>
    </customSheetView>
    <customSheetView guid="{72787598-BC60-4DC5-BDD8-7835C2706FF5}" filter="1" showAutoFilter="1">
      <autoFilter ref="$AD$2:$AD$28"/>
    </customSheetView>
    <customSheetView guid="{4EAE9A92-5EF4-46EE-B81F-5E8D2699B9B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1005308-2105-4202-8368-F9F0D5BA04E3}" filter="1" showAutoFilter="1">
      <autoFilter ref="$F$2:$F$28"/>
    </customSheetView>
    <customSheetView guid="{D7A79101-428A-4813-AB34-AE5D8CC5D21B}" filter="1" showAutoFilter="1">
      <autoFilter ref="$B$2:$AA$16"/>
    </customSheetView>
    <customSheetView guid="{E7A75FF1-AFBC-4B49-BC14-1B8869DC59E4}" filter="1" showAutoFilter="1">
      <autoFilter ref="$B$2:$AD$15"/>
    </customSheetView>
    <customSheetView guid="{C3DA7C10-224C-4081-93B2-A3A75E544FD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48500B1-BC10-441C-8F33-008F4820EC12}" filter="1" showAutoFilter="1">
      <autoFilter ref="$B$2:$AD$15"/>
    </customSheetView>
    <customSheetView guid="{6B286707-7F3A-4D78-89BF-115938E9E660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1B2B7F-DF12-4916-B26A-D69D5633B415}" filter="1" showAutoFilter="1">
      <autoFilter ref="$B$2:$AD$15"/>
    </customSheetView>
    <customSheetView guid="{C41000CD-88BE-4BD2-ADD9-84C36331D69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143051-B18D-4F82-93D5-6D8D85F36D58}" filter="1" showAutoFilter="1">
      <autoFilter ref="$B$2:$AD$15"/>
    </customSheetView>
    <customSheetView guid="{FFF114E3-D7A3-4E21-B3C0-62FBA9A4D0E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1B5E3D-F4EF-47E3-AD9D-1B0FA686358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C2E126CE-9FEE-4482-8D6F-86A45875507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B039525-5012-4B84-80FB-0CF1F83619FC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9BE88AC-F00D-4DF7-AF90-D2E46B4146A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BF8D7EB-4EF2-420C-9DFF-98F7A3471815}" filter="1" showAutoFilter="1">
      <autoFilter ref="$B$2:$AC$28"/>
    </customSheetView>
    <customSheetView guid="{E9F16315-58FF-485D-AE1E-0F3B33868D9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6EC7AD0-E615-48AA-B6D5-35DEB249110C}" filter="1" showAutoFilter="1">
      <autoFilter ref="$B$2:$AA$16"/>
    </customSheetView>
    <customSheetView guid="{D57107FB-62B1-41B9-B738-7FEA83D8036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DA01D95-0D46-43B5-84B6-AB402F6E2855}" filter="1" showAutoFilter="1">
      <autoFilter ref="$B$2:$AC$16"/>
    </customSheetView>
    <customSheetView guid="{05DCB889-83F8-4217-B653-BC963B5281E2}" filter="1" showAutoFilter="1">
      <autoFilter ref="$D$2:$F$28"/>
    </customSheetView>
    <customSheetView guid="{E46C154D-2D2E-4B26-831F-88050DDBA577}" filter="1" showAutoFilter="1">
      <autoFilter ref="$B$2:$AC$16">
        <sortState ref="B2:AC16">
          <sortCondition ref="B2:B16"/>
        </sortState>
      </autoFilter>
    </customSheetView>
    <customSheetView guid="{F8A57BF7-5455-4B11-B044-0808ED4247B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57BC5FC-7D3F-40D5-B184-A3D013A5323F}" filter="1" showAutoFilter="1">
      <autoFilter ref="$B$2:$AA$16"/>
    </customSheetView>
    <customSheetView guid="{E91959AF-C933-463F-89F9-D29882508931}" filter="1" showAutoFilter="1">
      <autoFilter ref="$K$2:$K$28"/>
    </customSheetView>
    <customSheetView guid="{9A6EA0D5-EFDE-4103-ACCA-83BB649A68A2}" filter="1" showAutoFilter="1">
      <autoFilter ref="$AD$2:$AD$28"/>
    </customSheetView>
    <customSheetView guid="{E8B2AAE4-008B-47E9-BB37-79DC8B3D5DCC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0C20A6A-970C-4C4D-BEE4-244841262267}" filter="1" showAutoFilter="1">
      <autoFilter ref="$M$2:$M$28">
        <filterColumn colId="0">
          <filters>
            <filter val="CON"/>
          </filters>
        </filterColumn>
      </autoFilter>
    </customSheetView>
    <customSheetView guid="{AA9B1CBA-F6E6-441C-A5CA-F667F7EB75D1}" filter="1" showAutoFilter="1">
      <autoFilter ref="$D$2:$F$28"/>
    </customSheetView>
    <customSheetView guid="{A05C3E1E-2B2D-4309-9885-B6ECE7E4C840}" filter="1" showAutoFilter="1">
      <autoFilter ref="$M$2:$O$28"/>
    </customSheetView>
    <customSheetView guid="{0C7A2A83-47A7-489D-B150-23C01AC9807F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8233C6D-6FAE-4363-B3E7-EF412DFC8B8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36ADC00-1593-4072-942A-A97DCAB06607}" filter="1" showAutoFilter="1">
      <autoFilter ref="$B$2:$AC$16"/>
    </customSheetView>
    <customSheetView guid="{4F306B95-F591-45E9-98E7-C3D20B7A55D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DAA01A-3948-4464-B842-93DA489538A6}" filter="1" showAutoFilter="1">
      <autoFilter ref="$AB$2:$AB$28"/>
    </customSheetView>
    <customSheetView guid="{E416ED8C-D84B-4CD5-ACE3-1A84FE509BC7}" filter="1" showAutoFilter="1">
      <autoFilter ref="$B$2:$AD$15"/>
    </customSheetView>
    <customSheetView guid="{BD37EB7B-D40D-4C99-B990-37264FB7E12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6BCD9C5-3182-4850-8B13-0EEB1293F818}" filter="1" showAutoFilter="1">
      <autoFilter ref="$B$2:$AC$16"/>
    </customSheetView>
    <customSheetView guid="{C7E268AD-5997-4B9E-A70E-4F8CF69BA021}" filter="1" showAutoFilter="1">
      <autoFilter ref="$B$2:$AD$15"/>
    </customSheetView>
    <customSheetView guid="{D24AAF02-4795-4200-BD08-52592417DD3F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BFC4992-83C7-41B5-8D3A-63313241413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FA0C56E-3161-4BDD-9D0B-ADCFE5D73879}" filter="1" showAutoFilter="1">
      <autoFilter ref="$B$2:$AA$16"/>
    </customSheetView>
    <customSheetView guid="{CEC582A1-6FE7-43E5-B2B6-8AFA7306ADF9}" filter="1" showAutoFilter="1">
      <autoFilter ref="$B$2:$AA$16"/>
    </customSheetView>
    <customSheetView guid="{ED5FB7B4-7061-4C74-A212-D742C5382BEB}" filter="1" showAutoFilter="1">
      <autoFilter ref="$B$2:$AD$15"/>
    </customSheetView>
    <customSheetView guid="{C75B2C21-3F55-4EFD-B8BE-22D87A7E452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DA7B760-F8BE-4B92-938D-E7340B8BC55B}" filter="1" showAutoFilter="1">
      <autoFilter ref="$B$2:$AA$16"/>
    </customSheetView>
    <customSheetView guid="{7B312C65-C684-4179-AFF2-4EF0775715EB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CBD5D71-9ADF-42C7-ABD2-921E2A00849D}" filter="1" showAutoFilter="1">
      <autoFilter ref="$B$2:$AC$16"/>
    </customSheetView>
    <customSheetView guid="{E0D85912-E5B0-4082-8503-BC677C494303}" filter="1" showAutoFilter="1">
      <autoFilter ref="$B$2:$Q$15">
        <filterColumn colId="13">
          <filters/>
        </filterColumn>
      </autoFilter>
    </customSheetView>
    <customSheetView guid="{54E234C5-CA86-433E-93CB-812F07E1ADA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70FDF5E-375E-40AA-A0A8-3DB4AAB2F0E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1731618-47CA-4CA3-BE7E-31A467D4F1B9}" filter="1" showAutoFilter="1">
      <autoFilter ref="$B$2:$AE$15">
        <filterColumn colId="2">
          <filters/>
        </filterColumn>
      </autoFilter>
    </customSheetView>
    <customSheetView guid="{C9B7E273-5607-4F27-9892-EF0D12BC4971}" filter="1" showAutoFilter="1">
      <autoFilter ref="$K$2:$K$28"/>
    </customSheetView>
    <customSheetView guid="{4ECD57E5-BD1D-4CD7-A2EE-F242C3EC7225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78</v>
      </c>
      <c r="C1" s="27"/>
      <c r="D1" s="27"/>
      <c r="E1" s="27"/>
      <c r="F1" s="27"/>
      <c r="G1" s="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3805</v>
      </c>
      <c r="B3" s="528" t="s">
        <v>2017</v>
      </c>
      <c r="C3" s="142" t="s">
        <v>3806</v>
      </c>
      <c r="D3" s="322" t="s">
        <v>101</v>
      </c>
      <c r="E3" s="94" t="s">
        <v>19</v>
      </c>
      <c r="F3" s="548" t="s">
        <v>102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103</v>
      </c>
      <c r="I3" s="47" t="s">
        <v>23</v>
      </c>
      <c r="J3" s="322" t="str">
        <f t="shared" ref="J3:J4" si="1">IF(Q3=0,"Não","Sim")</f>
        <v>Não</v>
      </c>
      <c r="K3" s="457">
        <v>45147.0</v>
      </c>
      <c r="L3" s="46"/>
      <c r="M3" s="461" t="s">
        <v>275</v>
      </c>
      <c r="N3" s="460">
        <v>0.01</v>
      </c>
      <c r="O3" s="96" t="s">
        <v>23</v>
      </c>
      <c r="P3" s="170">
        <v>0.0</v>
      </c>
      <c r="Q3" s="228"/>
      <c r="R3" s="61"/>
      <c r="S3" s="46" t="s">
        <v>104</v>
      </c>
      <c r="T3" s="224" t="s">
        <v>2019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3805</v>
      </c>
      <c r="B4" s="528" t="s">
        <v>3807</v>
      </c>
      <c r="C4" s="551">
        <v>6574040.0</v>
      </c>
      <c r="D4" s="322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103</v>
      </c>
      <c r="I4" s="47" t="s">
        <v>23</v>
      </c>
      <c r="J4" s="322" t="str">
        <f t="shared" si="1"/>
        <v>Não</v>
      </c>
      <c r="K4" s="552">
        <v>45035.0</v>
      </c>
      <c r="L4" s="46"/>
      <c r="M4" s="447" t="s">
        <v>61</v>
      </c>
      <c r="N4" s="446">
        <v>0.015</v>
      </c>
      <c r="O4" s="96" t="s">
        <v>53</v>
      </c>
      <c r="P4" s="170">
        <v>0.1</v>
      </c>
      <c r="Q4" s="228"/>
      <c r="R4" s="228" t="s">
        <v>3808</v>
      </c>
      <c r="S4" s="46" t="s">
        <v>104</v>
      </c>
      <c r="T4" s="224" t="s">
        <v>2495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8"/>
      <c r="I5" s="278"/>
      <c r="J5" s="278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4"/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</row>
    <row r="6" ht="15.75" customHeight="1">
      <c r="A6" s="537"/>
      <c r="B6" s="538" t="s">
        <v>2587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9">
        <f t="shared" ref="Z6:AO6" si="3">SUM(Z3:Z5)</f>
        <v>0</v>
      </c>
      <c r="AA6" s="289">
        <f t="shared" si="3"/>
        <v>0</v>
      </c>
      <c r="AB6" s="289">
        <f t="shared" si="3"/>
        <v>132492.79</v>
      </c>
      <c r="AC6" s="289">
        <f t="shared" si="3"/>
        <v>134743.56</v>
      </c>
      <c r="AD6" s="289">
        <f t="shared" si="3"/>
        <v>136144.6</v>
      </c>
      <c r="AE6" s="289">
        <f t="shared" si="3"/>
        <v>421517.3</v>
      </c>
      <c r="AF6" s="289">
        <f t="shared" si="3"/>
        <v>785611.53</v>
      </c>
      <c r="AG6" s="289">
        <f t="shared" si="3"/>
        <v>794520.78</v>
      </c>
      <c r="AH6" s="289">
        <f t="shared" si="3"/>
        <v>801449.8</v>
      </c>
      <c r="AI6" s="289">
        <f t="shared" si="3"/>
        <v>620934.14</v>
      </c>
      <c r="AJ6" s="289">
        <f t="shared" si="3"/>
        <v>581852.22</v>
      </c>
      <c r="AK6" s="289">
        <f t="shared" si="3"/>
        <v>584165.93</v>
      </c>
      <c r="AL6" s="289">
        <f t="shared" si="3"/>
        <v>495576.06</v>
      </c>
      <c r="AM6" s="289">
        <f t="shared" si="3"/>
        <v>494772.11</v>
      </c>
      <c r="AN6" s="289">
        <f t="shared" si="3"/>
        <v>496894.54</v>
      </c>
      <c r="AO6" s="289">
        <f t="shared" si="3"/>
        <v>496874.88</v>
      </c>
    </row>
    <row r="7" ht="15.75" customHeight="1">
      <c r="A7" s="541"/>
      <c r="B7" s="542" t="s">
        <v>2588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4"/>
      <c r="AA7" s="284"/>
      <c r="AB7" s="284"/>
      <c r="AC7" s="284"/>
      <c r="AD7" s="284"/>
      <c r="AE7" s="284"/>
      <c r="AF7" s="284"/>
      <c r="AG7" s="284"/>
      <c r="AH7" s="284"/>
      <c r="AI7" s="284"/>
      <c r="AJ7" s="284"/>
      <c r="AK7" s="284"/>
      <c r="AL7" s="284"/>
      <c r="AM7" s="284"/>
      <c r="AN7" s="284"/>
      <c r="AO7" s="284"/>
    </row>
    <row r="8" ht="15.75" customHeight="1">
      <c r="A8" s="541"/>
      <c r="B8" s="542" t="s">
        <v>2589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4"/>
      <c r="AA8" s="284"/>
      <c r="AB8" s="284"/>
      <c r="AC8" s="284"/>
      <c r="AD8" s="284"/>
      <c r="AE8" s="284"/>
      <c r="AF8" s="284"/>
      <c r="AG8" s="284"/>
      <c r="AH8" s="284"/>
      <c r="AI8" s="284"/>
      <c r="AJ8" s="284"/>
      <c r="AK8" s="284"/>
      <c r="AL8" s="284"/>
      <c r="AM8" s="284"/>
      <c r="AN8" s="284"/>
      <c r="AO8" s="284"/>
    </row>
    <row r="9" ht="15.75" customHeight="1">
      <c r="A9" s="545"/>
      <c r="B9" s="546" t="s">
        <v>2590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4"/>
      <c r="AA9" s="284"/>
      <c r="AB9" s="284"/>
      <c r="AC9" s="284"/>
      <c r="AD9" s="284"/>
      <c r="AE9" s="284"/>
      <c r="AF9" s="284"/>
      <c r="AG9" s="284"/>
      <c r="AH9" s="284"/>
      <c r="AI9" s="284"/>
      <c r="AJ9" s="284"/>
      <c r="AK9" s="284"/>
      <c r="AL9" s="284"/>
      <c r="AM9" s="284"/>
      <c r="AN9" s="284"/>
      <c r="AO9" s="284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4"/>
      <c r="AA10" s="284"/>
      <c r="AB10" s="284"/>
      <c r="AC10" s="284"/>
      <c r="AD10" s="284"/>
      <c r="AE10" s="284"/>
      <c r="AF10" s="284"/>
      <c r="AG10" s="284"/>
      <c r="AH10" s="284"/>
      <c r="AI10" s="284"/>
      <c r="AJ10" s="284"/>
      <c r="AK10" s="284"/>
      <c r="AL10" s="284"/>
      <c r="AM10" s="284"/>
      <c r="AN10" s="284"/>
      <c r="AO10" s="284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284"/>
      <c r="AL11" s="284"/>
      <c r="AM11" s="284"/>
      <c r="AN11" s="284"/>
      <c r="AO11" s="284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5" t="s">
        <v>78</v>
      </c>
      <c r="B1" s="306"/>
      <c r="C1" s="306"/>
      <c r="D1" s="306"/>
      <c r="E1" s="306"/>
      <c r="F1" s="306"/>
      <c r="G1" s="307"/>
      <c r="H1" s="309" t="s">
        <v>80</v>
      </c>
      <c r="I1" s="307"/>
      <c r="J1" s="305" t="s">
        <v>78</v>
      </c>
      <c r="K1" s="306"/>
      <c r="L1" s="306"/>
      <c r="M1" s="306"/>
      <c r="N1" s="306"/>
      <c r="O1" s="306"/>
      <c r="P1" s="306"/>
      <c r="Q1" s="306"/>
      <c r="R1" s="307"/>
      <c r="S1" s="310" t="s">
        <v>2592</v>
      </c>
      <c r="T1" s="559" t="s">
        <v>2591</v>
      </c>
      <c r="U1" s="560" t="s">
        <v>81</v>
      </c>
      <c r="V1" s="306"/>
      <c r="W1" s="306"/>
      <c r="X1" s="306"/>
      <c r="Y1" s="307"/>
      <c r="Z1" s="561" t="s">
        <v>82</v>
      </c>
      <c r="AA1" s="306"/>
      <c r="AB1" s="306"/>
      <c r="AC1" s="306"/>
      <c r="AD1" s="306"/>
      <c r="AE1" s="306"/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7"/>
      <c r="AQ1" s="32"/>
    </row>
    <row r="2">
      <c r="A2" s="3" t="s">
        <v>3</v>
      </c>
      <c r="B2" s="34" t="s">
        <v>40</v>
      </c>
      <c r="C2" s="34" t="s">
        <v>83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85</v>
      </c>
      <c r="I2" s="1" t="s">
        <v>86</v>
      </c>
      <c r="J2" s="2" t="s">
        <v>3809</v>
      </c>
      <c r="K2" s="2" t="s">
        <v>3810</v>
      </c>
      <c r="L2" s="2" t="s">
        <v>3811</v>
      </c>
      <c r="M2" s="2" t="s">
        <v>3812</v>
      </c>
      <c r="N2" s="2" t="s">
        <v>87</v>
      </c>
      <c r="O2" s="35" t="s">
        <v>88</v>
      </c>
      <c r="P2" s="35" t="s">
        <v>89</v>
      </c>
      <c r="Q2" s="35" t="s">
        <v>9</v>
      </c>
      <c r="R2" s="37" t="s">
        <v>90</v>
      </c>
      <c r="S2" s="4" t="s">
        <v>92</v>
      </c>
      <c r="T2" s="4" t="s">
        <v>93</v>
      </c>
      <c r="U2" s="2" t="s">
        <v>94</v>
      </c>
      <c r="V2" s="35" t="s">
        <v>41</v>
      </c>
      <c r="W2" s="1" t="s">
        <v>95</v>
      </c>
      <c r="X2" s="3" t="s">
        <v>42</v>
      </c>
      <c r="Y2" s="3" t="s">
        <v>96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19">
        <v>45289.0</v>
      </c>
      <c r="AL2" s="319">
        <v>45322.0</v>
      </c>
      <c r="AM2" s="319">
        <v>45351.0</v>
      </c>
      <c r="AN2" s="319">
        <v>45379.0</v>
      </c>
      <c r="AO2" s="319">
        <v>45412.0</v>
      </c>
      <c r="AP2" s="319">
        <v>45443.0</v>
      </c>
      <c r="AQ2" s="40">
        <v>45471.0</v>
      </c>
    </row>
    <row r="3" ht="15.75" customHeight="1">
      <c r="A3" s="185" t="s">
        <v>26</v>
      </c>
      <c r="B3" s="79" t="s">
        <v>3813</v>
      </c>
      <c r="C3" s="80" t="s">
        <v>3814</v>
      </c>
      <c r="D3" s="513" t="s">
        <v>3815</v>
      </c>
      <c r="E3" s="322" t="s">
        <v>18</v>
      </c>
      <c r="F3" s="94" t="s">
        <v>38</v>
      </c>
      <c r="G3" s="514" t="s">
        <v>3816</v>
      </c>
      <c r="H3" s="465" t="s">
        <v>103</v>
      </c>
      <c r="I3" s="47" t="s">
        <v>23</v>
      </c>
      <c r="J3" s="322" t="s">
        <v>3817</v>
      </c>
      <c r="K3" s="322" t="s">
        <v>3818</v>
      </c>
      <c r="L3" s="322" t="s">
        <v>3818</v>
      </c>
      <c r="M3" s="322"/>
      <c r="N3" s="322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374</v>
      </c>
      <c r="V3" s="13" t="s">
        <v>2869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145</v>
      </c>
      <c r="C4" s="566" t="s">
        <v>142</v>
      </c>
      <c r="D4" s="568" t="s">
        <v>3819</v>
      </c>
      <c r="E4" s="322" t="s">
        <v>18</v>
      </c>
      <c r="F4" s="94" t="s">
        <v>19</v>
      </c>
      <c r="G4" s="514" t="s">
        <v>2258</v>
      </c>
      <c r="H4" s="465" t="s">
        <v>103</v>
      </c>
      <c r="I4" s="47" t="s">
        <v>23</v>
      </c>
      <c r="J4" s="322" t="s">
        <v>3817</v>
      </c>
      <c r="K4" s="322" t="s">
        <v>3818</v>
      </c>
      <c r="L4" s="322" t="s">
        <v>3818</v>
      </c>
      <c r="M4" s="322"/>
      <c r="N4" s="322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104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3820</v>
      </c>
      <c r="C5" s="6" t="s">
        <v>3821</v>
      </c>
      <c r="D5" s="24" t="s">
        <v>3822</v>
      </c>
      <c r="E5" s="327" t="s">
        <v>18</v>
      </c>
      <c r="F5" s="11" t="s">
        <v>27</v>
      </c>
      <c r="G5" s="327" t="s">
        <v>66</v>
      </c>
      <c r="H5" s="442" t="s">
        <v>121</v>
      </c>
      <c r="I5" s="52" t="s">
        <v>23</v>
      </c>
      <c r="J5" s="327" t="s">
        <v>3817</v>
      </c>
      <c r="K5" s="327" t="s">
        <v>3818</v>
      </c>
      <c r="L5" s="327" t="s">
        <v>3818</v>
      </c>
      <c r="M5" s="327"/>
      <c r="N5" s="322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104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355</v>
      </c>
      <c r="C6" s="566" t="s">
        <v>3823</v>
      </c>
      <c r="D6" s="568" t="s">
        <v>3824</v>
      </c>
      <c r="E6" s="322" t="s">
        <v>18</v>
      </c>
      <c r="F6" s="94" t="s">
        <v>19</v>
      </c>
      <c r="G6" s="514" t="s">
        <v>34</v>
      </c>
      <c r="H6" s="465" t="s">
        <v>190</v>
      </c>
      <c r="I6" s="47" t="s">
        <v>23</v>
      </c>
      <c r="J6" s="322" t="s">
        <v>23</v>
      </c>
      <c r="K6" s="322" t="s">
        <v>23</v>
      </c>
      <c r="L6" s="322" t="s">
        <v>23</v>
      </c>
      <c r="M6" s="322"/>
      <c r="N6" s="322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374</v>
      </c>
      <c r="V6" s="13" t="s">
        <v>2869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422</v>
      </c>
      <c r="C7" s="566" t="s">
        <v>3825</v>
      </c>
      <c r="D7" s="568" t="s">
        <v>3826</v>
      </c>
      <c r="E7" s="322" t="s">
        <v>18</v>
      </c>
      <c r="F7" s="94" t="s">
        <v>19</v>
      </c>
      <c r="G7" s="514" t="s">
        <v>300</v>
      </c>
      <c r="H7" s="465" t="s">
        <v>103</v>
      </c>
      <c r="I7" s="47" t="s">
        <v>23</v>
      </c>
      <c r="J7" s="322" t="s">
        <v>3817</v>
      </c>
      <c r="K7" s="322" t="s">
        <v>3818</v>
      </c>
      <c r="L7" s="322" t="s">
        <v>3818</v>
      </c>
      <c r="M7" s="322"/>
      <c r="N7" s="322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374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3827</v>
      </c>
      <c r="C8" s="575" t="s">
        <v>3828</v>
      </c>
      <c r="D8" s="568" t="s">
        <v>3829</v>
      </c>
      <c r="E8" s="322" t="s">
        <v>18</v>
      </c>
      <c r="F8" s="94" t="s">
        <v>38</v>
      </c>
      <c r="G8" s="514" t="s">
        <v>3816</v>
      </c>
      <c r="H8" s="442" t="s">
        <v>190</v>
      </c>
      <c r="I8" s="47" t="s">
        <v>23</v>
      </c>
      <c r="J8" s="322" t="s">
        <v>23</v>
      </c>
      <c r="K8" s="322" t="s">
        <v>3830</v>
      </c>
      <c r="L8" s="322" t="s">
        <v>3830</v>
      </c>
      <c r="M8" s="322"/>
      <c r="N8" s="322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374</v>
      </c>
      <c r="V8" s="13" t="s">
        <v>2869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3831</v>
      </c>
      <c r="D9" s="222" t="s">
        <v>3832</v>
      </c>
      <c r="E9" s="327" t="s">
        <v>101</v>
      </c>
      <c r="F9" s="11" t="s">
        <v>19</v>
      </c>
      <c r="G9" s="515" t="s">
        <v>102</v>
      </c>
      <c r="H9" s="442" t="s">
        <v>121</v>
      </c>
      <c r="I9" s="52" t="s">
        <v>23</v>
      </c>
      <c r="J9" s="327" t="s">
        <v>3817</v>
      </c>
      <c r="K9" s="327" t="s">
        <v>3818</v>
      </c>
      <c r="L9" s="327" t="s">
        <v>3818</v>
      </c>
      <c r="M9" s="327"/>
      <c r="N9" s="322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374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706</v>
      </c>
      <c r="C10" s="578" t="s">
        <v>703</v>
      </c>
      <c r="D10" s="66" t="s">
        <v>3833</v>
      </c>
      <c r="E10" s="327" t="s">
        <v>18</v>
      </c>
      <c r="F10" s="11" t="s">
        <v>19</v>
      </c>
      <c r="G10" s="515" t="s">
        <v>144</v>
      </c>
      <c r="H10" s="442" t="s">
        <v>121</v>
      </c>
      <c r="I10" s="52" t="s">
        <v>23</v>
      </c>
      <c r="J10" s="327" t="s">
        <v>3817</v>
      </c>
      <c r="K10" s="327"/>
      <c r="L10" s="327"/>
      <c r="M10" s="327"/>
      <c r="N10" s="322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104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811</v>
      </c>
      <c r="C11" s="566" t="s">
        <v>809</v>
      </c>
      <c r="D11" s="568" t="s">
        <v>3834</v>
      </c>
      <c r="E11" s="322" t="s">
        <v>18</v>
      </c>
      <c r="F11" s="94" t="s">
        <v>19</v>
      </c>
      <c r="G11" s="514" t="s">
        <v>34</v>
      </c>
      <c r="H11" s="465" t="s">
        <v>190</v>
      </c>
      <c r="I11" s="47" t="s">
        <v>23</v>
      </c>
      <c r="J11" s="322" t="s">
        <v>23</v>
      </c>
      <c r="K11" s="322" t="s">
        <v>23</v>
      </c>
      <c r="L11" s="322" t="s">
        <v>23</v>
      </c>
      <c r="M11" s="322"/>
      <c r="N11" s="322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104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3835</v>
      </c>
      <c r="C12" s="566" t="s">
        <v>3836</v>
      </c>
      <c r="D12" s="568" t="s">
        <v>3837</v>
      </c>
      <c r="E12" s="322" t="s">
        <v>18</v>
      </c>
      <c r="F12" s="94" t="s">
        <v>38</v>
      </c>
      <c r="G12" s="514" t="s">
        <v>3816</v>
      </c>
      <c r="H12" s="442" t="s">
        <v>190</v>
      </c>
      <c r="I12" s="47" t="s">
        <v>23</v>
      </c>
      <c r="J12" s="322" t="s">
        <v>23</v>
      </c>
      <c r="K12" s="322" t="s">
        <v>3830</v>
      </c>
      <c r="L12" s="322" t="s">
        <v>3830</v>
      </c>
      <c r="M12" s="322"/>
      <c r="N12" s="322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374</v>
      </c>
      <c r="V12" s="13" t="s">
        <v>2869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5" t="s">
        <v>26</v>
      </c>
      <c r="B13" s="567" t="s">
        <v>3838</v>
      </c>
      <c r="C13" s="566" t="s">
        <v>3839</v>
      </c>
      <c r="D13" s="513" t="s">
        <v>3840</v>
      </c>
      <c r="E13" s="322" t="s">
        <v>18</v>
      </c>
      <c r="F13" s="94" t="s">
        <v>38</v>
      </c>
      <c r="G13" s="514" t="s">
        <v>3816</v>
      </c>
      <c r="H13" s="465" t="s">
        <v>103</v>
      </c>
      <c r="I13" s="47" t="s">
        <v>23</v>
      </c>
      <c r="J13" s="322" t="s">
        <v>3817</v>
      </c>
      <c r="K13" s="327" t="s">
        <v>3818</v>
      </c>
      <c r="L13" s="327" t="s">
        <v>3818</v>
      </c>
      <c r="M13" s="327"/>
      <c r="N13" s="322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6"/>
      <c r="T13" s="326"/>
      <c r="U13" s="166" t="s">
        <v>374</v>
      </c>
      <c r="V13" s="13" t="s">
        <v>2869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5" t="s">
        <v>26</v>
      </c>
      <c r="B14" s="567" t="s">
        <v>3841</v>
      </c>
      <c r="C14" s="566" t="s">
        <v>3842</v>
      </c>
      <c r="D14" s="580" t="s">
        <v>3843</v>
      </c>
      <c r="E14" s="322" t="s">
        <v>3844</v>
      </c>
      <c r="F14" s="94" t="s">
        <v>27</v>
      </c>
      <c r="G14" s="94" t="s">
        <v>136</v>
      </c>
      <c r="H14" s="442" t="s">
        <v>103</v>
      </c>
      <c r="I14" s="47" t="s">
        <v>23</v>
      </c>
      <c r="J14" s="322" t="s">
        <v>3817</v>
      </c>
      <c r="K14" s="322" t="s">
        <v>3818</v>
      </c>
      <c r="L14" s="322" t="s">
        <v>3818</v>
      </c>
      <c r="M14" s="322"/>
      <c r="N14" s="322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6"/>
      <c r="T14" s="326"/>
      <c r="U14" s="166" t="s">
        <v>104</v>
      </c>
      <c r="V14" s="13" t="s">
        <v>2869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5" t="s">
        <v>26</v>
      </c>
      <c r="B15" s="581" t="s">
        <v>3242</v>
      </c>
      <c r="C15" s="566" t="s">
        <v>3845</v>
      </c>
      <c r="D15" s="513" t="s">
        <v>3846</v>
      </c>
      <c r="E15" s="322" t="s">
        <v>18</v>
      </c>
      <c r="F15" s="94" t="s">
        <v>19</v>
      </c>
      <c r="G15" s="514" t="s">
        <v>18</v>
      </c>
      <c r="H15" s="465" t="s">
        <v>103</v>
      </c>
      <c r="I15" s="47" t="s">
        <v>23</v>
      </c>
      <c r="J15" s="322" t="s">
        <v>3817</v>
      </c>
      <c r="K15" s="322" t="s">
        <v>3818</v>
      </c>
      <c r="L15" s="322" t="s">
        <v>3818</v>
      </c>
      <c r="M15" s="322"/>
      <c r="N15" s="322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104</v>
      </c>
      <c r="V15" s="13" t="s">
        <v>2869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1741</v>
      </c>
      <c r="C16" s="566" t="s">
        <v>1737</v>
      </c>
      <c r="D16" s="580" t="s">
        <v>3847</v>
      </c>
      <c r="E16" s="322" t="s">
        <v>18</v>
      </c>
      <c r="F16" s="94" t="s">
        <v>19</v>
      </c>
      <c r="G16" s="514" t="s">
        <v>300</v>
      </c>
      <c r="H16" s="465" t="s">
        <v>121</v>
      </c>
      <c r="I16" s="47" t="s">
        <v>23</v>
      </c>
      <c r="J16" s="322" t="s">
        <v>3817</v>
      </c>
      <c r="K16" s="322" t="s">
        <v>3818</v>
      </c>
      <c r="L16" s="322" t="s">
        <v>3818</v>
      </c>
      <c r="M16" s="322"/>
      <c r="N16" s="322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104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2019</v>
      </c>
      <c r="C17" s="6" t="s">
        <v>2017</v>
      </c>
      <c r="D17" s="57" t="s">
        <v>3848</v>
      </c>
      <c r="E17" s="327" t="s">
        <v>101</v>
      </c>
      <c r="F17" s="11" t="s">
        <v>19</v>
      </c>
      <c r="G17" s="515" t="s">
        <v>102</v>
      </c>
      <c r="H17" s="442" t="s">
        <v>121</v>
      </c>
      <c r="I17" s="47" t="s">
        <v>23</v>
      </c>
      <c r="J17" s="327" t="s">
        <v>3817</v>
      </c>
      <c r="K17" s="327" t="s">
        <v>3818</v>
      </c>
      <c r="L17" s="327" t="s">
        <v>3818</v>
      </c>
      <c r="M17" s="327"/>
      <c r="N17" s="322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104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3849</v>
      </c>
      <c r="C18" s="6" t="s">
        <v>3850</v>
      </c>
      <c r="D18" s="7" t="s">
        <v>3851</v>
      </c>
      <c r="E18" s="327" t="s">
        <v>18</v>
      </c>
      <c r="F18" s="11" t="s">
        <v>19</v>
      </c>
      <c r="G18" s="515" t="s">
        <v>300</v>
      </c>
      <c r="H18" s="442" t="s">
        <v>121</v>
      </c>
      <c r="I18" s="47" t="s">
        <v>23</v>
      </c>
      <c r="J18" s="327" t="s">
        <v>3817</v>
      </c>
      <c r="K18" s="327" t="s">
        <v>3818</v>
      </c>
      <c r="L18" s="327" t="s">
        <v>3818</v>
      </c>
      <c r="M18" s="327"/>
      <c r="N18" s="322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104</v>
      </c>
      <c r="V18" s="13" t="s">
        <v>2869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2104</v>
      </c>
      <c r="C19" s="567" t="s">
        <v>3852</v>
      </c>
      <c r="D19" s="513" t="s">
        <v>3853</v>
      </c>
      <c r="E19" s="322" t="s">
        <v>18</v>
      </c>
      <c r="F19" s="94" t="s">
        <v>19</v>
      </c>
      <c r="G19" s="514" t="s">
        <v>144</v>
      </c>
      <c r="H19" s="465" t="s">
        <v>103</v>
      </c>
      <c r="I19" s="47" t="s">
        <v>23</v>
      </c>
      <c r="J19" s="322" t="s">
        <v>3854</v>
      </c>
      <c r="K19" s="322" t="s">
        <v>3830</v>
      </c>
      <c r="L19" s="322" t="s">
        <v>3830</v>
      </c>
      <c r="M19" s="322"/>
      <c r="N19" s="322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104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5" t="s">
        <v>26</v>
      </c>
      <c r="B20" s="567" t="s">
        <v>2869</v>
      </c>
      <c r="C20" s="566" t="s">
        <v>3855</v>
      </c>
      <c r="D20" s="513" t="s">
        <v>3856</v>
      </c>
      <c r="E20" s="322" t="s">
        <v>18</v>
      </c>
      <c r="F20" s="94" t="s">
        <v>19</v>
      </c>
      <c r="G20" s="514" t="s">
        <v>34</v>
      </c>
      <c r="H20" s="442" t="s">
        <v>149</v>
      </c>
      <c r="I20" s="47" t="s">
        <v>23</v>
      </c>
      <c r="J20" s="322" t="s">
        <v>3817</v>
      </c>
      <c r="K20" s="322" t="s">
        <v>3818</v>
      </c>
      <c r="L20" s="322" t="s">
        <v>3818</v>
      </c>
      <c r="M20" s="322"/>
      <c r="N20" s="322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3857</v>
      </c>
      <c r="U20" s="166" t="s">
        <v>374</v>
      </c>
      <c r="V20" s="13" t="s">
        <v>2869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5" t="s">
        <v>26</v>
      </c>
      <c r="B21" s="79" t="s">
        <v>3858</v>
      </c>
      <c r="C21" s="80" t="s">
        <v>3859</v>
      </c>
      <c r="D21" s="513" t="s">
        <v>3860</v>
      </c>
      <c r="E21" s="322" t="s">
        <v>18</v>
      </c>
      <c r="F21" s="94" t="s">
        <v>19</v>
      </c>
      <c r="G21" s="514" t="s">
        <v>300</v>
      </c>
      <c r="H21" s="465" t="s">
        <v>103</v>
      </c>
      <c r="I21" s="47" t="s">
        <v>23</v>
      </c>
      <c r="J21" s="322" t="s">
        <v>3817</v>
      </c>
      <c r="K21" s="322" t="s">
        <v>3818</v>
      </c>
      <c r="L21" s="322" t="s">
        <v>3818</v>
      </c>
      <c r="M21" s="322"/>
      <c r="N21" s="322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104</v>
      </c>
      <c r="V21" s="13" t="s">
        <v>2869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2383</v>
      </c>
      <c r="C22" s="566" t="s">
        <v>2381</v>
      </c>
      <c r="D22" s="568" t="s">
        <v>3861</v>
      </c>
      <c r="E22" s="322" t="s">
        <v>18</v>
      </c>
      <c r="F22" s="94" t="s">
        <v>19</v>
      </c>
      <c r="G22" s="514" t="s">
        <v>34</v>
      </c>
      <c r="H22" s="465" t="s">
        <v>190</v>
      </c>
      <c r="I22" s="47" t="s">
        <v>23</v>
      </c>
      <c r="J22" s="322" t="s">
        <v>23</v>
      </c>
      <c r="K22" s="322" t="s">
        <v>23</v>
      </c>
      <c r="L22" s="322" t="s">
        <v>23</v>
      </c>
      <c r="M22" s="322"/>
      <c r="N22" s="322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104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8"/>
      <c r="I23" s="278"/>
      <c r="J23" s="278"/>
      <c r="K23" s="278"/>
      <c r="L23" s="278"/>
      <c r="M23" s="278"/>
      <c r="N23" s="278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</row>
    <row r="24" ht="15.75" customHeight="1">
      <c r="A24" s="508"/>
      <c r="B24" s="508"/>
      <c r="C24" s="508"/>
      <c r="D24" s="536"/>
      <c r="E24" s="492"/>
      <c r="F24" s="492"/>
      <c r="G24" s="480"/>
      <c r="H24" s="278"/>
      <c r="I24" s="278"/>
      <c r="J24" s="278"/>
      <c r="K24" s="278"/>
      <c r="L24" s="278"/>
      <c r="M24" s="278"/>
      <c r="N24" s="278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</row>
    <row r="25" ht="15.75" customHeight="1">
      <c r="A25" s="537"/>
      <c r="B25" s="538"/>
      <c r="C25" s="538" t="s">
        <v>2587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2588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</row>
    <row r="27" ht="15.75" customHeight="1">
      <c r="A27" s="541"/>
      <c r="B27" s="542"/>
      <c r="C27" s="542" t="s">
        <v>2589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  <c r="AQ27" s="284"/>
    </row>
    <row r="28" ht="15.75" customHeight="1">
      <c r="A28" s="545"/>
      <c r="B28" s="546"/>
      <c r="C28" s="546" t="s">
        <v>2590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</row>
  </sheetData>
  <autoFilter ref="$A$2:$AQ$23"/>
  <customSheetViews>
    <customSheetView guid="{C1731618-47CA-4CA3-BE7E-31A467D4F1B9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5" t="s">
        <v>78</v>
      </c>
      <c r="B1" s="306"/>
      <c r="C1" s="306"/>
      <c r="D1" s="306"/>
      <c r="E1" s="306"/>
      <c r="F1" s="307"/>
      <c r="G1" s="309" t="s">
        <v>80</v>
      </c>
      <c r="H1" s="307"/>
      <c r="I1" s="305" t="s">
        <v>78</v>
      </c>
      <c r="J1" s="306"/>
      <c r="K1" s="306"/>
      <c r="L1" s="306"/>
      <c r="M1" s="306"/>
      <c r="N1" s="307"/>
      <c r="O1" s="310" t="s">
        <v>2592</v>
      </c>
      <c r="P1" s="559" t="s">
        <v>2591</v>
      </c>
      <c r="Q1" s="560" t="s">
        <v>81</v>
      </c>
      <c r="R1" s="306"/>
      <c r="S1" s="306"/>
      <c r="T1" s="306"/>
      <c r="U1" s="306"/>
      <c r="V1" s="307"/>
      <c r="W1" s="561" t="s">
        <v>82</v>
      </c>
    </row>
    <row r="2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3809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4" t="s">
        <v>92</v>
      </c>
      <c r="P2" s="4" t="s">
        <v>93</v>
      </c>
      <c r="Q2" s="2" t="s">
        <v>94</v>
      </c>
      <c r="R2" s="35" t="s">
        <v>41</v>
      </c>
      <c r="S2" s="34" t="s">
        <v>40</v>
      </c>
      <c r="T2" s="1" t="s">
        <v>95</v>
      </c>
      <c r="U2" s="3" t="s">
        <v>42</v>
      </c>
      <c r="V2" s="3" t="s">
        <v>96</v>
      </c>
      <c r="W2" s="36"/>
    </row>
    <row r="3" ht="15.75" customHeight="1">
      <c r="A3" s="116" t="s">
        <v>33</v>
      </c>
      <c r="B3" s="15" t="s">
        <v>653</v>
      </c>
      <c r="C3" s="5" t="s">
        <v>3862</v>
      </c>
      <c r="D3" s="327" t="s">
        <v>18</v>
      </c>
      <c r="E3" s="11" t="s">
        <v>19</v>
      </c>
      <c r="F3" s="327" t="s">
        <v>144</v>
      </c>
      <c r="G3" s="442" t="s">
        <v>121</v>
      </c>
      <c r="H3" s="52" t="s">
        <v>23</v>
      </c>
      <c r="I3" s="327" t="s">
        <v>3817</v>
      </c>
      <c r="J3" s="322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9"/>
      <c r="P3" s="171"/>
      <c r="Q3" s="5" t="s">
        <v>104</v>
      </c>
      <c r="R3" s="13" t="s">
        <v>19</v>
      </c>
      <c r="S3" s="15" t="s">
        <v>655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69</v>
      </c>
      <c r="V3" s="166"/>
      <c r="W3" s="588"/>
    </row>
    <row r="4" ht="15.75" customHeight="1">
      <c r="A4" s="116" t="s">
        <v>33</v>
      </c>
      <c r="B4" s="589" t="s">
        <v>1147</v>
      </c>
      <c r="C4" s="24" t="s">
        <v>3863</v>
      </c>
      <c r="D4" s="327" t="s">
        <v>18</v>
      </c>
      <c r="E4" s="11" t="s">
        <v>19</v>
      </c>
      <c r="F4" s="327" t="s">
        <v>144</v>
      </c>
      <c r="G4" s="442" t="s">
        <v>121</v>
      </c>
      <c r="H4" s="52" t="s">
        <v>23</v>
      </c>
      <c r="I4" s="327" t="s">
        <v>3817</v>
      </c>
      <c r="J4" s="327" t="s">
        <v>3864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104</v>
      </c>
      <c r="R4" s="13" t="s">
        <v>19</v>
      </c>
      <c r="S4" s="589" t="s">
        <v>1149</v>
      </c>
      <c r="T4" s="52" t="str">
        <f t="shared" si="1"/>
        <v>Inativo</v>
      </c>
      <c r="U4" s="24" t="s">
        <v>69</v>
      </c>
      <c r="V4" s="46"/>
      <c r="W4" s="590"/>
    </row>
    <row r="5" ht="15.75" customHeight="1">
      <c r="A5" s="137"/>
      <c r="B5" s="6"/>
      <c r="C5" s="24"/>
      <c r="D5" s="327"/>
      <c r="E5" s="11"/>
      <c r="F5" s="327"/>
      <c r="G5" s="442"/>
      <c r="H5" s="52"/>
      <c r="I5" s="327"/>
      <c r="J5" s="322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2"/>
      <c r="E6" s="94"/>
      <c r="F6" s="322"/>
      <c r="G6" s="465"/>
      <c r="H6" s="47"/>
      <c r="I6" s="322"/>
      <c r="J6" s="322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2"/>
      <c r="E7" s="94"/>
      <c r="F7" s="322"/>
      <c r="G7" s="465"/>
      <c r="H7" s="47"/>
      <c r="I7" s="322"/>
      <c r="J7" s="322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2"/>
      <c r="E8" s="94"/>
      <c r="F8" s="322"/>
      <c r="G8" s="442"/>
      <c r="H8" s="47"/>
      <c r="I8" s="322"/>
      <c r="J8" s="322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7"/>
      <c r="E9" s="11"/>
      <c r="F9" s="327"/>
      <c r="G9" s="442"/>
      <c r="H9" s="52"/>
      <c r="I9" s="327"/>
      <c r="J9" s="322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7"/>
      <c r="E10" s="11"/>
      <c r="F10" s="327"/>
      <c r="G10" s="442"/>
      <c r="H10" s="52"/>
      <c r="I10" s="327"/>
      <c r="J10" s="322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2"/>
      <c r="E11" s="94"/>
      <c r="F11" s="322"/>
      <c r="G11" s="465"/>
      <c r="H11" s="47"/>
      <c r="I11" s="322"/>
      <c r="J11" s="322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2"/>
      <c r="E12" s="94"/>
      <c r="F12" s="322"/>
      <c r="G12" s="442"/>
      <c r="H12" s="47"/>
      <c r="I12" s="322"/>
      <c r="J12" s="322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2"/>
      <c r="E13" s="94"/>
      <c r="F13" s="322"/>
      <c r="G13" s="465"/>
      <c r="H13" s="47"/>
      <c r="I13" s="322"/>
      <c r="J13" s="322"/>
      <c r="K13" s="593"/>
      <c r="L13" s="166"/>
      <c r="M13" s="166"/>
      <c r="N13" s="95"/>
      <c r="O13" s="326"/>
      <c r="P13" s="326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2"/>
      <c r="E14" s="94"/>
      <c r="F14" s="94"/>
      <c r="G14" s="442"/>
      <c r="H14" s="47"/>
      <c r="I14" s="322"/>
      <c r="J14" s="322"/>
      <c r="K14" s="593"/>
      <c r="L14" s="166"/>
      <c r="M14" s="166"/>
      <c r="N14" s="95"/>
      <c r="O14" s="326"/>
      <c r="P14" s="326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2"/>
      <c r="E15" s="94"/>
      <c r="F15" s="322"/>
      <c r="G15" s="465"/>
      <c r="H15" s="47"/>
      <c r="I15" s="322"/>
      <c r="J15" s="322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2"/>
      <c r="E16" s="94"/>
      <c r="F16" s="322"/>
      <c r="G16" s="465"/>
      <c r="H16" s="47"/>
      <c r="I16" s="322"/>
      <c r="J16" s="322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7"/>
      <c r="E17" s="11"/>
      <c r="F17" s="327"/>
      <c r="G17" s="442"/>
      <c r="H17" s="47"/>
      <c r="I17" s="327"/>
      <c r="J17" s="322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7"/>
      <c r="E18" s="11"/>
      <c r="F18" s="327"/>
      <c r="G18" s="442"/>
      <c r="H18" s="47"/>
      <c r="I18" s="327"/>
      <c r="J18" s="322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2"/>
      <c r="E19" s="94"/>
      <c r="F19" s="322"/>
      <c r="G19" s="465"/>
      <c r="H19" s="47"/>
      <c r="I19" s="322"/>
      <c r="J19" s="322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2"/>
      <c r="E20" s="94"/>
      <c r="F20" s="322"/>
      <c r="G20" s="442"/>
      <c r="H20" s="47"/>
      <c r="I20" s="322"/>
      <c r="J20" s="322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2"/>
      <c r="E21" s="94"/>
      <c r="F21" s="322"/>
      <c r="G21" s="465"/>
      <c r="H21" s="47"/>
      <c r="I21" s="322"/>
      <c r="J21" s="322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2"/>
      <c r="E22" s="94"/>
      <c r="F22" s="322"/>
      <c r="G22" s="465"/>
      <c r="H22" s="47"/>
      <c r="I22" s="322"/>
      <c r="J22" s="322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8"/>
      <c r="H23" s="278"/>
      <c r="I23" s="278"/>
      <c r="J23" s="278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4"/>
    </row>
    <row r="24" ht="15.75" customHeight="1">
      <c r="A24" s="508"/>
      <c r="B24" s="508"/>
      <c r="C24" s="536"/>
      <c r="D24" s="492"/>
      <c r="E24" s="492"/>
      <c r="F24" s="480"/>
      <c r="G24" s="278"/>
      <c r="H24" s="278"/>
      <c r="I24" s="278"/>
      <c r="J24" s="278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4"/>
    </row>
    <row r="25" ht="15.75" customHeight="1">
      <c r="A25" s="537"/>
      <c r="B25" s="538" t="s">
        <v>2587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2588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4"/>
    </row>
    <row r="27" ht="15.75" customHeight="1">
      <c r="A27" s="541"/>
      <c r="B27" s="542" t="s">
        <v>2589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4"/>
    </row>
    <row r="28" ht="15.75" customHeight="1">
      <c r="A28" s="545"/>
      <c r="B28" s="546" t="s">
        <v>2590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4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4"/>
    </row>
  </sheetData>
  <autoFilter ref="$A$2:$W$22">
    <sortState ref="A2:W22">
      <sortCondition ref="B2:B22"/>
    </sortState>
  </autoFilter>
  <customSheetViews>
    <customSheetView guid="{C1731618-47CA-4CA3-BE7E-31A467D4F1B9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78</v>
      </c>
      <c r="G1" s="29" t="s">
        <v>80</v>
      </c>
      <c r="I1" s="27" t="s">
        <v>78</v>
      </c>
      <c r="P1" s="430" t="s">
        <v>2592</v>
      </c>
      <c r="Q1" s="431" t="s">
        <v>2591</v>
      </c>
      <c r="R1" s="31" t="s">
        <v>81</v>
      </c>
      <c r="X1" s="32" t="s">
        <v>82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3810</v>
      </c>
      <c r="J2" s="2" t="s">
        <v>3811</v>
      </c>
      <c r="K2" s="2" t="s">
        <v>87</v>
      </c>
      <c r="L2" s="35" t="s">
        <v>88</v>
      </c>
      <c r="M2" s="35" t="s">
        <v>89</v>
      </c>
      <c r="N2" s="35" t="s">
        <v>9</v>
      </c>
      <c r="O2" s="37" t="s">
        <v>90</v>
      </c>
      <c r="P2" s="4" t="s">
        <v>92</v>
      </c>
      <c r="Q2" s="4" t="s">
        <v>93</v>
      </c>
      <c r="R2" s="2" t="s">
        <v>94</v>
      </c>
      <c r="S2" s="34" t="s">
        <v>0</v>
      </c>
      <c r="T2" s="35" t="s">
        <v>41</v>
      </c>
      <c r="U2" s="1" t="s">
        <v>95</v>
      </c>
      <c r="V2" s="3" t="s">
        <v>42</v>
      </c>
      <c r="W2" s="3" t="s">
        <v>96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3865</v>
      </c>
      <c r="B3" s="528" t="s">
        <v>3866</v>
      </c>
      <c r="C3" s="142" t="s">
        <v>16</v>
      </c>
      <c r="D3" s="322" t="s">
        <v>18</v>
      </c>
      <c r="E3" s="94" t="s">
        <v>19</v>
      </c>
      <c r="F3" s="597" t="s">
        <v>34</v>
      </c>
      <c r="G3" s="465" t="s">
        <v>103</v>
      </c>
      <c r="H3" s="47" t="s">
        <v>23</v>
      </c>
      <c r="I3" s="322"/>
      <c r="J3" s="322"/>
      <c r="K3" s="322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104</v>
      </c>
      <c r="S3" s="91" t="s">
        <v>355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3865</v>
      </c>
      <c r="B4" s="598" t="s">
        <v>962</v>
      </c>
      <c r="C4" s="580" t="s">
        <v>3867</v>
      </c>
      <c r="D4" s="322" t="s">
        <v>18</v>
      </c>
      <c r="E4" s="94" t="s">
        <v>181</v>
      </c>
      <c r="F4" s="597" t="s">
        <v>72</v>
      </c>
      <c r="G4" s="465" t="s">
        <v>103</v>
      </c>
      <c r="H4" s="47" t="s">
        <v>23</v>
      </c>
      <c r="I4" s="322"/>
      <c r="J4" s="322"/>
      <c r="K4" s="322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104</v>
      </c>
      <c r="S4" s="91" t="s">
        <v>965</v>
      </c>
      <c r="T4" s="13" t="s">
        <v>76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3865</v>
      </c>
      <c r="B5" s="598" t="s">
        <v>962</v>
      </c>
      <c r="C5" s="580" t="s">
        <v>3867</v>
      </c>
      <c r="D5" s="322" t="s">
        <v>18</v>
      </c>
      <c r="E5" s="94" t="s">
        <v>181</v>
      </c>
      <c r="F5" s="597" t="s">
        <v>72</v>
      </c>
      <c r="G5" s="465" t="s">
        <v>121</v>
      </c>
      <c r="H5" s="47" t="s">
        <v>23</v>
      </c>
      <c r="I5" s="322"/>
      <c r="J5" s="322"/>
      <c r="K5" s="322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104</v>
      </c>
      <c r="S5" s="91" t="s">
        <v>965</v>
      </c>
      <c r="T5" s="13" t="s">
        <v>76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3865</v>
      </c>
      <c r="B6" s="596" t="s">
        <v>1604</v>
      </c>
      <c r="C6" s="142" t="s">
        <v>3868</v>
      </c>
      <c r="D6" s="322" t="s">
        <v>18</v>
      </c>
      <c r="E6" s="94" t="s">
        <v>181</v>
      </c>
      <c r="F6" s="597" t="s">
        <v>72</v>
      </c>
      <c r="G6" s="465" t="s">
        <v>103</v>
      </c>
      <c r="H6" s="47" t="s">
        <v>23</v>
      </c>
      <c r="I6" s="322"/>
      <c r="J6" s="322"/>
      <c r="K6" s="322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104</v>
      </c>
      <c r="S6" s="91" t="s">
        <v>1607</v>
      </c>
      <c r="T6" s="13" t="s">
        <v>76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8"/>
      <c r="H7" s="278"/>
      <c r="I7" s="278"/>
      <c r="J7" s="278"/>
      <c r="K7" s="278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4"/>
      <c r="Y7" s="284"/>
      <c r="Z7" s="284"/>
      <c r="AA7" s="284"/>
      <c r="AB7" s="284"/>
      <c r="AC7" s="284"/>
      <c r="AD7" s="284"/>
      <c r="AE7" s="284"/>
    </row>
    <row r="8" ht="15.75" customHeight="1">
      <c r="A8" s="537"/>
      <c r="B8" s="538" t="s">
        <v>2587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9">
        <f t="shared" ref="X8:AE8" si="2">SUM(X3:X7)</f>
        <v>0</v>
      </c>
      <c r="Y8" s="289">
        <f t="shared" si="2"/>
        <v>0</v>
      </c>
      <c r="Z8" s="289">
        <f t="shared" si="2"/>
        <v>0</v>
      </c>
      <c r="AA8" s="289">
        <f t="shared" si="2"/>
        <v>0</v>
      </c>
      <c r="AB8" s="289">
        <f t="shared" si="2"/>
        <v>0</v>
      </c>
      <c r="AC8" s="289">
        <f t="shared" si="2"/>
        <v>0</v>
      </c>
      <c r="AD8" s="289">
        <f t="shared" si="2"/>
        <v>0</v>
      </c>
      <c r="AE8" s="289">
        <f t="shared" si="2"/>
        <v>0</v>
      </c>
    </row>
    <row r="9" ht="15.75" customHeight="1">
      <c r="A9" s="541"/>
      <c r="B9" s="542" t="s">
        <v>2588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4"/>
      <c r="Y9" s="284"/>
      <c r="Z9" s="284"/>
      <c r="AA9" s="284"/>
      <c r="AB9" s="284"/>
      <c r="AC9" s="284"/>
      <c r="AD9" s="284"/>
      <c r="AE9" s="284"/>
    </row>
    <row r="10" ht="15.75" customHeight="1">
      <c r="A10" s="541"/>
      <c r="B10" s="542" t="s">
        <v>2589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4"/>
      <c r="Y10" s="284"/>
      <c r="Z10" s="284"/>
      <c r="AA10" s="284"/>
      <c r="AB10" s="284"/>
      <c r="AC10" s="284"/>
      <c r="AD10" s="284"/>
      <c r="AE10" s="284"/>
    </row>
    <row r="11" ht="15.75" customHeight="1">
      <c r="A11" s="545"/>
      <c r="B11" s="546" t="s">
        <v>2590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4"/>
      <c r="Y11" s="284"/>
      <c r="Z11" s="284"/>
      <c r="AA11" s="284"/>
      <c r="AB11" s="284"/>
      <c r="AC11" s="284"/>
      <c r="AD11" s="284"/>
      <c r="AE11" s="284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4"/>
      <c r="Y12" s="284"/>
      <c r="Z12" s="284"/>
      <c r="AA12" s="284"/>
      <c r="AB12" s="284"/>
      <c r="AC12" s="284"/>
      <c r="AD12" s="284"/>
      <c r="AE12" s="284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4"/>
      <c r="Y13" s="284"/>
      <c r="Z13" s="284"/>
      <c r="AA13" s="284"/>
      <c r="AB13" s="284"/>
      <c r="AC13" s="284"/>
      <c r="AD13" s="284"/>
      <c r="AE13" s="284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4"/>
      <c r="Y14" s="284"/>
      <c r="Z14" s="284"/>
      <c r="AA14" s="284"/>
      <c r="AB14" s="284"/>
      <c r="AC14" s="284"/>
      <c r="AD14" s="284"/>
      <c r="AE14" s="28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83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2594</v>
      </c>
      <c r="I1" s="603" t="s">
        <v>3869</v>
      </c>
      <c r="J1" s="602" t="s">
        <v>85</v>
      </c>
      <c r="K1" s="603" t="s">
        <v>2595</v>
      </c>
      <c r="L1" s="600" t="s">
        <v>3870</v>
      </c>
      <c r="M1" s="601" t="s">
        <v>88</v>
      </c>
      <c r="N1" s="600" t="s">
        <v>89</v>
      </c>
      <c r="O1" s="601" t="s">
        <v>9</v>
      </c>
      <c r="P1" s="604" t="s">
        <v>90</v>
      </c>
      <c r="Q1" s="605" t="s">
        <v>3871</v>
      </c>
      <c r="R1" s="606" t="s">
        <v>945</v>
      </c>
      <c r="S1" s="607" t="s">
        <v>3872</v>
      </c>
      <c r="T1" s="607" t="s">
        <v>2598</v>
      </c>
      <c r="U1" s="608" t="s">
        <v>2600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3873</v>
      </c>
      <c r="BT1" s="610"/>
    </row>
    <row r="2" ht="15.75" customHeight="1">
      <c r="A2" s="185" t="s">
        <v>3874</v>
      </c>
      <c r="B2" s="79" t="s">
        <v>3875</v>
      </c>
      <c r="C2" s="528" t="s">
        <v>3876</v>
      </c>
      <c r="D2" s="568">
        <v>4926548.0</v>
      </c>
      <c r="E2" s="514" t="s">
        <v>18</v>
      </c>
      <c r="F2" s="611" t="s">
        <v>19</v>
      </c>
      <c r="G2" s="514" t="s">
        <v>3719</v>
      </c>
      <c r="H2" s="514" t="str">
        <f>IFERROR(VLOOKUP(G2,'Cadastro de assessores'!A:B,2,FALSE),"Não Cadastrado")</f>
        <v>14739</v>
      </c>
      <c r="I2" s="514"/>
      <c r="J2" s="52" t="s">
        <v>3877</v>
      </c>
      <c r="K2" s="524" t="s">
        <v>103</v>
      </c>
      <c r="L2" s="612">
        <v>44475.0</v>
      </c>
      <c r="M2" s="613">
        <v>44482.0</v>
      </c>
      <c r="N2" s="568"/>
      <c r="O2" s="568" t="s">
        <v>3878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104</v>
      </c>
      <c r="U2" s="524" t="s">
        <v>3409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3874</v>
      </c>
      <c r="B3" s="79" t="s">
        <v>3879</v>
      </c>
      <c r="C3" s="619" t="s">
        <v>3880</v>
      </c>
      <c r="D3" s="524">
        <v>4653733.0</v>
      </c>
      <c r="E3" s="524" t="s">
        <v>18</v>
      </c>
      <c r="F3" s="524" t="s">
        <v>19</v>
      </c>
      <c r="G3" s="524" t="s">
        <v>3881</v>
      </c>
      <c r="H3" s="524" t="str">
        <f>IFERROR(VLOOKUP(G3,'Cadastro de assessores'!A:B,2,FALSE),"Não Cadastrado")</f>
        <v>17679</v>
      </c>
      <c r="I3" s="524"/>
      <c r="J3" s="52" t="s">
        <v>190</v>
      </c>
      <c r="K3" s="524" t="s">
        <v>2618</v>
      </c>
      <c r="L3" s="620">
        <v>44186.0</v>
      </c>
      <c r="M3" s="620">
        <v>44186.0</v>
      </c>
      <c r="N3" s="621">
        <v>44456.0</v>
      </c>
      <c r="O3" s="524" t="s">
        <v>3882</v>
      </c>
      <c r="P3" s="614">
        <v>0.015</v>
      </c>
      <c r="Q3" s="622" t="s">
        <v>3883</v>
      </c>
      <c r="R3" s="615"/>
      <c r="S3" s="524" t="str">
        <f t="shared" si="1"/>
        <v/>
      </c>
      <c r="T3" s="524" t="s">
        <v>104</v>
      </c>
      <c r="U3" s="524" t="s">
        <v>2678</v>
      </c>
      <c r="V3" s="524" t="s">
        <v>19</v>
      </c>
      <c r="W3" s="616" t="s">
        <v>3884</v>
      </c>
      <c r="X3" s="616" t="s">
        <v>3884</v>
      </c>
      <c r="Y3" s="616" t="s">
        <v>3884</v>
      </c>
      <c r="Z3" s="616" t="s">
        <v>3884</v>
      </c>
      <c r="AA3" s="616" t="s">
        <v>3884</v>
      </c>
      <c r="AB3" s="616" t="s">
        <v>3884</v>
      </c>
      <c r="AC3" s="616" t="s">
        <v>3884</v>
      </c>
      <c r="AD3" s="616" t="s">
        <v>3884</v>
      </c>
      <c r="AE3" s="616" t="s">
        <v>3884</v>
      </c>
      <c r="AF3" s="616" t="s">
        <v>3884</v>
      </c>
      <c r="AG3" s="616" t="s">
        <v>3884</v>
      </c>
      <c r="AH3" s="616" t="s">
        <v>3884</v>
      </c>
      <c r="AI3" s="616" t="s">
        <v>3884</v>
      </c>
      <c r="AJ3" s="616" t="s">
        <v>3884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2621</v>
      </c>
      <c r="BE3" s="452" t="s">
        <v>2621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3874</v>
      </c>
      <c r="B4" s="79" t="s">
        <v>3885</v>
      </c>
      <c r="C4" s="623" t="s">
        <v>3886</v>
      </c>
      <c r="D4" s="514">
        <v>4084071.0</v>
      </c>
      <c r="E4" s="514" t="s">
        <v>18</v>
      </c>
      <c r="F4" s="514" t="s">
        <v>19</v>
      </c>
      <c r="G4" s="514" t="s">
        <v>3887</v>
      </c>
      <c r="H4" s="514">
        <f>IFERROR(VLOOKUP(G4,'Cadastro de assessores'!A:B,2,FALSE),"Não Cadastrado")</f>
        <v>12336</v>
      </c>
      <c r="I4" s="514"/>
      <c r="J4" s="52" t="s">
        <v>3877</v>
      </c>
      <c r="K4" s="524" t="s">
        <v>103</v>
      </c>
      <c r="L4" s="612">
        <v>44323.0</v>
      </c>
      <c r="M4" s="612">
        <v>44326.0</v>
      </c>
      <c r="N4" s="524"/>
      <c r="O4" s="568" t="s">
        <v>3888</v>
      </c>
      <c r="P4" s="570">
        <v>0.007</v>
      </c>
      <c r="Q4" s="624"/>
      <c r="R4" s="615"/>
      <c r="S4" s="524" t="str">
        <f t="shared" si="1"/>
        <v>Não Qualificado</v>
      </c>
      <c r="T4" s="524" t="s">
        <v>104</v>
      </c>
      <c r="U4" s="524" t="s">
        <v>2866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3874</v>
      </c>
      <c r="B5" s="79" t="s">
        <v>132</v>
      </c>
      <c r="C5" s="566" t="s">
        <v>3889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3877</v>
      </c>
      <c r="K5" s="524" t="s">
        <v>103</v>
      </c>
      <c r="L5" s="626">
        <v>44642.0</v>
      </c>
      <c r="M5" s="626">
        <v>44642.0</v>
      </c>
      <c r="N5" s="568"/>
      <c r="O5" s="568" t="s">
        <v>3890</v>
      </c>
      <c r="P5" s="614">
        <v>0.012</v>
      </c>
      <c r="Q5" s="624" t="s">
        <v>3891</v>
      </c>
      <c r="R5" s="615"/>
      <c r="S5" s="524" t="str">
        <f t="shared" si="1"/>
        <v>Não Qualificado</v>
      </c>
      <c r="T5" s="524" t="s">
        <v>104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3874</v>
      </c>
      <c r="B6" s="79" t="s">
        <v>3892</v>
      </c>
      <c r="C6" s="627" t="s">
        <v>3893</v>
      </c>
      <c r="D6" s="628">
        <v>4442405.0</v>
      </c>
      <c r="E6" s="514" t="s">
        <v>18</v>
      </c>
      <c r="F6" s="514" t="s">
        <v>27</v>
      </c>
      <c r="G6" s="514" t="s">
        <v>262</v>
      </c>
      <c r="H6" s="514" t="str">
        <f>IFERROR(VLOOKUP(G6,'Cadastro de assessores'!A:B,2,FALSE),"Não Cadastrado")</f>
        <v>18009</v>
      </c>
      <c r="I6" s="514"/>
      <c r="J6" s="52" t="s">
        <v>3877</v>
      </c>
      <c r="K6" s="524" t="s">
        <v>103</v>
      </c>
      <c r="L6" s="612">
        <v>44084.0</v>
      </c>
      <c r="M6" s="612">
        <v>44084.0</v>
      </c>
      <c r="N6" s="524"/>
      <c r="O6" s="524" t="s">
        <v>3894</v>
      </c>
      <c r="P6" s="614">
        <v>0.025</v>
      </c>
      <c r="Q6" s="624" t="s">
        <v>3895</v>
      </c>
      <c r="R6" s="615"/>
      <c r="S6" s="524" t="str">
        <f t="shared" si="1"/>
        <v>Não Qualificado</v>
      </c>
      <c r="T6" s="524" t="s">
        <v>104</v>
      </c>
      <c r="U6" s="524" t="s">
        <v>2657</v>
      </c>
      <c r="V6" s="524" t="s">
        <v>19</v>
      </c>
      <c r="W6" s="616" t="s">
        <v>3884</v>
      </c>
      <c r="X6" s="616" t="s">
        <v>3884</v>
      </c>
      <c r="Y6" s="616" t="s">
        <v>3884</v>
      </c>
      <c r="Z6" s="616" t="s">
        <v>3884</v>
      </c>
      <c r="AA6" s="616" t="s">
        <v>3884</v>
      </c>
      <c r="AB6" s="616" t="s">
        <v>3884</v>
      </c>
      <c r="AC6" s="616" t="s">
        <v>3884</v>
      </c>
      <c r="AD6" s="616" t="s">
        <v>3884</v>
      </c>
      <c r="AE6" s="616" t="s">
        <v>3884</v>
      </c>
      <c r="AF6" s="616" t="s">
        <v>3884</v>
      </c>
      <c r="AG6" s="616" t="s">
        <v>3884</v>
      </c>
      <c r="AH6" s="616" t="s">
        <v>3896</v>
      </c>
      <c r="AI6" s="616" t="s">
        <v>3897</v>
      </c>
      <c r="AJ6" s="616" t="s">
        <v>3898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5" t="s">
        <v>3874</v>
      </c>
      <c r="B7" s="79" t="s">
        <v>3782</v>
      </c>
      <c r="C7" s="623" t="s">
        <v>3781</v>
      </c>
      <c r="D7" s="514">
        <v>4461647.0</v>
      </c>
      <c r="E7" s="514" t="s">
        <v>18</v>
      </c>
      <c r="F7" s="514" t="s">
        <v>19</v>
      </c>
      <c r="G7" s="514" t="s">
        <v>144</v>
      </c>
      <c r="H7" s="514">
        <f>IFERROR(VLOOKUP(G7,'Cadastro de assessores'!A:B,2,FALSE),"Não Cadastrado")</f>
        <v>12332</v>
      </c>
      <c r="I7" s="514"/>
      <c r="J7" s="52" t="s">
        <v>3877</v>
      </c>
      <c r="K7" s="524" t="s">
        <v>103</v>
      </c>
      <c r="L7" s="612">
        <v>44090.0</v>
      </c>
      <c r="M7" s="612">
        <v>44092.0</v>
      </c>
      <c r="N7" s="524"/>
      <c r="O7" s="524" t="s">
        <v>3890</v>
      </c>
      <c r="P7" s="614">
        <v>0.012</v>
      </c>
      <c r="Q7" s="624" t="s">
        <v>3899</v>
      </c>
      <c r="R7" s="615"/>
      <c r="S7" s="524" t="str">
        <f t="shared" si="1"/>
        <v/>
      </c>
      <c r="T7" s="524" t="s">
        <v>104</v>
      </c>
      <c r="U7" s="524" t="s">
        <v>2646</v>
      </c>
      <c r="V7" s="524" t="s">
        <v>19</v>
      </c>
      <c r="W7" s="616" t="s">
        <v>3884</v>
      </c>
      <c r="X7" s="616" t="s">
        <v>3884</v>
      </c>
      <c r="Y7" s="616" t="s">
        <v>3884</v>
      </c>
      <c r="Z7" s="616" t="s">
        <v>3884</v>
      </c>
      <c r="AA7" s="616" t="s">
        <v>3884</v>
      </c>
      <c r="AB7" s="616" t="s">
        <v>3884</v>
      </c>
      <c r="AC7" s="616" t="s">
        <v>3884</v>
      </c>
      <c r="AD7" s="616" t="s">
        <v>3884</v>
      </c>
      <c r="AE7" s="616" t="s">
        <v>3884</v>
      </c>
      <c r="AF7" s="616" t="s">
        <v>3884</v>
      </c>
      <c r="AG7" s="616" t="s">
        <v>3884</v>
      </c>
      <c r="AH7" s="616" t="s">
        <v>3900</v>
      </c>
      <c r="AI7" s="616" t="s">
        <v>3901</v>
      </c>
      <c r="AJ7" s="616" t="s">
        <v>3902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3874</v>
      </c>
      <c r="B8" s="79" t="s">
        <v>3782</v>
      </c>
      <c r="C8" s="623" t="s">
        <v>3781</v>
      </c>
      <c r="D8" s="514">
        <v>3345620.0</v>
      </c>
      <c r="E8" s="514" t="s">
        <v>18</v>
      </c>
      <c r="F8" s="514" t="s">
        <v>19</v>
      </c>
      <c r="G8" s="514" t="s">
        <v>144</v>
      </c>
      <c r="H8" s="514">
        <f>IFERROR(VLOOKUP(G8,'Cadastro de assessores'!A:B,2,FALSE),"Não Cadastrado")</f>
        <v>12332</v>
      </c>
      <c r="I8" s="514"/>
      <c r="J8" s="47" t="s">
        <v>103</v>
      </c>
      <c r="K8" s="524"/>
      <c r="L8" s="612"/>
      <c r="M8" s="612">
        <v>44960.0</v>
      </c>
      <c r="N8" s="524"/>
      <c r="O8" s="524" t="s">
        <v>3888</v>
      </c>
      <c r="P8" s="614">
        <v>0.01</v>
      </c>
      <c r="Q8" s="624"/>
      <c r="R8" s="615"/>
      <c r="S8" s="524"/>
      <c r="T8" s="524"/>
      <c r="U8" s="524"/>
      <c r="V8" s="524" t="s">
        <v>509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5" t="s">
        <v>3874</v>
      </c>
      <c r="B9" s="79" t="s">
        <v>3903</v>
      </c>
      <c r="C9" s="619" t="s">
        <v>3904</v>
      </c>
      <c r="D9" s="514">
        <v>3679808.0</v>
      </c>
      <c r="E9" s="514" t="s">
        <v>18</v>
      </c>
      <c r="F9" s="514" t="s">
        <v>27</v>
      </c>
      <c r="G9" s="514" t="s">
        <v>1839</v>
      </c>
      <c r="H9" s="514">
        <f>IFERROR(VLOOKUP(G9,'Cadastro de assessores'!A:B,2,FALSE),"Não Cadastrado")</f>
        <v>12350</v>
      </c>
      <c r="I9" s="514" t="s">
        <v>3864</v>
      </c>
      <c r="J9" s="52" t="s">
        <v>3877</v>
      </c>
      <c r="K9" s="524"/>
      <c r="L9" s="612"/>
      <c r="M9" s="612"/>
      <c r="N9" s="524"/>
      <c r="O9" s="524" t="s">
        <v>3882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3874</v>
      </c>
      <c r="B10" s="79" t="s">
        <v>145</v>
      </c>
      <c r="C10" s="619" t="s">
        <v>142</v>
      </c>
      <c r="D10" s="514">
        <v>2204868.0</v>
      </c>
      <c r="E10" s="514" t="s">
        <v>18</v>
      </c>
      <c r="F10" s="514" t="s">
        <v>19</v>
      </c>
      <c r="G10" s="514" t="s">
        <v>2258</v>
      </c>
      <c r="H10" s="514" t="str">
        <f>IFERROR(VLOOKUP(G10,'Cadastro de assessores'!A:B,2,FALSE),"Não Cadastrado")</f>
        <v>18256</v>
      </c>
      <c r="I10" s="514"/>
      <c r="J10" s="52" t="s">
        <v>3877</v>
      </c>
      <c r="K10" s="524" t="s">
        <v>103</v>
      </c>
      <c r="L10" s="612">
        <v>44252.0</v>
      </c>
      <c r="M10" s="612">
        <v>44252.0</v>
      </c>
      <c r="N10" s="524"/>
      <c r="O10" s="524" t="s">
        <v>3882</v>
      </c>
      <c r="P10" s="614">
        <v>0.015</v>
      </c>
      <c r="Q10" s="624" t="s">
        <v>3905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104</v>
      </c>
      <c r="U10" s="524" t="s">
        <v>2620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3874</v>
      </c>
      <c r="B11" s="79" t="s">
        <v>3906</v>
      </c>
      <c r="C11" s="566" t="s">
        <v>3907</v>
      </c>
      <c r="D11" s="568">
        <v>2697792.0</v>
      </c>
      <c r="E11" s="524" t="s">
        <v>18</v>
      </c>
      <c r="F11" s="524" t="s">
        <v>19</v>
      </c>
      <c r="G11" s="524" t="s">
        <v>3761</v>
      </c>
      <c r="H11" s="524" t="str">
        <f>IFERROR(VLOOKUP(G11,'Cadastro de assessores'!A:B,2,FALSE),"Não Cadastrado")</f>
        <v>18266</v>
      </c>
      <c r="I11" s="524"/>
      <c r="J11" s="52" t="s">
        <v>190</v>
      </c>
      <c r="K11" s="524" t="s">
        <v>2618</v>
      </c>
      <c r="L11" s="621">
        <v>44302.0</v>
      </c>
      <c r="M11" s="621">
        <v>44302.0</v>
      </c>
      <c r="N11" s="621">
        <v>44473.0</v>
      </c>
      <c r="O11" s="524" t="s">
        <v>3894</v>
      </c>
      <c r="P11" s="614">
        <v>0.025</v>
      </c>
      <c r="Q11" s="622" t="s">
        <v>3908</v>
      </c>
      <c r="R11" s="615"/>
      <c r="S11" s="524" t="str">
        <f t="shared" si="2"/>
        <v/>
      </c>
      <c r="T11" s="524" t="s">
        <v>104</v>
      </c>
      <c r="U11" s="524" t="s">
        <v>3909</v>
      </c>
      <c r="V11" s="524" t="s">
        <v>3910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2621</v>
      </c>
      <c r="BE11" s="452" t="s">
        <v>2621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3874</v>
      </c>
      <c r="B12" s="79" t="s">
        <v>3911</v>
      </c>
      <c r="C12" s="619" t="s">
        <v>3912</v>
      </c>
      <c r="D12" s="524">
        <v>4447856.0</v>
      </c>
      <c r="E12" s="524" t="s">
        <v>101</v>
      </c>
      <c r="F12" s="524" t="s">
        <v>19</v>
      </c>
      <c r="G12" s="524" t="s">
        <v>3713</v>
      </c>
      <c r="H12" s="524" t="str">
        <f>IFERROR(VLOOKUP(G12,'Cadastro de assessores'!A:B,2,FALSE),"Não Cadastrado")</f>
        <v>14574</v>
      </c>
      <c r="I12" s="524"/>
      <c r="J12" s="52" t="s">
        <v>190</v>
      </c>
      <c r="K12" s="524" t="s">
        <v>2618</v>
      </c>
      <c r="L12" s="621">
        <v>44085.0</v>
      </c>
      <c r="M12" s="621">
        <v>44085.0</v>
      </c>
      <c r="N12" s="621">
        <v>44396.0</v>
      </c>
      <c r="O12" s="524" t="s">
        <v>3890</v>
      </c>
      <c r="P12" s="614">
        <v>0.012</v>
      </c>
      <c r="Q12" s="622" t="s">
        <v>3913</v>
      </c>
      <c r="R12" s="615"/>
      <c r="S12" s="524" t="str">
        <f t="shared" si="2"/>
        <v/>
      </c>
      <c r="T12" s="524" t="s">
        <v>104</v>
      </c>
      <c r="U12" s="524" t="s">
        <v>2669</v>
      </c>
      <c r="V12" s="524" t="s">
        <v>19</v>
      </c>
      <c r="W12" s="616" t="s">
        <v>3884</v>
      </c>
      <c r="X12" s="616" t="s">
        <v>3884</v>
      </c>
      <c r="Y12" s="616" t="s">
        <v>3884</v>
      </c>
      <c r="Z12" s="616" t="s">
        <v>3884</v>
      </c>
      <c r="AA12" s="616" t="s">
        <v>3884</v>
      </c>
      <c r="AB12" s="616" t="s">
        <v>3884</v>
      </c>
      <c r="AC12" s="616" t="s">
        <v>3884</v>
      </c>
      <c r="AD12" s="616" t="s">
        <v>3884</v>
      </c>
      <c r="AE12" s="616" t="s">
        <v>3884</v>
      </c>
      <c r="AF12" s="616" t="s">
        <v>3884</v>
      </c>
      <c r="AG12" s="616" t="s">
        <v>3884</v>
      </c>
      <c r="AH12" s="616" t="s">
        <v>3914</v>
      </c>
      <c r="AI12" s="616" t="s">
        <v>3915</v>
      </c>
      <c r="AJ12" s="616" t="s">
        <v>3916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2621</v>
      </c>
      <c r="BE12" s="452" t="s">
        <v>2621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3874</v>
      </c>
      <c r="B13" s="79" t="s">
        <v>3917</v>
      </c>
      <c r="C13" s="566" t="s">
        <v>3918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3877</v>
      </c>
      <c r="K13" s="524" t="s">
        <v>103</v>
      </c>
      <c r="L13" s="626">
        <v>44652.0</v>
      </c>
      <c r="M13" s="626">
        <v>44652.0</v>
      </c>
      <c r="N13" s="568"/>
      <c r="O13" s="568" t="s">
        <v>3888</v>
      </c>
      <c r="P13" s="570">
        <v>0.007</v>
      </c>
      <c r="Q13" s="624"/>
      <c r="R13" s="615"/>
      <c r="S13" s="524"/>
      <c r="T13" s="524" t="s">
        <v>104</v>
      </c>
      <c r="U13" s="524" t="s">
        <v>2657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3874</v>
      </c>
      <c r="B14" s="79" t="s">
        <v>3919</v>
      </c>
      <c r="C14" s="566" t="s">
        <v>3920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3864</v>
      </c>
      <c r="J14" s="52" t="s">
        <v>3877</v>
      </c>
      <c r="K14" s="524" t="s">
        <v>103</v>
      </c>
      <c r="L14" s="626">
        <v>44453.0</v>
      </c>
      <c r="M14" s="626">
        <v>44609.0</v>
      </c>
      <c r="N14" s="629"/>
      <c r="O14" s="629" t="s">
        <v>3890</v>
      </c>
      <c r="P14" s="614">
        <v>0.012</v>
      </c>
      <c r="Q14" s="624" t="s">
        <v>3921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104</v>
      </c>
      <c r="U14" s="524" t="s">
        <v>2707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3874</v>
      </c>
      <c r="B15" s="79" t="s">
        <v>192</v>
      </c>
      <c r="C15" s="566" t="s">
        <v>188</v>
      </c>
      <c r="D15" s="611">
        <v>3952119.0</v>
      </c>
      <c r="E15" s="514" t="s">
        <v>18</v>
      </c>
      <c r="F15" s="514" t="s">
        <v>19</v>
      </c>
      <c r="G15" s="514" t="s">
        <v>2986</v>
      </c>
      <c r="H15" s="514" t="str">
        <f>IFERROR(VLOOKUP(G15,'Cadastro de assessores'!A:B,2,FALSE),"Não Cadastrado")</f>
        <v>13444</v>
      </c>
      <c r="I15" s="514"/>
      <c r="J15" s="52" t="s">
        <v>3877</v>
      </c>
      <c r="K15" s="524" t="s">
        <v>103</v>
      </c>
      <c r="L15" s="612">
        <v>44335.0</v>
      </c>
      <c r="M15" s="612">
        <v>44335.0</v>
      </c>
      <c r="N15" s="568"/>
      <c r="O15" s="568" t="s">
        <v>3922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104</v>
      </c>
      <c r="U15" s="524" t="s">
        <v>2678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3874</v>
      </c>
      <c r="B16" s="79" t="s">
        <v>3923</v>
      </c>
      <c r="C16" s="134" t="s">
        <v>3924</v>
      </c>
      <c r="D16" s="568">
        <v>7435703.0</v>
      </c>
      <c r="E16" s="524" t="s">
        <v>18</v>
      </c>
      <c r="F16" s="513" t="s">
        <v>27</v>
      </c>
      <c r="G16" s="524" t="s">
        <v>262</v>
      </c>
      <c r="H16" s="524" t="str">
        <f>IFERROR(VLOOKUP(G16,'Cadastro de assessores'!A:B,2,FALSE),"Não Cadastrado")</f>
        <v>18009</v>
      </c>
      <c r="I16" s="524" t="s">
        <v>3864</v>
      </c>
      <c r="J16" s="52" t="s">
        <v>190</v>
      </c>
      <c r="K16" s="524"/>
      <c r="L16" s="620">
        <v>44547.0</v>
      </c>
      <c r="M16" s="620">
        <v>44547.0</v>
      </c>
      <c r="N16" s="569">
        <v>44664.0</v>
      </c>
      <c r="O16" s="568" t="s">
        <v>3894</v>
      </c>
      <c r="P16" s="614">
        <v>0.025</v>
      </c>
      <c r="Q16" s="622" t="s">
        <v>3925</v>
      </c>
      <c r="R16" s="615"/>
      <c r="S16" s="524" t="str">
        <f t="shared" si="3"/>
        <v>Não Qualificado</v>
      </c>
      <c r="T16" s="524" t="s">
        <v>104</v>
      </c>
      <c r="U16" s="524" t="s">
        <v>2674</v>
      </c>
      <c r="V16" s="568" t="s">
        <v>154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2621</v>
      </c>
      <c r="BE16" s="452" t="s">
        <v>2621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3874</v>
      </c>
      <c r="B17" s="79" t="s">
        <v>215</v>
      </c>
      <c r="C17" s="619" t="s">
        <v>212</v>
      </c>
      <c r="D17" s="524">
        <v>4831456.0</v>
      </c>
      <c r="E17" s="514" t="s">
        <v>101</v>
      </c>
      <c r="F17" s="514" t="s">
        <v>19</v>
      </c>
      <c r="G17" s="514" t="s">
        <v>3926</v>
      </c>
      <c r="H17" s="514" t="str">
        <f>IFERROR(VLOOKUP(G17,'Cadastro de assessores'!A:B,2,FALSE),"Não Cadastrado")</f>
        <v>12624</v>
      </c>
      <c r="I17" s="514"/>
      <c r="J17" s="52" t="s">
        <v>3877</v>
      </c>
      <c r="K17" s="524" t="s">
        <v>103</v>
      </c>
      <c r="L17" s="612">
        <v>44231.0</v>
      </c>
      <c r="M17" s="612">
        <v>44231.0</v>
      </c>
      <c r="N17" s="524"/>
      <c r="O17" s="524" t="s">
        <v>3894</v>
      </c>
      <c r="P17" s="614">
        <v>0.025</v>
      </c>
      <c r="Q17" s="624" t="s">
        <v>3927</v>
      </c>
      <c r="R17" s="615"/>
      <c r="S17" s="524" t="str">
        <f t="shared" si="3"/>
        <v>Não Qualificado</v>
      </c>
      <c r="T17" s="524" t="s">
        <v>104</v>
      </c>
      <c r="U17" s="524" t="s">
        <v>2630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3874</v>
      </c>
      <c r="B18" s="79" t="s">
        <v>3928</v>
      </c>
      <c r="C18" s="623" t="s">
        <v>3929</v>
      </c>
      <c r="D18" s="630">
        <v>8742121.0</v>
      </c>
      <c r="E18" s="514" t="s">
        <v>18</v>
      </c>
      <c r="F18" s="514" t="s">
        <v>27</v>
      </c>
      <c r="G18" s="514" t="s">
        <v>66</v>
      </c>
      <c r="H18" s="514" t="str">
        <f>IFERROR(VLOOKUP(G18,'Cadastro de assessores'!A:B,2,FALSE),"Não Cadastrado")</f>
        <v>17831</v>
      </c>
      <c r="I18" s="514"/>
      <c r="J18" s="52" t="s">
        <v>3877</v>
      </c>
      <c r="K18" s="524" t="s">
        <v>103</v>
      </c>
      <c r="L18" s="612">
        <v>44722.0</v>
      </c>
      <c r="M18" s="612">
        <v>44729.0</v>
      </c>
      <c r="N18" s="524"/>
      <c r="O18" s="524" t="s">
        <v>3890</v>
      </c>
      <c r="P18" s="614">
        <v>0.012</v>
      </c>
      <c r="Q18" s="622"/>
      <c r="R18" s="615"/>
      <c r="S18" s="524" t="s">
        <v>116</v>
      </c>
      <c r="T18" s="524" t="s">
        <v>104</v>
      </c>
      <c r="U18" s="524" t="s">
        <v>2657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2621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3874</v>
      </c>
      <c r="B19" s="79" t="s">
        <v>226</v>
      </c>
      <c r="C19" s="623" t="s">
        <v>3930</v>
      </c>
      <c r="D19" s="514">
        <v>2931994.0</v>
      </c>
      <c r="E19" s="514" t="s">
        <v>101</v>
      </c>
      <c r="F19" s="514" t="s">
        <v>19</v>
      </c>
      <c r="G19" s="514" t="s">
        <v>3931</v>
      </c>
      <c r="H19" s="514" t="str">
        <f>IFERROR(VLOOKUP(G19,'Cadastro de assessores'!A:B,2,FALSE),"Não Cadastrado")</f>
        <v>1441</v>
      </c>
      <c r="I19" s="514"/>
      <c r="J19" s="47" t="s">
        <v>103</v>
      </c>
      <c r="K19" s="524" t="s">
        <v>103</v>
      </c>
      <c r="L19" s="612">
        <v>44134.0</v>
      </c>
      <c r="M19" s="612">
        <v>44138.0</v>
      </c>
      <c r="N19" s="524"/>
      <c r="O19" s="524" t="s">
        <v>3894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104</v>
      </c>
      <c r="U19" s="524" t="s">
        <v>2657</v>
      </c>
      <c r="V19" s="524" t="s">
        <v>19</v>
      </c>
      <c r="W19" s="616" t="s">
        <v>3884</v>
      </c>
      <c r="X19" s="616" t="s">
        <v>3884</v>
      </c>
      <c r="Y19" s="616" t="s">
        <v>3884</v>
      </c>
      <c r="Z19" s="616" t="s">
        <v>3884</v>
      </c>
      <c r="AA19" s="616" t="s">
        <v>3884</v>
      </c>
      <c r="AB19" s="616" t="s">
        <v>3884</v>
      </c>
      <c r="AC19" s="616" t="s">
        <v>3884</v>
      </c>
      <c r="AD19" s="616" t="s">
        <v>3884</v>
      </c>
      <c r="AE19" s="616" t="s">
        <v>3884</v>
      </c>
      <c r="AF19" s="616" t="s">
        <v>3884</v>
      </c>
      <c r="AG19" s="616" t="s">
        <v>3884</v>
      </c>
      <c r="AH19" s="616" t="s">
        <v>3884</v>
      </c>
      <c r="AI19" s="616" t="s">
        <v>3932</v>
      </c>
      <c r="AJ19" s="616" t="s">
        <v>3933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5" t="s">
        <v>3874</v>
      </c>
      <c r="B20" s="79" t="s">
        <v>3934</v>
      </c>
      <c r="C20" s="623" t="s">
        <v>3935</v>
      </c>
      <c r="D20" s="514">
        <v>4608802.0</v>
      </c>
      <c r="E20" s="514" t="s">
        <v>2604</v>
      </c>
      <c r="F20" s="514" t="s">
        <v>19</v>
      </c>
      <c r="G20" s="514" t="s">
        <v>2604</v>
      </c>
      <c r="H20" s="514" t="str">
        <f>IFERROR(VLOOKUP(G20,'Cadastro de assessores'!A:B,2,FALSE),"Não Cadastrado")</f>
        <v>18986</v>
      </c>
      <c r="I20" s="514" t="s">
        <v>3864</v>
      </c>
      <c r="J20" s="47" t="s">
        <v>103</v>
      </c>
      <c r="K20" s="524" t="s">
        <v>103</v>
      </c>
      <c r="L20" s="613">
        <v>44158.0</v>
      </c>
      <c r="M20" s="613">
        <v>44180.0</v>
      </c>
      <c r="N20" s="524"/>
      <c r="O20" s="524" t="s">
        <v>3882</v>
      </c>
      <c r="P20" s="614">
        <v>0.015</v>
      </c>
      <c r="Q20" s="624" t="s">
        <v>3936</v>
      </c>
      <c r="R20" s="615"/>
      <c r="S20" s="524" t="str">
        <f t="shared" si="4"/>
        <v/>
      </c>
      <c r="T20" s="514" t="s">
        <v>104</v>
      </c>
      <c r="U20" s="514" t="s">
        <v>3937</v>
      </c>
      <c r="V20" s="514" t="s">
        <v>19</v>
      </c>
      <c r="W20" s="616" t="s">
        <v>3884</v>
      </c>
      <c r="X20" s="616" t="s">
        <v>3884</v>
      </c>
      <c r="Y20" s="616" t="s">
        <v>3884</v>
      </c>
      <c r="Z20" s="616" t="s">
        <v>3884</v>
      </c>
      <c r="AA20" s="616" t="s">
        <v>3884</v>
      </c>
      <c r="AB20" s="616" t="s">
        <v>3884</v>
      </c>
      <c r="AC20" s="616" t="s">
        <v>3884</v>
      </c>
      <c r="AD20" s="616" t="s">
        <v>3884</v>
      </c>
      <c r="AE20" s="616" t="s">
        <v>3884</v>
      </c>
      <c r="AF20" s="616" t="s">
        <v>3884</v>
      </c>
      <c r="AG20" s="616" t="s">
        <v>3884</v>
      </c>
      <c r="AH20" s="616" t="s">
        <v>3884</v>
      </c>
      <c r="AI20" s="616" t="s">
        <v>3884</v>
      </c>
      <c r="AJ20" s="616" t="s">
        <v>3884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5" t="s">
        <v>3874</v>
      </c>
      <c r="B21" s="79" t="s">
        <v>3938</v>
      </c>
      <c r="C21" s="623" t="s">
        <v>3939</v>
      </c>
      <c r="D21" s="514">
        <v>4441469.0</v>
      </c>
      <c r="E21" s="514" t="s">
        <v>101</v>
      </c>
      <c r="F21" s="514" t="s">
        <v>19</v>
      </c>
      <c r="G21" s="514" t="s">
        <v>3940</v>
      </c>
      <c r="H21" s="514" t="str">
        <f>IFERROR(VLOOKUP(G21,'Cadastro de assessores'!A:B,2,FALSE),"Não Cadastrado")</f>
        <v>1298</v>
      </c>
      <c r="I21" s="514"/>
      <c r="J21" s="52" t="s">
        <v>3877</v>
      </c>
      <c r="K21" s="524" t="s">
        <v>103</v>
      </c>
      <c r="L21" s="612">
        <v>44078.0</v>
      </c>
      <c r="M21" s="612">
        <v>44085.0</v>
      </c>
      <c r="N21" s="524"/>
      <c r="O21" s="524" t="s">
        <v>3882</v>
      </c>
      <c r="P21" s="614">
        <v>0.015</v>
      </c>
      <c r="Q21" s="622" t="s">
        <v>3941</v>
      </c>
      <c r="R21" s="615"/>
      <c r="S21" s="524" t="str">
        <f t="shared" si="4"/>
        <v>Não Qualificado</v>
      </c>
      <c r="T21" s="524" t="s">
        <v>104</v>
      </c>
      <c r="U21" s="524" t="s">
        <v>2866</v>
      </c>
      <c r="V21" s="524" t="s">
        <v>19</v>
      </c>
      <c r="W21" s="616" t="s">
        <v>3884</v>
      </c>
      <c r="X21" s="616" t="s">
        <v>3884</v>
      </c>
      <c r="Y21" s="616" t="s">
        <v>3884</v>
      </c>
      <c r="Z21" s="616" t="s">
        <v>3884</v>
      </c>
      <c r="AA21" s="616" t="s">
        <v>3884</v>
      </c>
      <c r="AB21" s="616" t="s">
        <v>3884</v>
      </c>
      <c r="AC21" s="616" t="s">
        <v>3884</v>
      </c>
      <c r="AD21" s="616" t="s">
        <v>3884</v>
      </c>
      <c r="AE21" s="616" t="s">
        <v>3884</v>
      </c>
      <c r="AF21" s="616" t="s">
        <v>3884</v>
      </c>
      <c r="AG21" s="616" t="s">
        <v>3884</v>
      </c>
      <c r="AH21" s="616" t="s">
        <v>3942</v>
      </c>
      <c r="AI21" s="616" t="s">
        <v>3943</v>
      </c>
      <c r="AJ21" s="616" t="s">
        <v>3944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3874</v>
      </c>
      <c r="B22" s="79" t="s">
        <v>3945</v>
      </c>
      <c r="C22" s="134" t="s">
        <v>3946</v>
      </c>
      <c r="D22" s="629">
        <v>6032020.0</v>
      </c>
      <c r="E22" s="514" t="s">
        <v>18</v>
      </c>
      <c r="F22" s="611" t="s">
        <v>19</v>
      </c>
      <c r="G22" s="629" t="s">
        <v>2258</v>
      </c>
      <c r="H22" s="514" t="str">
        <f>IFERROR(VLOOKUP(G22,'Cadastro de assessores'!A:B,2,FALSE),"Não Cadastrado")</f>
        <v>18256</v>
      </c>
      <c r="I22" s="514"/>
      <c r="J22" s="52" t="s">
        <v>3877</v>
      </c>
      <c r="K22" s="524" t="s">
        <v>103</v>
      </c>
      <c r="L22" s="612">
        <v>44537.0</v>
      </c>
      <c r="M22" s="612">
        <v>44537.0</v>
      </c>
      <c r="N22" s="629"/>
      <c r="O22" s="629" t="s">
        <v>3888</v>
      </c>
      <c r="P22" s="570">
        <v>0.007</v>
      </c>
      <c r="Q22" s="484" t="s">
        <v>3947</v>
      </c>
      <c r="R22" s="615"/>
      <c r="S22" s="524" t="str">
        <f t="shared" si="4"/>
        <v>Não Qualificado</v>
      </c>
      <c r="T22" s="524" t="s">
        <v>104</v>
      </c>
      <c r="U22" s="524" t="s">
        <v>2678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3874</v>
      </c>
      <c r="B23" s="79" t="s">
        <v>3948</v>
      </c>
      <c r="C23" s="619" t="s">
        <v>3949</v>
      </c>
      <c r="D23" s="524">
        <v>4656935.0</v>
      </c>
      <c r="E23" s="524" t="s">
        <v>101</v>
      </c>
      <c r="F23" s="524" t="s">
        <v>19</v>
      </c>
      <c r="G23" s="524" t="s">
        <v>3950</v>
      </c>
      <c r="H23" s="524" t="str">
        <f>IFERROR(VLOOKUP(G23,'Cadastro de assessores'!A:B,2,FALSE),"Não Cadastrado")</f>
        <v>13598</v>
      </c>
      <c r="I23" s="524"/>
      <c r="J23" s="52" t="s">
        <v>190</v>
      </c>
      <c r="K23" s="524" t="s">
        <v>2618</v>
      </c>
      <c r="L23" s="620">
        <v>44180.0</v>
      </c>
      <c r="M23" s="620">
        <v>44180.0</v>
      </c>
      <c r="N23" s="621">
        <v>44705.0</v>
      </c>
      <c r="O23" s="524" t="s">
        <v>3890</v>
      </c>
      <c r="P23" s="614">
        <v>0.012</v>
      </c>
      <c r="Q23" s="622" t="s">
        <v>3951</v>
      </c>
      <c r="R23" s="615"/>
      <c r="S23" s="524" t="str">
        <f t="shared" si="4"/>
        <v>Não Qualificado</v>
      </c>
      <c r="T23" s="524" t="s">
        <v>104</v>
      </c>
      <c r="U23" s="524" t="s">
        <v>2646</v>
      </c>
      <c r="V23" s="524" t="s">
        <v>19</v>
      </c>
      <c r="W23" s="616" t="s">
        <v>3884</v>
      </c>
      <c r="X23" s="616" t="s">
        <v>3884</v>
      </c>
      <c r="Y23" s="616" t="s">
        <v>3884</v>
      </c>
      <c r="Z23" s="616" t="s">
        <v>3884</v>
      </c>
      <c r="AA23" s="616" t="s">
        <v>3884</v>
      </c>
      <c r="AB23" s="616" t="s">
        <v>3884</v>
      </c>
      <c r="AC23" s="616" t="s">
        <v>3884</v>
      </c>
      <c r="AD23" s="616" t="s">
        <v>3884</v>
      </c>
      <c r="AE23" s="616" t="s">
        <v>3884</v>
      </c>
      <c r="AF23" s="616" t="s">
        <v>3884</v>
      </c>
      <c r="AG23" s="616" t="s">
        <v>3884</v>
      </c>
      <c r="AH23" s="616" t="s">
        <v>3884</v>
      </c>
      <c r="AI23" s="616" t="s">
        <v>3884</v>
      </c>
      <c r="AJ23" s="616" t="s">
        <v>3884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3874</v>
      </c>
      <c r="B24" s="79" t="s">
        <v>3952</v>
      </c>
      <c r="C24" s="566" t="s">
        <v>3953</v>
      </c>
      <c r="D24" s="625">
        <v>7988957.0</v>
      </c>
      <c r="E24" s="514" t="s">
        <v>101</v>
      </c>
      <c r="F24" s="514" t="s">
        <v>19</v>
      </c>
      <c r="G24" s="514" t="s">
        <v>3954</v>
      </c>
      <c r="H24" s="514">
        <f>IFERROR(VLOOKUP(G24,'Cadastro de assessores'!A:B,2,FALSE),"Não Cadastrado")</f>
        <v>12356</v>
      </c>
      <c r="I24" s="514"/>
      <c r="J24" s="52" t="s">
        <v>3877</v>
      </c>
      <c r="K24" s="524" t="s">
        <v>103</v>
      </c>
      <c r="L24" s="612">
        <v>44636.0</v>
      </c>
      <c r="M24" s="612">
        <v>44655.0</v>
      </c>
      <c r="N24" s="524"/>
      <c r="O24" s="524" t="s">
        <v>3955</v>
      </c>
      <c r="P24" s="614">
        <v>0.01</v>
      </c>
      <c r="Q24" s="622" t="s">
        <v>3956</v>
      </c>
      <c r="R24" s="615"/>
      <c r="S24" s="524" t="str">
        <f t="shared" si="4"/>
        <v>Não Qualificado</v>
      </c>
      <c r="T24" s="524" t="s">
        <v>104</v>
      </c>
      <c r="U24" s="524" t="s">
        <v>2620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3874</v>
      </c>
      <c r="B25" s="79" t="s">
        <v>3957</v>
      </c>
      <c r="C25" s="623" t="s">
        <v>3958</v>
      </c>
      <c r="D25" s="514">
        <v>97869.0</v>
      </c>
      <c r="E25" s="514" t="s">
        <v>2604</v>
      </c>
      <c r="F25" s="514" t="s">
        <v>19</v>
      </c>
      <c r="G25" s="514" t="s">
        <v>2604</v>
      </c>
      <c r="H25" s="514" t="str">
        <f>IFERROR(VLOOKUP(G25,'Cadastro de assessores'!A:B,2,FALSE),"Não Cadastrado")</f>
        <v>18986</v>
      </c>
      <c r="I25" s="514" t="s">
        <v>3864</v>
      </c>
      <c r="J25" s="52" t="s">
        <v>3877</v>
      </c>
      <c r="K25" s="524" t="s">
        <v>103</v>
      </c>
      <c r="L25" s="612">
        <v>44218.0</v>
      </c>
      <c r="M25" s="612">
        <v>44218.0</v>
      </c>
      <c r="N25" s="524"/>
      <c r="O25" s="524" t="s">
        <v>3882</v>
      </c>
      <c r="P25" s="614">
        <v>0.015</v>
      </c>
      <c r="Q25" s="622"/>
      <c r="R25" s="615"/>
      <c r="S25" s="524" t="str">
        <f t="shared" si="4"/>
        <v/>
      </c>
      <c r="T25" s="524" t="s">
        <v>104</v>
      </c>
      <c r="U25" s="524" t="s">
        <v>2657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3884</v>
      </c>
      <c r="AJ25" s="616" t="s">
        <v>3884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3874</v>
      </c>
      <c r="B26" s="79" t="s">
        <v>3959</v>
      </c>
      <c r="C26" s="566" t="s">
        <v>3960</v>
      </c>
      <c r="D26" s="568">
        <v>5959474.0</v>
      </c>
      <c r="E26" s="524" t="s">
        <v>18</v>
      </c>
      <c r="F26" s="513" t="s">
        <v>27</v>
      </c>
      <c r="G26" s="524" t="s">
        <v>262</v>
      </c>
      <c r="H26" s="513" t="str">
        <f>IFERROR(VLOOKUP(G26,'Cadastro de assessores'!A:B,2,FALSE),"Não Cadastrado")</f>
        <v>18009</v>
      </c>
      <c r="I26" s="513" t="s">
        <v>3864</v>
      </c>
      <c r="J26" s="52" t="s">
        <v>190</v>
      </c>
      <c r="K26" s="524" t="s">
        <v>2618</v>
      </c>
      <c r="L26" s="621">
        <v>44405.0</v>
      </c>
      <c r="M26" s="621">
        <v>44405.0</v>
      </c>
      <c r="N26" s="568"/>
      <c r="O26" s="568" t="s">
        <v>3894</v>
      </c>
      <c r="P26" s="614">
        <v>0.025</v>
      </c>
      <c r="Q26" s="228"/>
      <c r="R26" s="615"/>
      <c r="S26" s="524" t="str">
        <f t="shared" si="4"/>
        <v/>
      </c>
      <c r="T26" s="524" t="s">
        <v>104</v>
      </c>
      <c r="U26" s="524" t="s">
        <v>2651</v>
      </c>
      <c r="V26" s="524" t="s">
        <v>3961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2621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3874</v>
      </c>
      <c r="B27" s="79" t="s">
        <v>3962</v>
      </c>
      <c r="C27" s="619" t="s">
        <v>3963</v>
      </c>
      <c r="D27" s="524">
        <v>4701151.0</v>
      </c>
      <c r="E27" s="524" t="s">
        <v>18</v>
      </c>
      <c r="F27" s="524" t="s">
        <v>19</v>
      </c>
      <c r="G27" s="524" t="s">
        <v>3881</v>
      </c>
      <c r="H27" s="524" t="str">
        <f>IFERROR(VLOOKUP(G27,'Cadastro de assessores'!A:B,2,FALSE),"Não Cadastrado")</f>
        <v>17679</v>
      </c>
      <c r="I27" s="524"/>
      <c r="J27" s="52" t="s">
        <v>190</v>
      </c>
      <c r="K27" s="524" t="s">
        <v>2618</v>
      </c>
      <c r="L27" s="621">
        <v>44245.0</v>
      </c>
      <c r="M27" s="621">
        <v>44245.0</v>
      </c>
      <c r="N27" s="621">
        <v>44442.0</v>
      </c>
      <c r="O27" s="524" t="s">
        <v>3882</v>
      </c>
      <c r="P27" s="614">
        <v>0.015</v>
      </c>
      <c r="Q27" s="622" t="s">
        <v>3964</v>
      </c>
      <c r="R27" s="615"/>
      <c r="S27" s="524" t="str">
        <f t="shared" si="4"/>
        <v>Não Qualificado</v>
      </c>
      <c r="T27" s="524" t="s">
        <v>104</v>
      </c>
      <c r="U27" s="524" t="s">
        <v>2678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2621</v>
      </c>
      <c r="BE27" s="452" t="s">
        <v>2621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3874</v>
      </c>
      <c r="B28" s="79" t="s">
        <v>3965</v>
      </c>
      <c r="C28" s="619" t="s">
        <v>3966</v>
      </c>
      <c r="D28" s="524">
        <v>4711937.0</v>
      </c>
      <c r="E28" s="524" t="s">
        <v>101</v>
      </c>
      <c r="F28" s="524" t="s">
        <v>19</v>
      </c>
      <c r="G28" s="524" t="s">
        <v>3967</v>
      </c>
      <c r="H28" s="524" t="str">
        <f>IFERROR(VLOOKUP(G28,'Cadastro de assessores'!A:B,2,FALSE),"Não Cadastrado")</f>
        <v>14284</v>
      </c>
      <c r="I28" s="524"/>
      <c r="J28" s="52" t="s">
        <v>190</v>
      </c>
      <c r="K28" s="524" t="s">
        <v>2618</v>
      </c>
      <c r="L28" s="621">
        <v>44202.0</v>
      </c>
      <c r="M28" s="621">
        <v>44202.0</v>
      </c>
      <c r="N28" s="524" t="s">
        <v>3968</v>
      </c>
      <c r="O28" s="524" t="s">
        <v>3878</v>
      </c>
      <c r="P28" s="614">
        <v>0.02</v>
      </c>
      <c r="Q28" s="622" t="s">
        <v>3969</v>
      </c>
      <c r="R28" s="615"/>
      <c r="S28" s="524" t="str">
        <f t="shared" si="4"/>
        <v>Não Qualificado</v>
      </c>
      <c r="T28" s="524" t="s">
        <v>104</v>
      </c>
      <c r="U28" s="524" t="s">
        <v>2646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2621</v>
      </c>
      <c r="BE28" s="452" t="s">
        <v>2621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3874</v>
      </c>
      <c r="B29" s="79" t="s">
        <v>3970</v>
      </c>
      <c r="C29" s="566" t="s">
        <v>3971</v>
      </c>
      <c r="D29" s="568">
        <v>5251498.0</v>
      </c>
      <c r="E29" s="514" t="s">
        <v>18</v>
      </c>
      <c r="F29" s="611" t="s">
        <v>27</v>
      </c>
      <c r="G29" s="514" t="s">
        <v>262</v>
      </c>
      <c r="H29" s="514" t="str">
        <f>IFERROR(VLOOKUP(G29,'Cadastro de assessores'!A:B,2,FALSE),"Não Cadastrado")</f>
        <v>18009</v>
      </c>
      <c r="I29" s="514"/>
      <c r="J29" s="52" t="s">
        <v>3877</v>
      </c>
      <c r="K29" s="524" t="s">
        <v>103</v>
      </c>
      <c r="L29" s="612">
        <v>44671.0</v>
      </c>
      <c r="M29" s="612">
        <v>44308.0</v>
      </c>
      <c r="N29" s="524"/>
      <c r="O29" s="524" t="s">
        <v>3894</v>
      </c>
      <c r="P29" s="614">
        <v>0.025</v>
      </c>
      <c r="Q29" s="228"/>
      <c r="R29" s="615"/>
      <c r="S29" s="524" t="str">
        <f t="shared" si="4"/>
        <v/>
      </c>
      <c r="T29" s="524" t="s">
        <v>104</v>
      </c>
      <c r="U29" s="524" t="s">
        <v>2674</v>
      </c>
      <c r="V29" s="568" t="s">
        <v>154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3874</v>
      </c>
      <c r="B30" s="79" t="s">
        <v>320</v>
      </c>
      <c r="C30" s="623" t="s">
        <v>2699</v>
      </c>
      <c r="D30" s="514">
        <v>3403198.0</v>
      </c>
      <c r="E30" s="514" t="s">
        <v>18</v>
      </c>
      <c r="F30" s="514" t="s">
        <v>19</v>
      </c>
      <c r="G30" s="514" t="s">
        <v>378</v>
      </c>
      <c r="H30" s="514" t="str">
        <f>IFERROR(VLOOKUP(G30,'Cadastro de assessores'!A:B,2,FALSE),"Não Cadastrado")</f>
        <v>18993</v>
      </c>
      <c r="I30" s="514"/>
      <c r="J30" s="52" t="s">
        <v>3877</v>
      </c>
      <c r="K30" s="524" t="s">
        <v>103</v>
      </c>
      <c r="L30" s="612">
        <v>44188.0</v>
      </c>
      <c r="M30" s="612">
        <v>43675.0</v>
      </c>
      <c r="N30" s="524"/>
      <c r="O30" s="524" t="s">
        <v>3888</v>
      </c>
      <c r="P30" s="631">
        <v>1.0E-4</v>
      </c>
      <c r="Q30" s="622"/>
      <c r="R30" s="615"/>
      <c r="S30" s="524" t="str">
        <f t="shared" si="4"/>
        <v/>
      </c>
      <c r="T30" s="524" t="s">
        <v>104</v>
      </c>
      <c r="U30" s="524" t="s">
        <v>2646</v>
      </c>
      <c r="V30" s="524" t="s">
        <v>19</v>
      </c>
      <c r="W30" s="616" t="s">
        <v>3884</v>
      </c>
      <c r="X30" s="616" t="s">
        <v>3884</v>
      </c>
      <c r="Y30" s="616" t="s">
        <v>3884</v>
      </c>
      <c r="Z30" s="616" t="s">
        <v>3884</v>
      </c>
      <c r="AA30" s="616" t="s">
        <v>3884</v>
      </c>
      <c r="AB30" s="616" t="s">
        <v>3884</v>
      </c>
      <c r="AC30" s="616" t="s">
        <v>3884</v>
      </c>
      <c r="AD30" s="616" t="s">
        <v>3884</v>
      </c>
      <c r="AE30" s="616" t="s">
        <v>3884</v>
      </c>
      <c r="AF30" s="616" t="s">
        <v>3884</v>
      </c>
      <c r="AG30" s="616" t="s">
        <v>3884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3874</v>
      </c>
      <c r="B31" s="79" t="s">
        <v>3972</v>
      </c>
      <c r="C31" s="566" t="s">
        <v>3973</v>
      </c>
      <c r="D31" s="568">
        <v>8446035.0</v>
      </c>
      <c r="E31" s="514" t="s">
        <v>18</v>
      </c>
      <c r="F31" s="514" t="s">
        <v>27</v>
      </c>
      <c r="G31" s="568" t="s">
        <v>66</v>
      </c>
      <c r="H31" s="514" t="str">
        <f>IFERROR(VLOOKUP(G31,'Cadastro de assessores'!A:B,2,FALSE),"Não Cadastrado")</f>
        <v>17831</v>
      </c>
      <c r="I31" s="514" t="s">
        <v>3864</v>
      </c>
      <c r="J31" s="52" t="s">
        <v>3877</v>
      </c>
      <c r="K31" s="524" t="s">
        <v>149</v>
      </c>
      <c r="L31" s="514" t="s">
        <v>3974</v>
      </c>
      <c r="M31" s="612">
        <v>44692.0</v>
      </c>
      <c r="N31" s="568"/>
      <c r="O31" s="568" t="s">
        <v>3882</v>
      </c>
      <c r="P31" s="614">
        <v>0.015</v>
      </c>
      <c r="Q31" s="228" t="s">
        <v>3975</v>
      </c>
      <c r="R31" s="615"/>
      <c r="S31" s="524" t="str">
        <f t="shared" si="4"/>
        <v>Não Qualificado</v>
      </c>
      <c r="T31" s="524" t="s">
        <v>104</v>
      </c>
      <c r="U31" s="524" t="s">
        <v>2707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2621</v>
      </c>
      <c r="BE31" s="452" t="s">
        <v>2621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3874</v>
      </c>
      <c r="B32" s="79" t="s">
        <v>323</v>
      </c>
      <c r="C32" s="623" t="s">
        <v>3976</v>
      </c>
      <c r="D32" s="514">
        <v>4425564.0</v>
      </c>
      <c r="E32" s="514" t="s">
        <v>18</v>
      </c>
      <c r="F32" s="514" t="s">
        <v>19</v>
      </c>
      <c r="G32" s="514" t="s">
        <v>300</v>
      </c>
      <c r="H32" s="514">
        <f>IFERROR(VLOOKUP(G32,'Cadastro de assessores'!A:B,2,FALSE),"Não Cadastrado")</f>
        <v>12359</v>
      </c>
      <c r="I32" s="514"/>
      <c r="J32" s="52" t="s">
        <v>3877</v>
      </c>
      <c r="K32" s="524" t="s">
        <v>103</v>
      </c>
      <c r="L32" s="612">
        <v>44076.0</v>
      </c>
      <c r="M32" s="612">
        <v>44076.0</v>
      </c>
      <c r="N32" s="524"/>
      <c r="O32" s="524" t="s">
        <v>3890</v>
      </c>
      <c r="P32" s="614">
        <v>0.012</v>
      </c>
      <c r="Q32" s="622" t="s">
        <v>3977</v>
      </c>
      <c r="R32" s="615"/>
      <c r="S32" s="524" t="str">
        <f t="shared" si="4"/>
        <v>Não Qualificado</v>
      </c>
      <c r="T32" s="524" t="s">
        <v>104</v>
      </c>
      <c r="U32" s="524" t="s">
        <v>2620</v>
      </c>
      <c r="V32" s="524" t="s">
        <v>19</v>
      </c>
      <c r="W32" s="616" t="s">
        <v>3884</v>
      </c>
      <c r="X32" s="616" t="s">
        <v>3884</v>
      </c>
      <c r="Y32" s="616" t="s">
        <v>3884</v>
      </c>
      <c r="Z32" s="616" t="s">
        <v>3884</v>
      </c>
      <c r="AA32" s="616" t="s">
        <v>3884</v>
      </c>
      <c r="AB32" s="616" t="s">
        <v>3884</v>
      </c>
      <c r="AC32" s="616" t="s">
        <v>3884</v>
      </c>
      <c r="AD32" s="616" t="s">
        <v>3884</v>
      </c>
      <c r="AE32" s="616" t="s">
        <v>3884</v>
      </c>
      <c r="AF32" s="616" t="s">
        <v>3884</v>
      </c>
      <c r="AG32" s="616" t="s">
        <v>3884</v>
      </c>
      <c r="AH32" s="616" t="s">
        <v>3978</v>
      </c>
      <c r="AI32" s="616" t="s">
        <v>3979</v>
      </c>
      <c r="AJ32" s="616" t="s">
        <v>3980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3874</v>
      </c>
      <c r="B33" s="79" t="s">
        <v>326</v>
      </c>
      <c r="C33" s="566" t="s">
        <v>3981</v>
      </c>
      <c r="D33" s="568">
        <v>5613795.0</v>
      </c>
      <c r="E33" s="514" t="s">
        <v>18</v>
      </c>
      <c r="F33" s="611" t="s">
        <v>27</v>
      </c>
      <c r="G33" s="568" t="s">
        <v>66</v>
      </c>
      <c r="H33" s="568" t="str">
        <f>IFERROR(VLOOKUP(G33,'Cadastro de assessores'!A:B,2,FALSE),"Não Cadastrado")</f>
        <v>17831</v>
      </c>
      <c r="I33" s="568" t="s">
        <v>3864</v>
      </c>
      <c r="J33" s="52" t="s">
        <v>3877</v>
      </c>
      <c r="K33" s="524" t="s">
        <v>103</v>
      </c>
      <c r="L33" s="612">
        <v>44351.0</v>
      </c>
      <c r="M33" s="612">
        <v>44351.0</v>
      </c>
      <c r="N33" s="524"/>
      <c r="O33" s="524" t="s">
        <v>3882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104</v>
      </c>
      <c r="U33" s="524" t="s">
        <v>3982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3874</v>
      </c>
      <c r="B34" s="79" t="s">
        <v>3983</v>
      </c>
      <c r="C34" s="566" t="s">
        <v>331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3864</v>
      </c>
      <c r="J34" s="52" t="s">
        <v>3877</v>
      </c>
      <c r="K34" s="524" t="s">
        <v>103</v>
      </c>
      <c r="L34" s="626">
        <v>44820.0</v>
      </c>
      <c r="M34" s="626">
        <v>44820.0</v>
      </c>
      <c r="N34" s="524"/>
      <c r="O34" s="524" t="s">
        <v>3882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3874</v>
      </c>
      <c r="B35" s="79" t="s">
        <v>343</v>
      </c>
      <c r="C35" s="566" t="s">
        <v>341</v>
      </c>
      <c r="D35" s="568">
        <v>4085020.0</v>
      </c>
      <c r="E35" s="514" t="s">
        <v>18</v>
      </c>
      <c r="F35" s="514" t="s">
        <v>27</v>
      </c>
      <c r="G35" s="514" t="s">
        <v>120</v>
      </c>
      <c r="H35" s="514" t="s">
        <v>3984</v>
      </c>
      <c r="I35" s="514" t="s">
        <v>3864</v>
      </c>
      <c r="J35" s="47" t="s">
        <v>103</v>
      </c>
      <c r="K35" s="524" t="s">
        <v>103</v>
      </c>
      <c r="L35" s="626">
        <v>44767.0</v>
      </c>
      <c r="M35" s="626">
        <v>44767.0</v>
      </c>
      <c r="N35" s="524"/>
      <c r="O35" s="524" t="s">
        <v>3888</v>
      </c>
      <c r="P35" s="614">
        <v>0.007</v>
      </c>
      <c r="Q35" s="622" t="s">
        <v>3985</v>
      </c>
      <c r="R35" s="615"/>
      <c r="S35" s="524" t="s">
        <v>116</v>
      </c>
      <c r="T35" s="524" t="s">
        <v>104</v>
      </c>
      <c r="U35" s="524" t="s">
        <v>2707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2621</v>
      </c>
      <c r="BE35" s="452" t="s">
        <v>2621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3874</v>
      </c>
      <c r="B36" s="79" t="s">
        <v>3986</v>
      </c>
      <c r="C36" s="566" t="s">
        <v>3987</v>
      </c>
      <c r="D36" s="568">
        <v>6582452.0</v>
      </c>
      <c r="E36" s="514" t="s">
        <v>18</v>
      </c>
      <c r="F36" s="611" t="s">
        <v>27</v>
      </c>
      <c r="G36" s="514" t="s">
        <v>262</v>
      </c>
      <c r="H36" s="568" t="str">
        <f>IFERROR(VLOOKUP(G36,'Cadastro de assessores'!A:B,2,FALSE),"Não Cadastrado")</f>
        <v>18009</v>
      </c>
      <c r="I36" s="514" t="s">
        <v>3864</v>
      </c>
      <c r="J36" s="52" t="s">
        <v>190</v>
      </c>
      <c r="K36" s="524" t="s">
        <v>103</v>
      </c>
      <c r="L36" s="569">
        <v>44454.0</v>
      </c>
      <c r="M36" s="569">
        <v>44460.0</v>
      </c>
      <c r="N36" s="632">
        <v>44838.0</v>
      </c>
      <c r="O36" s="629" t="s">
        <v>3988</v>
      </c>
      <c r="P36" s="614">
        <v>0.008</v>
      </c>
      <c r="Q36" s="228" t="s">
        <v>3989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104</v>
      </c>
      <c r="U36" s="524" t="s">
        <v>2674</v>
      </c>
      <c r="V36" s="568" t="s">
        <v>154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3990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3874</v>
      </c>
      <c r="B37" s="79" t="s">
        <v>3991</v>
      </c>
      <c r="C37" s="566" t="s">
        <v>3992</v>
      </c>
      <c r="D37" s="524">
        <v>4432780.0</v>
      </c>
      <c r="E37" s="514" t="s">
        <v>18</v>
      </c>
      <c r="F37" s="514" t="s">
        <v>27</v>
      </c>
      <c r="G37" s="514" t="s">
        <v>262</v>
      </c>
      <c r="H37" s="514" t="str">
        <f>IFERROR(VLOOKUP(G37,'Cadastro de assessores'!A:B,2,FALSE),"Não Cadastrado")</f>
        <v>18009</v>
      </c>
      <c r="I37" s="514" t="s">
        <v>3864</v>
      </c>
      <c r="J37" s="52" t="s">
        <v>3877</v>
      </c>
      <c r="K37" s="524" t="s">
        <v>103</v>
      </c>
      <c r="L37" s="612">
        <v>44078.0</v>
      </c>
      <c r="M37" s="612">
        <v>44078.0</v>
      </c>
      <c r="N37" s="524"/>
      <c r="O37" s="524" t="s">
        <v>3894</v>
      </c>
      <c r="P37" s="614">
        <v>0.025</v>
      </c>
      <c r="Q37" s="624" t="s">
        <v>3993</v>
      </c>
      <c r="R37" s="615"/>
      <c r="S37" s="524" t="str">
        <f t="shared" si="5"/>
        <v>Não Qualificado</v>
      </c>
      <c r="T37" s="514" t="s">
        <v>374</v>
      </c>
      <c r="U37" s="514" t="s">
        <v>2678</v>
      </c>
      <c r="V37" s="514" t="s">
        <v>19</v>
      </c>
      <c r="W37" s="616" t="s">
        <v>3884</v>
      </c>
      <c r="X37" s="616" t="s">
        <v>3884</v>
      </c>
      <c r="Y37" s="616" t="s">
        <v>3884</v>
      </c>
      <c r="Z37" s="616" t="s">
        <v>3884</v>
      </c>
      <c r="AA37" s="616" t="s">
        <v>3884</v>
      </c>
      <c r="AB37" s="616" t="s">
        <v>3884</v>
      </c>
      <c r="AC37" s="616" t="s">
        <v>3884</v>
      </c>
      <c r="AD37" s="616" t="s">
        <v>3884</v>
      </c>
      <c r="AE37" s="616" t="s">
        <v>3884</v>
      </c>
      <c r="AF37" s="616" t="s">
        <v>3884</v>
      </c>
      <c r="AG37" s="616" t="s">
        <v>3884</v>
      </c>
      <c r="AH37" s="616" t="s">
        <v>3994</v>
      </c>
      <c r="AI37" s="616" t="s">
        <v>3995</v>
      </c>
      <c r="AJ37" s="616" t="s">
        <v>3996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3874</v>
      </c>
      <c r="B38" s="79" t="s">
        <v>3997</v>
      </c>
      <c r="C38" s="619" t="s">
        <v>3998</v>
      </c>
      <c r="D38" s="633">
        <v>8104478.0</v>
      </c>
      <c r="E38" s="514" t="s">
        <v>18</v>
      </c>
      <c r="F38" s="514" t="s">
        <v>27</v>
      </c>
      <c r="G38" s="514" t="s">
        <v>1839</v>
      </c>
      <c r="H38" s="514">
        <f>IFERROR(VLOOKUP(G38,'Cadastro de assessores'!A:B,2,FALSE),"Não Cadastrado")</f>
        <v>12350</v>
      </c>
      <c r="I38" s="514"/>
      <c r="J38" s="52" t="s">
        <v>3877</v>
      </c>
      <c r="K38" s="524" t="s">
        <v>103</v>
      </c>
      <c r="L38" s="626">
        <v>44798.0</v>
      </c>
      <c r="M38" s="626">
        <v>44812.0</v>
      </c>
      <c r="N38" s="568"/>
      <c r="O38" s="568" t="s">
        <v>3888</v>
      </c>
      <c r="P38" s="614">
        <v>0.01</v>
      </c>
      <c r="Q38" s="622" t="s">
        <v>3999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3874</v>
      </c>
      <c r="B39" s="79" t="s">
        <v>355</v>
      </c>
      <c r="C39" s="619" t="s">
        <v>352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3877</v>
      </c>
      <c r="K39" s="524" t="s">
        <v>103</v>
      </c>
      <c r="L39" s="626">
        <v>44631.0</v>
      </c>
      <c r="M39" s="626">
        <v>44636.0</v>
      </c>
      <c r="N39" s="568"/>
      <c r="O39" s="568" t="s">
        <v>3888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104</v>
      </c>
      <c r="U39" s="514" t="s">
        <v>2711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3874</v>
      </c>
      <c r="B40" s="79" t="s">
        <v>4000</v>
      </c>
      <c r="C40" s="619" t="s">
        <v>4001</v>
      </c>
      <c r="D40" s="524">
        <v>4785856.0</v>
      </c>
      <c r="E40" s="514" t="s">
        <v>18</v>
      </c>
      <c r="F40" s="514" t="s">
        <v>19</v>
      </c>
      <c r="G40" s="514" t="s">
        <v>300</v>
      </c>
      <c r="H40" s="514">
        <f>IFERROR(VLOOKUP(G40,'Cadastro de assessores'!A:B,2,FALSE),"Não Cadastrado")</f>
        <v>12359</v>
      </c>
      <c r="I40" s="514"/>
      <c r="J40" s="52" t="s">
        <v>3877</v>
      </c>
      <c r="K40" s="524" t="s">
        <v>103</v>
      </c>
      <c r="L40" s="612">
        <v>44582.0</v>
      </c>
      <c r="M40" s="612">
        <v>44217.0</v>
      </c>
      <c r="N40" s="524"/>
      <c r="O40" s="524" t="s">
        <v>3882</v>
      </c>
      <c r="P40" s="614">
        <v>0.015</v>
      </c>
      <c r="Q40" s="622" t="s">
        <v>3977</v>
      </c>
      <c r="R40" s="615"/>
      <c r="S40" s="524" t="str">
        <f t="shared" si="6"/>
        <v>Não Qualificado</v>
      </c>
      <c r="T40" s="514" t="s">
        <v>104</v>
      </c>
      <c r="U40" s="514" t="s">
        <v>2678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3884</v>
      </c>
      <c r="AJ40" s="616"/>
      <c r="AK40" s="452" t="s">
        <v>2655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3874</v>
      </c>
      <c r="B41" s="79" t="s">
        <v>4002</v>
      </c>
      <c r="C41" s="566" t="s">
        <v>4003</v>
      </c>
      <c r="D41" s="568">
        <v>6456469.0</v>
      </c>
      <c r="E41" s="514" t="s">
        <v>18</v>
      </c>
      <c r="F41" s="611" t="s">
        <v>19</v>
      </c>
      <c r="G41" s="514" t="s">
        <v>711</v>
      </c>
      <c r="H41" s="514" t="str">
        <f>IFERROR(VLOOKUP(G41,'Cadastro de assessores'!A:B,2,FALSE),"Não Cadastrado")</f>
        <v>18467</v>
      </c>
      <c r="I41" s="514"/>
      <c r="J41" s="52" t="s">
        <v>190</v>
      </c>
      <c r="K41" s="524" t="s">
        <v>103</v>
      </c>
      <c r="L41" s="612">
        <v>44463.0</v>
      </c>
      <c r="M41" s="612">
        <v>44466.0</v>
      </c>
      <c r="N41" s="569">
        <v>45154.0</v>
      </c>
      <c r="O41" s="568" t="s">
        <v>3878</v>
      </c>
      <c r="P41" s="614">
        <v>0.02</v>
      </c>
      <c r="Q41" s="228" t="s">
        <v>4004</v>
      </c>
      <c r="R41" s="615"/>
      <c r="S41" s="524" t="str">
        <f t="shared" si="6"/>
        <v>Não Qualificado</v>
      </c>
      <c r="T41" s="524" t="s">
        <v>104</v>
      </c>
      <c r="U41" s="524" t="s">
        <v>2635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5" t="s">
        <v>3874</v>
      </c>
      <c r="B42" s="79" t="s">
        <v>4005</v>
      </c>
      <c r="C42" s="566" t="s">
        <v>4006</v>
      </c>
      <c r="D42" s="568">
        <v>5650271.0</v>
      </c>
      <c r="E42" s="524" t="s">
        <v>101</v>
      </c>
      <c r="F42" s="513" t="s">
        <v>19</v>
      </c>
      <c r="G42" s="513" t="s">
        <v>3713</v>
      </c>
      <c r="H42" s="513" t="str">
        <f>IFERROR(VLOOKUP(G42,'Cadastro de assessores'!A:B,2,FALSE),"Não Cadastrado")</f>
        <v>14574</v>
      </c>
      <c r="I42" s="513"/>
      <c r="J42" s="52" t="s">
        <v>190</v>
      </c>
      <c r="K42" s="524" t="s">
        <v>2618</v>
      </c>
      <c r="L42" s="621">
        <v>44362.0</v>
      </c>
      <c r="M42" s="621">
        <v>44362.0</v>
      </c>
      <c r="N42" s="621">
        <v>44680.0</v>
      </c>
      <c r="O42" s="524" t="s">
        <v>3890</v>
      </c>
      <c r="P42" s="614">
        <v>0.012</v>
      </c>
      <c r="Q42" s="228" t="s">
        <v>4007</v>
      </c>
      <c r="R42" s="615"/>
      <c r="S42" s="524" t="str">
        <f t="shared" si="6"/>
        <v/>
      </c>
      <c r="T42" s="524" t="s">
        <v>104</v>
      </c>
      <c r="U42" s="524" t="s">
        <v>2730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2621</v>
      </c>
      <c r="BE42" s="452" t="s">
        <v>2621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3874</v>
      </c>
      <c r="B43" s="79" t="s">
        <v>4008</v>
      </c>
      <c r="C43" s="566" t="s">
        <v>4009</v>
      </c>
      <c r="D43" s="568">
        <v>5167097.0</v>
      </c>
      <c r="E43" s="514" t="s">
        <v>18</v>
      </c>
      <c r="F43" s="611" t="s">
        <v>27</v>
      </c>
      <c r="G43" s="514" t="s">
        <v>262</v>
      </c>
      <c r="H43" s="611" t="str">
        <f>IFERROR(VLOOKUP(G43,'Cadastro de assessores'!A:B,2,FALSE),"Não Cadastrado")</f>
        <v>18009</v>
      </c>
      <c r="I43" s="611"/>
      <c r="J43" s="52" t="s">
        <v>3877</v>
      </c>
      <c r="K43" s="524" t="s">
        <v>103</v>
      </c>
      <c r="L43" s="612">
        <v>44295.0</v>
      </c>
      <c r="M43" s="612">
        <v>44298.0</v>
      </c>
      <c r="N43" s="524"/>
      <c r="O43" s="524" t="s">
        <v>3890</v>
      </c>
      <c r="P43" s="614">
        <v>0.012</v>
      </c>
      <c r="Q43" s="228" t="s">
        <v>4010</v>
      </c>
      <c r="R43" s="615"/>
      <c r="S43" s="524" t="str">
        <f t="shared" si="6"/>
        <v/>
      </c>
      <c r="T43" s="524" t="s">
        <v>104</v>
      </c>
      <c r="U43" s="524" t="s">
        <v>2651</v>
      </c>
      <c r="V43" s="524" t="s">
        <v>3961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2621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3874</v>
      </c>
      <c r="B44" s="79" t="s">
        <v>4011</v>
      </c>
      <c r="C44" s="619" t="s">
        <v>4012</v>
      </c>
      <c r="D44" s="524">
        <v>3214407.0</v>
      </c>
      <c r="E44" s="514" t="s">
        <v>18</v>
      </c>
      <c r="F44" s="514" t="s">
        <v>27</v>
      </c>
      <c r="G44" s="514" t="s">
        <v>120</v>
      </c>
      <c r="H44" s="524" t="str">
        <f>IFERROR(VLOOKUP(G44,'Cadastro de assessores'!A:B,2,FALSE),"Não Cadastrado")</f>
        <v>18890</v>
      </c>
      <c r="I44" s="524"/>
      <c r="J44" s="52" t="s">
        <v>3877</v>
      </c>
      <c r="K44" s="524" t="s">
        <v>149</v>
      </c>
      <c r="L44" s="514" t="s">
        <v>2655</v>
      </c>
      <c r="M44" s="612"/>
      <c r="N44" s="524"/>
      <c r="O44" s="524" t="s">
        <v>3894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3874</v>
      </c>
      <c r="B45" s="79" t="s">
        <v>4013</v>
      </c>
      <c r="C45" s="619" t="s">
        <v>4014</v>
      </c>
      <c r="D45" s="524">
        <v>2352697.0</v>
      </c>
      <c r="E45" s="524" t="s">
        <v>2604</v>
      </c>
      <c r="F45" s="524" t="s">
        <v>19</v>
      </c>
      <c r="G45" s="524" t="s">
        <v>2604</v>
      </c>
      <c r="H45" s="524" t="str">
        <f>IFERROR(VLOOKUP(G45,'Cadastro de assessores'!A:B,2,FALSE),"Não Cadastrado")</f>
        <v>18986</v>
      </c>
      <c r="I45" s="524"/>
      <c r="J45" s="52" t="s">
        <v>190</v>
      </c>
      <c r="K45" s="524" t="s">
        <v>2618</v>
      </c>
      <c r="L45" s="621">
        <v>43838.0</v>
      </c>
      <c r="M45" s="621">
        <v>43838.0</v>
      </c>
      <c r="N45" s="621">
        <v>44042.0</v>
      </c>
      <c r="O45" s="524" t="s">
        <v>4015</v>
      </c>
      <c r="P45" s="614">
        <v>0.025</v>
      </c>
      <c r="Q45" s="622" t="s">
        <v>4016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104</v>
      </c>
      <c r="U45" s="524" t="s">
        <v>2635</v>
      </c>
      <c r="V45" s="524" t="s">
        <v>19</v>
      </c>
      <c r="W45" s="616" t="s">
        <v>3884</v>
      </c>
      <c r="X45" s="616" t="s">
        <v>3884</v>
      </c>
      <c r="Y45" s="616" t="s">
        <v>3884</v>
      </c>
      <c r="Z45" s="616" t="s">
        <v>4017</v>
      </c>
      <c r="AA45" s="616" t="s">
        <v>4018</v>
      </c>
      <c r="AB45" s="616" t="s">
        <v>4019</v>
      </c>
      <c r="AC45" s="616" t="s">
        <v>4020</v>
      </c>
      <c r="AD45" s="616" t="s">
        <v>4021</v>
      </c>
      <c r="AE45" s="616" t="s">
        <v>3884</v>
      </c>
      <c r="AF45" s="616" t="s">
        <v>3884</v>
      </c>
      <c r="AG45" s="616" t="s">
        <v>3884</v>
      </c>
      <c r="AH45" s="616"/>
      <c r="AI45" s="616"/>
      <c r="AJ45" s="616"/>
      <c r="AK45" s="452"/>
      <c r="AL45" s="452"/>
      <c r="AM45" s="452" t="s">
        <v>2655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2621</v>
      </c>
      <c r="BE45" s="452" t="s">
        <v>2621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3874</v>
      </c>
      <c r="B46" s="79" t="s">
        <v>4022</v>
      </c>
      <c r="C46" s="634" t="s">
        <v>4023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3877</v>
      </c>
      <c r="K46" s="514"/>
      <c r="L46" s="612"/>
      <c r="M46" s="612">
        <v>44936.0</v>
      </c>
      <c r="N46" s="524"/>
      <c r="O46" s="524" t="s">
        <v>3888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3874</v>
      </c>
      <c r="B47" s="79" t="s">
        <v>4024</v>
      </c>
      <c r="C47" s="619" t="s">
        <v>4025</v>
      </c>
      <c r="D47" s="524">
        <v>3022313.0</v>
      </c>
      <c r="E47" s="514" t="s">
        <v>18</v>
      </c>
      <c r="F47" s="514" t="s">
        <v>19</v>
      </c>
      <c r="G47" s="514" t="s">
        <v>4026</v>
      </c>
      <c r="H47" s="514" t="str">
        <f>IFERROR(VLOOKUP(G47,'Cadastro de assessores'!A:B,2,FALSE),"Não Cadastrado")</f>
        <v>16855</v>
      </c>
      <c r="I47" s="514"/>
      <c r="J47" s="47" t="s">
        <v>103</v>
      </c>
      <c r="K47" s="514" t="s">
        <v>103</v>
      </c>
      <c r="L47" s="612">
        <v>43964.0</v>
      </c>
      <c r="M47" s="612">
        <v>44061.0</v>
      </c>
      <c r="N47" s="524"/>
      <c r="O47" s="524" t="s">
        <v>3882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104</v>
      </c>
      <c r="U47" s="524" t="s">
        <v>2711</v>
      </c>
      <c r="V47" s="524" t="s">
        <v>19</v>
      </c>
      <c r="W47" s="616" t="s">
        <v>3884</v>
      </c>
      <c r="X47" s="616" t="s">
        <v>3884</v>
      </c>
      <c r="Y47" s="616" t="s">
        <v>3884</v>
      </c>
      <c r="Z47" s="616" t="s">
        <v>3884</v>
      </c>
      <c r="AA47" s="616" t="s">
        <v>3884</v>
      </c>
      <c r="AB47" s="616" t="s">
        <v>3884</v>
      </c>
      <c r="AC47" s="616" t="s">
        <v>3884</v>
      </c>
      <c r="AD47" s="616" t="s">
        <v>3884</v>
      </c>
      <c r="AE47" s="616" t="s">
        <v>3884</v>
      </c>
      <c r="AF47" s="616" t="s">
        <v>3884</v>
      </c>
      <c r="AG47" s="616" t="s">
        <v>4027</v>
      </c>
      <c r="AH47" s="616" t="s">
        <v>4028</v>
      </c>
      <c r="AI47" s="616" t="s">
        <v>4029</v>
      </c>
      <c r="AJ47" s="616" t="s">
        <v>4030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5" t="s">
        <v>3874</v>
      </c>
      <c r="B48" s="79" t="s">
        <v>4031</v>
      </c>
      <c r="C48" s="619" t="s">
        <v>4032</v>
      </c>
      <c r="D48" s="524">
        <v>4744962.0</v>
      </c>
      <c r="E48" s="514" t="s">
        <v>2604</v>
      </c>
      <c r="F48" s="514" t="s">
        <v>19</v>
      </c>
      <c r="G48" s="514" t="s">
        <v>2605</v>
      </c>
      <c r="H48" s="514" t="str">
        <f>IFERROR(VLOOKUP(G48,'Cadastro de assessores'!A:B,2,FALSE),"Não Cadastrado")</f>
        <v>17573</v>
      </c>
      <c r="I48" s="514"/>
      <c r="J48" s="52" t="s">
        <v>3877</v>
      </c>
      <c r="K48" s="524" t="s">
        <v>149</v>
      </c>
      <c r="L48" s="514" t="s">
        <v>2655</v>
      </c>
      <c r="M48" s="627"/>
      <c r="N48" s="524"/>
      <c r="O48" s="524" t="s">
        <v>3890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104</v>
      </c>
      <c r="U48" s="524" t="s">
        <v>2674</v>
      </c>
      <c r="V48" s="524" t="s">
        <v>154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2621</v>
      </c>
      <c r="BE48" s="452" t="s">
        <v>2621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3874</v>
      </c>
      <c r="B49" s="79" t="s">
        <v>4033</v>
      </c>
      <c r="C49" s="566" t="s">
        <v>4034</v>
      </c>
      <c r="D49" s="524">
        <v>4448534.0</v>
      </c>
      <c r="E49" s="514" t="s">
        <v>18</v>
      </c>
      <c r="F49" s="514" t="s">
        <v>27</v>
      </c>
      <c r="G49" s="514" t="s">
        <v>262</v>
      </c>
      <c r="H49" s="514" t="str">
        <f>IFERROR(VLOOKUP(G49,'Cadastro de assessores'!A:B,2,FALSE),"Não Cadastrado")</f>
        <v>18009</v>
      </c>
      <c r="I49" s="514"/>
      <c r="J49" s="52" t="s">
        <v>190</v>
      </c>
      <c r="K49" s="514" t="s">
        <v>103</v>
      </c>
      <c r="L49" s="612">
        <v>44090.0</v>
      </c>
      <c r="M49" s="612">
        <v>44090.0</v>
      </c>
      <c r="N49" s="621">
        <v>44942.0</v>
      </c>
      <c r="O49" s="524" t="s">
        <v>3894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104</v>
      </c>
      <c r="U49" s="524" t="s">
        <v>2620</v>
      </c>
      <c r="V49" s="524" t="s">
        <v>19</v>
      </c>
      <c r="W49" s="616" t="s">
        <v>3884</v>
      </c>
      <c r="X49" s="616" t="s">
        <v>3884</v>
      </c>
      <c r="Y49" s="616" t="s">
        <v>3884</v>
      </c>
      <c r="Z49" s="616" t="s">
        <v>3884</v>
      </c>
      <c r="AA49" s="616" t="s">
        <v>3884</v>
      </c>
      <c r="AB49" s="616" t="s">
        <v>3884</v>
      </c>
      <c r="AC49" s="616" t="s">
        <v>3884</v>
      </c>
      <c r="AD49" s="616" t="s">
        <v>3884</v>
      </c>
      <c r="AE49" s="616" t="s">
        <v>3884</v>
      </c>
      <c r="AF49" s="616" t="s">
        <v>3884</v>
      </c>
      <c r="AG49" s="616" t="s">
        <v>3884</v>
      </c>
      <c r="AH49" s="616" t="s">
        <v>4035</v>
      </c>
      <c r="AI49" s="616" t="s">
        <v>4036</v>
      </c>
      <c r="AJ49" s="616" t="s">
        <v>4037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3874</v>
      </c>
      <c r="B50" s="79" t="s">
        <v>4038</v>
      </c>
      <c r="C50" s="566" t="s">
        <v>4039</v>
      </c>
      <c r="D50" s="568">
        <v>3533638.0</v>
      </c>
      <c r="E50" s="524" t="s">
        <v>18</v>
      </c>
      <c r="F50" s="524" t="s">
        <v>19</v>
      </c>
      <c r="G50" s="524" t="s">
        <v>3761</v>
      </c>
      <c r="H50" s="524" t="str">
        <f>IFERROR(VLOOKUP(G50,'Cadastro de assessores'!A:B,2,FALSE),"Não Cadastrado")</f>
        <v>18266</v>
      </c>
      <c r="I50" s="524"/>
      <c r="J50" s="52" t="s">
        <v>190</v>
      </c>
      <c r="K50" s="524" t="s">
        <v>2618</v>
      </c>
      <c r="L50" s="621">
        <v>44354.0</v>
      </c>
      <c r="M50" s="621">
        <v>44354.0</v>
      </c>
      <c r="N50" s="620">
        <v>44559.0</v>
      </c>
      <c r="O50" s="524" t="s">
        <v>3894</v>
      </c>
      <c r="P50" s="614">
        <v>0.025</v>
      </c>
      <c r="Q50" s="622" t="s">
        <v>4040</v>
      </c>
      <c r="R50" s="615"/>
      <c r="S50" s="524" t="str">
        <f t="shared" si="7"/>
        <v>Não Qualificado</v>
      </c>
      <c r="T50" s="524" t="s">
        <v>104</v>
      </c>
      <c r="U50" s="524" t="s">
        <v>2897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2621</v>
      </c>
      <c r="BE50" s="452" t="s">
        <v>2621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3874</v>
      </c>
      <c r="B51" s="79" t="s">
        <v>4041</v>
      </c>
      <c r="C51" s="619" t="s">
        <v>4042</v>
      </c>
      <c r="D51" s="524">
        <v>4859203.0</v>
      </c>
      <c r="E51" s="524" t="s">
        <v>18</v>
      </c>
      <c r="F51" s="513" t="s">
        <v>27</v>
      </c>
      <c r="G51" s="524" t="s">
        <v>262</v>
      </c>
      <c r="H51" s="524" t="str">
        <f>IFERROR(VLOOKUP(G51,'Cadastro de assessores'!A:B,2,FALSE),"Não Cadastrado")</f>
        <v>18009</v>
      </c>
      <c r="I51" s="524"/>
      <c r="J51" s="52" t="s">
        <v>190</v>
      </c>
      <c r="K51" s="524" t="s">
        <v>2618</v>
      </c>
      <c r="L51" s="621">
        <v>44239.0</v>
      </c>
      <c r="M51" s="621">
        <v>44239.0</v>
      </c>
      <c r="N51" s="621">
        <v>44700.0</v>
      </c>
      <c r="O51" s="524" t="s">
        <v>3878</v>
      </c>
      <c r="P51" s="614">
        <v>0.02</v>
      </c>
      <c r="Q51" s="622" t="s">
        <v>4043</v>
      </c>
      <c r="R51" s="615"/>
      <c r="S51" s="524" t="str">
        <f t="shared" si="7"/>
        <v>Não Qualificado</v>
      </c>
      <c r="T51" s="524" t="s">
        <v>104</v>
      </c>
      <c r="U51" s="524" t="s">
        <v>2674</v>
      </c>
      <c r="V51" s="524" t="s">
        <v>154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2621</v>
      </c>
      <c r="BE51" s="452" t="s">
        <v>2621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3874</v>
      </c>
      <c r="B52" s="79" t="s">
        <v>4044</v>
      </c>
      <c r="C52" s="619" t="s">
        <v>4045</v>
      </c>
      <c r="D52" s="524">
        <v>4409995.0</v>
      </c>
      <c r="E52" s="524" t="s">
        <v>101</v>
      </c>
      <c r="F52" s="524" t="s">
        <v>19</v>
      </c>
      <c r="G52" s="524" t="s">
        <v>4046</v>
      </c>
      <c r="H52" s="524" t="str">
        <f>IFERROR(VLOOKUP(G52,'Cadastro de assessores'!A:B,2,FALSE),"Não Cadastrado")</f>
        <v>16459</v>
      </c>
      <c r="I52" s="524"/>
      <c r="J52" s="52" t="s">
        <v>190</v>
      </c>
      <c r="K52" s="524" t="s">
        <v>2618</v>
      </c>
      <c r="L52" s="620">
        <v>44120.0</v>
      </c>
      <c r="M52" s="620">
        <v>44120.0</v>
      </c>
      <c r="N52" s="621">
        <v>44413.0</v>
      </c>
      <c r="O52" s="524" t="s">
        <v>3882</v>
      </c>
      <c r="P52" s="614">
        <v>0.015</v>
      </c>
      <c r="Q52" s="622" t="s">
        <v>4047</v>
      </c>
      <c r="R52" s="615"/>
      <c r="S52" s="524" t="str">
        <f t="shared" si="7"/>
        <v/>
      </c>
      <c r="T52" s="524" t="s">
        <v>104</v>
      </c>
      <c r="U52" s="524" t="s">
        <v>2646</v>
      </c>
      <c r="V52" s="524" t="s">
        <v>19</v>
      </c>
      <c r="W52" s="616" t="s">
        <v>3884</v>
      </c>
      <c r="X52" s="616" t="s">
        <v>3884</v>
      </c>
      <c r="Y52" s="616" t="s">
        <v>3884</v>
      </c>
      <c r="Z52" s="616" t="s">
        <v>3884</v>
      </c>
      <c r="AA52" s="616" t="s">
        <v>3884</v>
      </c>
      <c r="AB52" s="616" t="s">
        <v>3884</v>
      </c>
      <c r="AC52" s="616" t="s">
        <v>3884</v>
      </c>
      <c r="AD52" s="616" t="s">
        <v>3884</v>
      </c>
      <c r="AE52" s="616" t="s">
        <v>3884</v>
      </c>
      <c r="AF52" s="616" t="s">
        <v>3884</v>
      </c>
      <c r="AG52" s="616" t="s">
        <v>3884</v>
      </c>
      <c r="AH52" s="616" t="s">
        <v>3884</v>
      </c>
      <c r="AI52" s="616" t="s">
        <v>4048</v>
      </c>
      <c r="AJ52" s="616" t="s">
        <v>4049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2621</v>
      </c>
      <c r="BE52" s="452" t="s">
        <v>2621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3874</v>
      </c>
      <c r="B53" s="79" t="s">
        <v>4050</v>
      </c>
      <c r="C53" s="619" t="s">
        <v>438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3877</v>
      </c>
      <c r="K53" s="514" t="s">
        <v>103</v>
      </c>
      <c r="L53" s="612">
        <v>44795.0</v>
      </c>
      <c r="M53" s="612">
        <v>44795.0</v>
      </c>
      <c r="N53" s="524"/>
      <c r="O53" s="524" t="s">
        <v>3890</v>
      </c>
      <c r="P53" s="631">
        <v>0.012</v>
      </c>
      <c r="Q53" s="622"/>
      <c r="R53" s="615"/>
      <c r="S53" s="524"/>
      <c r="T53" s="524" t="s">
        <v>374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3874</v>
      </c>
      <c r="B54" s="79" t="s">
        <v>446</v>
      </c>
      <c r="C54" s="619" t="s">
        <v>444</v>
      </c>
      <c r="D54" s="524">
        <v>1000249.0</v>
      </c>
      <c r="E54" s="514" t="s">
        <v>101</v>
      </c>
      <c r="F54" s="514" t="s">
        <v>19</v>
      </c>
      <c r="G54" s="514" t="s">
        <v>186</v>
      </c>
      <c r="H54" s="514" t="str">
        <f>IFERROR(VLOOKUP(G54,'Cadastro de assessores'!A:B,2,FALSE),"Não Cadastrado")</f>
        <v>17896</v>
      </c>
      <c r="I54" s="514"/>
      <c r="J54" s="52" t="s">
        <v>3877</v>
      </c>
      <c r="K54" s="514" t="s">
        <v>103</v>
      </c>
      <c r="L54" s="612">
        <v>44110.0</v>
      </c>
      <c r="M54" s="612">
        <v>44112.0</v>
      </c>
      <c r="N54" s="524"/>
      <c r="O54" s="524" t="s">
        <v>4051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374</v>
      </c>
      <c r="U54" s="524" t="s">
        <v>4052</v>
      </c>
      <c r="V54" s="524" t="s">
        <v>19</v>
      </c>
      <c r="W54" s="616" t="s">
        <v>3884</v>
      </c>
      <c r="X54" s="616" t="s">
        <v>3884</v>
      </c>
      <c r="Y54" s="616" t="s">
        <v>3884</v>
      </c>
      <c r="Z54" s="616" t="s">
        <v>3884</v>
      </c>
      <c r="AA54" s="616" t="s">
        <v>3884</v>
      </c>
      <c r="AB54" s="616" t="s">
        <v>3884</v>
      </c>
      <c r="AC54" s="616" t="s">
        <v>3884</v>
      </c>
      <c r="AD54" s="616" t="s">
        <v>3884</v>
      </c>
      <c r="AE54" s="616" t="s">
        <v>3884</v>
      </c>
      <c r="AF54" s="616" t="s">
        <v>3884</v>
      </c>
      <c r="AG54" s="616" t="s">
        <v>3884</v>
      </c>
      <c r="AH54" s="616" t="s">
        <v>3884</v>
      </c>
      <c r="AI54" s="616" t="s">
        <v>4053</v>
      </c>
      <c r="AJ54" s="616" t="s">
        <v>4054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3874</v>
      </c>
      <c r="B55" s="79" t="s">
        <v>456</v>
      </c>
      <c r="C55" s="619" t="s">
        <v>4055</v>
      </c>
      <c r="D55" s="524">
        <v>552896.0</v>
      </c>
      <c r="E55" s="514" t="s">
        <v>18</v>
      </c>
      <c r="F55" s="514" t="s">
        <v>27</v>
      </c>
      <c r="G55" s="514" t="s">
        <v>4056</v>
      </c>
      <c r="H55" s="514">
        <f>IFERROR(VLOOKUP(G55,'Cadastro de assessores'!A:B,2,FALSE),"Não Cadastrado")</f>
        <v>12351</v>
      </c>
      <c r="I55" s="514"/>
      <c r="J55" s="47" t="s">
        <v>103</v>
      </c>
      <c r="K55" s="514" t="s">
        <v>103</v>
      </c>
      <c r="L55" s="612">
        <v>44694.0</v>
      </c>
      <c r="M55" s="612">
        <v>44694.0</v>
      </c>
      <c r="N55" s="524"/>
      <c r="O55" s="524" t="s">
        <v>3882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104</v>
      </c>
      <c r="U55" s="524" t="s">
        <v>2707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5" t="s">
        <v>3874</v>
      </c>
      <c r="B56" s="79" t="s">
        <v>4057</v>
      </c>
      <c r="C56" s="619" t="s">
        <v>4058</v>
      </c>
      <c r="D56" s="524">
        <v>4743547.0</v>
      </c>
      <c r="E56" s="524" t="s">
        <v>18</v>
      </c>
      <c r="F56" s="513" t="s">
        <v>27</v>
      </c>
      <c r="G56" s="524" t="s">
        <v>262</v>
      </c>
      <c r="H56" s="524" t="str">
        <f>IFERROR(VLOOKUP(G56,'Cadastro de assessores'!A:B,2,FALSE),"Não Cadastrado")</f>
        <v>18009</v>
      </c>
      <c r="I56" s="524"/>
      <c r="J56" s="52" t="s">
        <v>190</v>
      </c>
      <c r="K56" s="524" t="s">
        <v>2618</v>
      </c>
      <c r="L56" s="621">
        <v>44252.0</v>
      </c>
      <c r="M56" s="621">
        <v>44252.0</v>
      </c>
      <c r="N56" s="621">
        <v>44657.0</v>
      </c>
      <c r="O56" s="524" t="s">
        <v>3878</v>
      </c>
      <c r="P56" s="614">
        <v>0.02</v>
      </c>
      <c r="Q56" s="622" t="s">
        <v>4059</v>
      </c>
      <c r="R56" s="615"/>
      <c r="S56" s="524" t="str">
        <f t="shared" si="8"/>
        <v>Não Qualificado</v>
      </c>
      <c r="T56" s="524" t="s">
        <v>104</v>
      </c>
      <c r="U56" s="524" t="s">
        <v>2674</v>
      </c>
      <c r="V56" s="524" t="s">
        <v>154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2621</v>
      </c>
      <c r="BE56" s="452" t="s">
        <v>2621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3874</v>
      </c>
      <c r="B57" s="79" t="s">
        <v>2774</v>
      </c>
      <c r="C57" s="619" t="s">
        <v>2771</v>
      </c>
      <c r="D57" s="524">
        <v>4648767.0</v>
      </c>
      <c r="E57" s="514" t="s">
        <v>18</v>
      </c>
      <c r="F57" s="514" t="s">
        <v>19</v>
      </c>
      <c r="G57" s="514" t="s">
        <v>378</v>
      </c>
      <c r="H57" s="514" t="str">
        <f>IFERROR(VLOOKUP(G57,'Cadastro de assessores'!A:B,2,FALSE),"Não Cadastrado")</f>
        <v>18993</v>
      </c>
      <c r="I57" s="514"/>
      <c r="J57" s="52" t="s">
        <v>3877</v>
      </c>
      <c r="K57" s="514" t="s">
        <v>103</v>
      </c>
      <c r="L57" s="612">
        <v>44312.0</v>
      </c>
      <c r="M57" s="612">
        <v>44312.0</v>
      </c>
      <c r="N57" s="524"/>
      <c r="O57" s="524" t="s">
        <v>3878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104</v>
      </c>
      <c r="U57" s="524" t="s">
        <v>2711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2655</v>
      </c>
      <c r="AN57" s="452" t="s">
        <v>2655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3874</v>
      </c>
      <c r="B58" s="79" t="s">
        <v>4060</v>
      </c>
      <c r="C58" s="566" t="s">
        <v>4061</v>
      </c>
      <c r="D58" s="611">
        <v>6889397.0</v>
      </c>
      <c r="E58" s="514" t="s">
        <v>18</v>
      </c>
      <c r="F58" s="611" t="s">
        <v>27</v>
      </c>
      <c r="G58" s="514" t="s">
        <v>262</v>
      </c>
      <c r="H58" s="514" t="str">
        <f>IFERROR(VLOOKUP(G58,'Cadastro de assessores'!A:B,2,FALSE),"Não Cadastrado")</f>
        <v>18009</v>
      </c>
      <c r="I58" s="514"/>
      <c r="J58" s="52" t="s">
        <v>3877</v>
      </c>
      <c r="K58" s="514" t="s">
        <v>103</v>
      </c>
      <c r="L58" s="613">
        <v>44519.0</v>
      </c>
      <c r="M58" s="613">
        <v>44522.0</v>
      </c>
      <c r="N58" s="568"/>
      <c r="O58" s="568" t="s">
        <v>3890</v>
      </c>
      <c r="P58" s="614">
        <v>0.012</v>
      </c>
      <c r="Q58" s="635" t="s">
        <v>2612</v>
      </c>
      <c r="R58" s="615"/>
      <c r="S58" s="524" t="str">
        <f t="shared" si="8"/>
        <v>Não Qualificado</v>
      </c>
      <c r="T58" s="524" t="s">
        <v>104</v>
      </c>
      <c r="U58" s="524" t="s">
        <v>2730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3874</v>
      </c>
      <c r="B59" s="79" t="s">
        <v>4062</v>
      </c>
      <c r="C59" s="619" t="s">
        <v>4063</v>
      </c>
      <c r="D59" s="524">
        <v>3774100.0</v>
      </c>
      <c r="E59" s="514" t="s">
        <v>2604</v>
      </c>
      <c r="F59" s="514" t="s">
        <v>19</v>
      </c>
      <c r="G59" s="514" t="s">
        <v>2604</v>
      </c>
      <c r="H59" s="514" t="str">
        <f>IFERROR(VLOOKUP(G59,'Cadastro de assessores'!A:B,2,FALSE),"Não Cadastrado")</f>
        <v>18986</v>
      </c>
      <c r="I59" s="514"/>
      <c r="J59" s="52" t="s">
        <v>3877</v>
      </c>
      <c r="K59" s="524" t="s">
        <v>149</v>
      </c>
      <c r="L59" s="612">
        <v>43818.0</v>
      </c>
      <c r="M59" s="612">
        <v>43847.0</v>
      </c>
      <c r="N59" s="524"/>
      <c r="O59" s="524" t="s">
        <v>3882</v>
      </c>
      <c r="P59" s="614">
        <v>0.015</v>
      </c>
      <c r="Q59" s="622"/>
      <c r="R59" s="615"/>
      <c r="S59" s="524" t="str">
        <f t="shared" si="8"/>
        <v/>
      </c>
      <c r="T59" s="524" t="s">
        <v>104</v>
      </c>
      <c r="U59" s="524" t="s">
        <v>3540</v>
      </c>
      <c r="V59" s="524" t="s">
        <v>19</v>
      </c>
      <c r="W59" s="616" t="s">
        <v>3884</v>
      </c>
      <c r="X59" s="616" t="s">
        <v>3884</v>
      </c>
      <c r="Y59" s="616" t="s">
        <v>3884</v>
      </c>
      <c r="Z59" s="616" t="s">
        <v>4064</v>
      </c>
      <c r="AA59" s="616" t="s">
        <v>4065</v>
      </c>
      <c r="AB59" s="616" t="s">
        <v>4066</v>
      </c>
      <c r="AC59" s="616" t="s">
        <v>4067</v>
      </c>
      <c r="AD59" s="616" t="s">
        <v>4068</v>
      </c>
      <c r="AE59" s="616" t="s">
        <v>4069</v>
      </c>
      <c r="AF59" s="616" t="s">
        <v>4070</v>
      </c>
      <c r="AG59" s="616" t="s">
        <v>4071</v>
      </c>
      <c r="AH59" s="616" t="s">
        <v>4072</v>
      </c>
      <c r="AI59" s="616" t="s">
        <v>4073</v>
      </c>
      <c r="AJ59" s="616" t="s">
        <v>4074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2621</v>
      </c>
      <c r="BE59" s="452" t="s">
        <v>2621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3874</v>
      </c>
      <c r="B60" s="79" t="s">
        <v>4075</v>
      </c>
      <c r="C60" s="566" t="s">
        <v>4076</v>
      </c>
      <c r="D60" s="568">
        <v>2588890.0</v>
      </c>
      <c r="E60" s="524" t="s">
        <v>2604</v>
      </c>
      <c r="F60" s="513" t="s">
        <v>19</v>
      </c>
      <c r="G60" s="513" t="s">
        <v>2604</v>
      </c>
      <c r="H60" s="513" t="str">
        <f>IFERROR(VLOOKUP(G60,'Cadastro de assessores'!A:B,2,FALSE),"Não Cadastrado")</f>
        <v>18986</v>
      </c>
      <c r="I60" s="513"/>
      <c r="J60" s="52" t="s">
        <v>190</v>
      </c>
      <c r="K60" s="524" t="s">
        <v>2618</v>
      </c>
      <c r="L60" s="621">
        <v>44390.0</v>
      </c>
      <c r="M60" s="621">
        <v>44390.0</v>
      </c>
      <c r="N60" s="620">
        <v>44524.0</v>
      </c>
      <c r="O60" s="524" t="s">
        <v>3882</v>
      </c>
      <c r="P60" s="614">
        <v>0.015</v>
      </c>
      <c r="Q60" s="622" t="s">
        <v>4077</v>
      </c>
      <c r="R60" s="615"/>
      <c r="S60" s="524" t="str">
        <f t="shared" si="8"/>
        <v>Não Qualificado</v>
      </c>
      <c r="T60" s="524" t="s">
        <v>104</v>
      </c>
      <c r="U60" s="568" t="s">
        <v>4078</v>
      </c>
      <c r="V60" s="568" t="s">
        <v>4079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2621</v>
      </c>
      <c r="BE60" s="452" t="s">
        <v>2621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3874</v>
      </c>
      <c r="B61" s="79" t="s">
        <v>4080</v>
      </c>
      <c r="C61" s="566" t="s">
        <v>4081</v>
      </c>
      <c r="D61" s="568">
        <v>4742962.0</v>
      </c>
      <c r="E61" s="524" t="s">
        <v>18</v>
      </c>
      <c r="F61" s="513" t="s">
        <v>27</v>
      </c>
      <c r="G61" s="513" t="s">
        <v>262</v>
      </c>
      <c r="H61" s="513" t="str">
        <f>IFERROR(VLOOKUP(G61,'Cadastro de assessores'!A:B,2,FALSE),"Não Cadastrado")</f>
        <v>18009</v>
      </c>
      <c r="I61" s="513"/>
      <c r="J61" s="52" t="s">
        <v>190</v>
      </c>
      <c r="K61" s="524" t="s">
        <v>2618</v>
      </c>
      <c r="L61" s="621">
        <v>44204.0</v>
      </c>
      <c r="M61" s="621">
        <v>44204.0</v>
      </c>
      <c r="N61" s="621">
        <v>44657.0</v>
      </c>
      <c r="O61" s="524" t="s">
        <v>4082</v>
      </c>
      <c r="P61" s="614">
        <v>0.02</v>
      </c>
      <c r="Q61" s="622" t="s">
        <v>4059</v>
      </c>
      <c r="R61" s="615"/>
      <c r="S61" s="524" t="str">
        <f t="shared" si="8"/>
        <v>Não Qualificado</v>
      </c>
      <c r="T61" s="524" t="s">
        <v>104</v>
      </c>
      <c r="U61" s="524" t="s">
        <v>2674</v>
      </c>
      <c r="V61" s="524" t="s">
        <v>154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2621</v>
      </c>
      <c r="BE61" s="452" t="s">
        <v>2621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3874</v>
      </c>
      <c r="B62" s="79" t="s">
        <v>4080</v>
      </c>
      <c r="C62" s="566" t="s">
        <v>4081</v>
      </c>
      <c r="D62" s="568">
        <v>3556718.0</v>
      </c>
      <c r="E62" s="524" t="s">
        <v>18</v>
      </c>
      <c r="F62" s="513" t="s">
        <v>27</v>
      </c>
      <c r="G62" s="513" t="s">
        <v>262</v>
      </c>
      <c r="H62" s="513" t="str">
        <f>IFERROR(VLOOKUP(G62,'Cadastro de assessores'!A:B,2,FALSE),"Não Cadastrado")</f>
        <v>18009</v>
      </c>
      <c r="I62" s="513"/>
      <c r="J62" s="52" t="s">
        <v>190</v>
      </c>
      <c r="K62" s="524" t="s">
        <v>2618</v>
      </c>
      <c r="L62" s="621">
        <v>44426.0</v>
      </c>
      <c r="M62" s="621">
        <v>44426.0</v>
      </c>
      <c r="N62" s="621">
        <v>44657.0</v>
      </c>
      <c r="O62" s="524" t="s">
        <v>4083</v>
      </c>
      <c r="P62" s="614">
        <v>0.008</v>
      </c>
      <c r="Q62" s="622" t="s">
        <v>4059</v>
      </c>
      <c r="R62" s="615"/>
      <c r="S62" s="524" t="str">
        <f t="shared" si="8"/>
        <v>Não Qualificado</v>
      </c>
      <c r="T62" s="524" t="s">
        <v>104</v>
      </c>
      <c r="U62" s="524" t="s">
        <v>2674</v>
      </c>
      <c r="V62" s="524" t="s">
        <v>154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2621</v>
      </c>
      <c r="BE62" s="452" t="s">
        <v>2621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3874</v>
      </c>
      <c r="B63" s="79" t="s">
        <v>489</v>
      </c>
      <c r="C63" s="134" t="s">
        <v>486</v>
      </c>
      <c r="D63" s="568">
        <v>43315.0</v>
      </c>
      <c r="E63" s="611" t="s">
        <v>18</v>
      </c>
      <c r="F63" s="611" t="s">
        <v>181</v>
      </c>
      <c r="G63" s="611" t="s">
        <v>203</v>
      </c>
      <c r="H63" s="629" t="str">
        <f>IFERROR(VLOOKUP(G63,'Cadastro de assessores'!A:B,2,FALSE),"Não Cadastrado")</f>
        <v>28411</v>
      </c>
      <c r="I63" s="629"/>
      <c r="J63" s="52" t="s">
        <v>3877</v>
      </c>
      <c r="K63" s="514" t="s">
        <v>103</v>
      </c>
      <c r="L63" s="612">
        <v>44564.0</v>
      </c>
      <c r="M63" s="612">
        <v>44586.0</v>
      </c>
      <c r="N63" s="568"/>
      <c r="O63" s="568" t="s">
        <v>3888</v>
      </c>
      <c r="P63" s="614">
        <v>0.012</v>
      </c>
      <c r="Q63" s="622" t="s">
        <v>4084</v>
      </c>
      <c r="R63" s="615"/>
      <c r="S63" s="524" t="str">
        <f t="shared" si="8"/>
        <v/>
      </c>
      <c r="T63" s="524" t="s">
        <v>104</v>
      </c>
      <c r="U63" s="524" t="s">
        <v>2664</v>
      </c>
      <c r="V63" s="524" t="s">
        <v>76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3874</v>
      </c>
      <c r="B64" s="79" t="s">
        <v>4085</v>
      </c>
      <c r="C64" s="566" t="s">
        <v>4086</v>
      </c>
      <c r="D64" s="568">
        <v>3500160.0</v>
      </c>
      <c r="E64" s="514" t="s">
        <v>101</v>
      </c>
      <c r="F64" s="514" t="s">
        <v>19</v>
      </c>
      <c r="G64" s="568" t="s">
        <v>3926</v>
      </c>
      <c r="H64" s="629" t="str">
        <f>IFERROR(VLOOKUP(G64,'Cadastro de assessores'!A:B,2,FALSE),"Não Cadastrado")</f>
        <v>12624</v>
      </c>
      <c r="I64" s="629"/>
      <c r="J64" s="52" t="s">
        <v>190</v>
      </c>
      <c r="K64" s="514" t="s">
        <v>103</v>
      </c>
      <c r="L64" s="626">
        <v>44679.0</v>
      </c>
      <c r="M64" s="626">
        <v>44680.0</v>
      </c>
      <c r="N64" s="568"/>
      <c r="O64" s="568" t="s">
        <v>4087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104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5" t="s">
        <v>3874</v>
      </c>
      <c r="B65" s="79" t="s">
        <v>4088</v>
      </c>
      <c r="C65" s="566" t="s">
        <v>4089</v>
      </c>
      <c r="D65" s="568">
        <v>4452023.0</v>
      </c>
      <c r="E65" s="514" t="s">
        <v>18</v>
      </c>
      <c r="F65" s="611" t="s">
        <v>19</v>
      </c>
      <c r="G65" s="611" t="s">
        <v>2986</v>
      </c>
      <c r="H65" s="611" t="str">
        <f>IFERROR(VLOOKUP(G65,'Cadastro de assessores'!A:B,2,FALSE),"Não Cadastrado")</f>
        <v>13444</v>
      </c>
      <c r="I65" s="611"/>
      <c r="J65" s="47" t="s">
        <v>103</v>
      </c>
      <c r="K65" s="514" t="s">
        <v>103</v>
      </c>
      <c r="L65" s="612">
        <v>44372.0</v>
      </c>
      <c r="M65" s="612">
        <v>44372.0</v>
      </c>
      <c r="N65" s="568"/>
      <c r="O65" s="568" t="s">
        <v>4090</v>
      </c>
      <c r="P65" s="614">
        <v>0.02</v>
      </c>
      <c r="Q65" s="622"/>
      <c r="R65" s="615"/>
      <c r="S65" s="524" t="str">
        <f t="shared" si="8"/>
        <v/>
      </c>
      <c r="T65" s="568" t="s">
        <v>104</v>
      </c>
      <c r="U65" s="524" t="s">
        <v>4091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5" t="s">
        <v>3874</v>
      </c>
      <c r="B66" s="79" t="s">
        <v>4092</v>
      </c>
      <c r="C66" s="619" t="s">
        <v>4093</v>
      </c>
      <c r="D66" s="524">
        <v>4765516.0</v>
      </c>
      <c r="E66" s="524" t="s">
        <v>101</v>
      </c>
      <c r="F66" s="524" t="s">
        <v>19</v>
      </c>
      <c r="G66" s="524" t="s">
        <v>3713</v>
      </c>
      <c r="H66" s="524" t="str">
        <f>IFERROR(VLOOKUP(G66,'Cadastro de assessores'!A:B,2,FALSE),"Não Cadastrado")</f>
        <v>14574</v>
      </c>
      <c r="I66" s="524"/>
      <c r="J66" s="52" t="s">
        <v>190</v>
      </c>
      <c r="K66" s="524" t="s">
        <v>2618</v>
      </c>
      <c r="L66" s="621">
        <v>44228.0</v>
      </c>
      <c r="M66" s="621">
        <v>44228.0</v>
      </c>
      <c r="N66" s="621">
        <v>44418.0</v>
      </c>
      <c r="O66" s="524" t="s">
        <v>3878</v>
      </c>
      <c r="P66" s="614">
        <v>0.02</v>
      </c>
      <c r="Q66" s="622" t="s">
        <v>4094</v>
      </c>
      <c r="R66" s="615"/>
      <c r="S66" s="524" t="str">
        <f t="shared" si="8"/>
        <v>Não Qualificado</v>
      </c>
      <c r="T66" s="524" t="s">
        <v>104</v>
      </c>
      <c r="U66" s="524" t="s">
        <v>2657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2621</v>
      </c>
      <c r="BE66" s="452" t="s">
        <v>2621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3874</v>
      </c>
      <c r="B67" s="79" t="s">
        <v>4095</v>
      </c>
      <c r="C67" s="566" t="s">
        <v>4096</v>
      </c>
      <c r="D67" s="637">
        <v>7119368.0</v>
      </c>
      <c r="E67" s="524" t="s">
        <v>18</v>
      </c>
      <c r="F67" s="513" t="s">
        <v>27</v>
      </c>
      <c r="G67" s="568" t="s">
        <v>120</v>
      </c>
      <c r="H67" s="524" t="str">
        <f>IFERROR(VLOOKUP(G67,'Cadastro de assessores'!A:B,2,FALSE),"Não Cadastrado")</f>
        <v>18890</v>
      </c>
      <c r="I67" s="524"/>
      <c r="J67" s="52" t="s">
        <v>190</v>
      </c>
      <c r="K67" s="524" t="s">
        <v>2618</v>
      </c>
      <c r="L67" s="620">
        <v>44523.0</v>
      </c>
      <c r="M67" s="620">
        <v>44523.0</v>
      </c>
      <c r="N67" s="569">
        <v>44700.0</v>
      </c>
      <c r="O67" s="568" t="s">
        <v>3888</v>
      </c>
      <c r="P67" s="614">
        <v>0.007</v>
      </c>
      <c r="Q67" s="228" t="s">
        <v>4043</v>
      </c>
      <c r="R67" s="615"/>
      <c r="S67" s="524" t="str">
        <f t="shared" si="8"/>
        <v>Não Qualificado</v>
      </c>
      <c r="T67" s="524" t="s">
        <v>104</v>
      </c>
      <c r="U67" s="524" t="s">
        <v>2897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2621</v>
      </c>
      <c r="BE67" s="452" t="s">
        <v>2621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3874</v>
      </c>
      <c r="B68" s="79" t="s">
        <v>4095</v>
      </c>
      <c r="C68" s="566" t="s">
        <v>4096</v>
      </c>
      <c r="D68" s="568">
        <v>7207902.0</v>
      </c>
      <c r="E68" s="524" t="s">
        <v>18</v>
      </c>
      <c r="F68" s="513" t="s">
        <v>27</v>
      </c>
      <c r="G68" s="568" t="s">
        <v>120</v>
      </c>
      <c r="H68" s="524" t="str">
        <f>IFERROR(VLOOKUP(G68,'Cadastro de assessores'!A:B,2,FALSE),"Não Cadastrado")</f>
        <v>18890</v>
      </c>
      <c r="I68" s="524"/>
      <c r="J68" s="52" t="s">
        <v>190</v>
      </c>
      <c r="K68" s="524" t="s">
        <v>2618</v>
      </c>
      <c r="L68" s="620">
        <v>44523.0</v>
      </c>
      <c r="M68" s="620">
        <v>44523.0</v>
      </c>
      <c r="N68" s="569">
        <v>44700.0</v>
      </c>
      <c r="O68" s="568" t="s">
        <v>3888</v>
      </c>
      <c r="P68" s="614">
        <v>0.007</v>
      </c>
      <c r="Q68" s="228" t="s">
        <v>4043</v>
      </c>
      <c r="R68" s="615"/>
      <c r="S68" s="524" t="str">
        <f t="shared" si="8"/>
        <v>Não Qualificado</v>
      </c>
      <c r="T68" s="524" t="s">
        <v>104</v>
      </c>
      <c r="U68" s="524" t="s">
        <v>2897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2621</v>
      </c>
      <c r="BE68" s="452" t="s">
        <v>2621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3874</v>
      </c>
      <c r="B69" s="79" t="s">
        <v>502</v>
      </c>
      <c r="C69" s="639" t="s">
        <v>4097</v>
      </c>
      <c r="D69" s="640">
        <v>3286506.0</v>
      </c>
      <c r="E69" s="524" t="s">
        <v>18</v>
      </c>
      <c r="F69" s="524" t="s">
        <v>19</v>
      </c>
      <c r="G69" s="524" t="s">
        <v>300</v>
      </c>
      <c r="H69" s="524"/>
      <c r="I69" s="524"/>
      <c r="J69" s="52" t="s">
        <v>3877</v>
      </c>
      <c r="K69" s="524"/>
      <c r="L69" s="620"/>
      <c r="M69" s="620">
        <v>44932.0</v>
      </c>
      <c r="N69" s="621"/>
      <c r="O69" s="524" t="s">
        <v>3882</v>
      </c>
      <c r="P69" s="614">
        <v>0.01</v>
      </c>
      <c r="Q69" s="641" t="s">
        <v>4098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3874</v>
      </c>
      <c r="B70" s="79" t="s">
        <v>505</v>
      </c>
      <c r="C70" s="619" t="s">
        <v>4099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3877</v>
      </c>
      <c r="K70" s="514" t="s">
        <v>103</v>
      </c>
      <c r="L70" s="612">
        <v>44733.0</v>
      </c>
      <c r="M70" s="612">
        <v>44759.0</v>
      </c>
      <c r="N70" s="524"/>
      <c r="O70" s="524" t="s">
        <v>3888</v>
      </c>
      <c r="P70" s="614">
        <v>0.007</v>
      </c>
      <c r="Q70" s="622"/>
      <c r="R70" s="615"/>
      <c r="S70" s="524"/>
      <c r="T70" s="524" t="s">
        <v>104</v>
      </c>
      <c r="U70" s="524" t="s">
        <v>2707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3874</v>
      </c>
      <c r="B71" s="79" t="s">
        <v>4100</v>
      </c>
      <c r="C71" s="619" t="s">
        <v>4101</v>
      </c>
      <c r="D71" s="492">
        <v>4618682.0</v>
      </c>
      <c r="E71" s="524" t="s">
        <v>101</v>
      </c>
      <c r="F71" s="524" t="s">
        <v>19</v>
      </c>
      <c r="G71" s="524" t="s">
        <v>3713</v>
      </c>
      <c r="H71" s="524" t="str">
        <f>IFERROR(VLOOKUP(G71,'Cadastro de assessores'!A:B,2,FALSE),"Não Cadastrado")</f>
        <v>14574</v>
      </c>
      <c r="I71" s="524"/>
      <c r="J71" s="52" t="s">
        <v>190</v>
      </c>
      <c r="K71" s="524" t="s">
        <v>2618</v>
      </c>
      <c r="L71" s="620">
        <v>44160.0</v>
      </c>
      <c r="M71" s="620">
        <v>44160.0</v>
      </c>
      <c r="N71" s="621">
        <v>44806.0</v>
      </c>
      <c r="O71" s="524" t="s">
        <v>3882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104</v>
      </c>
      <c r="U71" s="524" t="s">
        <v>2620</v>
      </c>
      <c r="V71" s="524" t="s">
        <v>19</v>
      </c>
      <c r="W71" s="616" t="s">
        <v>3884</v>
      </c>
      <c r="X71" s="616" t="s">
        <v>3884</v>
      </c>
      <c r="Y71" s="616" t="s">
        <v>3884</v>
      </c>
      <c r="Z71" s="616" t="s">
        <v>3884</v>
      </c>
      <c r="AA71" s="616" t="s">
        <v>3884</v>
      </c>
      <c r="AB71" s="616" t="s">
        <v>3884</v>
      </c>
      <c r="AC71" s="616" t="s">
        <v>3884</v>
      </c>
      <c r="AD71" s="616" t="s">
        <v>3884</v>
      </c>
      <c r="AE71" s="616" t="s">
        <v>3884</v>
      </c>
      <c r="AF71" s="616" t="s">
        <v>3884</v>
      </c>
      <c r="AG71" s="616" t="s">
        <v>3884</v>
      </c>
      <c r="AH71" s="616" t="s">
        <v>3884</v>
      </c>
      <c r="AI71" s="616" t="s">
        <v>3884</v>
      </c>
      <c r="AJ71" s="616" t="s">
        <v>4102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3874</v>
      </c>
      <c r="B72" s="79" t="s">
        <v>4103</v>
      </c>
      <c r="C72" s="619" t="s">
        <v>4104</v>
      </c>
      <c r="D72" s="514">
        <v>4805165.0</v>
      </c>
      <c r="E72" s="514" t="s">
        <v>2604</v>
      </c>
      <c r="F72" s="514" t="s">
        <v>19</v>
      </c>
      <c r="G72" s="514" t="s">
        <v>2604</v>
      </c>
      <c r="H72" s="514" t="str">
        <f>IFERROR(VLOOKUP(G72,'Cadastro de assessores'!A:B,2,FALSE),"Não Cadastrado")</f>
        <v>18986</v>
      </c>
      <c r="I72" s="514"/>
      <c r="J72" s="47" t="s">
        <v>103</v>
      </c>
      <c r="K72" s="514" t="s">
        <v>103</v>
      </c>
      <c r="L72" s="612">
        <v>44235.0</v>
      </c>
      <c r="M72" s="612">
        <v>44235.0</v>
      </c>
      <c r="N72" s="524"/>
      <c r="O72" s="524" t="s">
        <v>3882</v>
      </c>
      <c r="P72" s="614">
        <v>0.015</v>
      </c>
      <c r="Q72" s="622" t="s">
        <v>2612</v>
      </c>
      <c r="R72" s="615" t="s">
        <v>4105</v>
      </c>
      <c r="S72" s="524" t="str">
        <f t="shared" si="9"/>
        <v/>
      </c>
      <c r="T72" s="524" t="s">
        <v>104</v>
      </c>
      <c r="U72" s="524" t="s">
        <v>2678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3874</v>
      </c>
      <c r="B73" s="79" t="s">
        <v>515</v>
      </c>
      <c r="C73" s="566" t="s">
        <v>4106</v>
      </c>
      <c r="D73" s="611">
        <v>6480340.0</v>
      </c>
      <c r="E73" s="514" t="s">
        <v>18</v>
      </c>
      <c r="F73" s="611" t="s">
        <v>27</v>
      </c>
      <c r="G73" s="629" t="s">
        <v>262</v>
      </c>
      <c r="H73" s="629" t="str">
        <f>IFERROR(VLOOKUP(G73,'Cadastro de assessores'!A:B,2,FALSE),"Não Cadastrado")</f>
        <v>18009</v>
      </c>
      <c r="I73" s="629"/>
      <c r="J73" s="52" t="s">
        <v>3877</v>
      </c>
      <c r="K73" s="514" t="s">
        <v>103</v>
      </c>
      <c r="L73" s="612">
        <v>44439.0</v>
      </c>
      <c r="M73" s="612">
        <v>44447.0</v>
      </c>
      <c r="N73" s="629"/>
      <c r="O73" s="629" t="s">
        <v>3890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104</v>
      </c>
      <c r="U73" s="524" t="s">
        <v>2897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3874</v>
      </c>
      <c r="B74" s="79" t="s">
        <v>2801</v>
      </c>
      <c r="C74" s="619" t="s">
        <v>2798</v>
      </c>
      <c r="D74" s="524">
        <v>260123.0</v>
      </c>
      <c r="E74" s="514" t="s">
        <v>2714</v>
      </c>
      <c r="F74" s="514" t="s">
        <v>19</v>
      </c>
      <c r="G74" s="514" t="s">
        <v>2714</v>
      </c>
      <c r="H74" s="514" t="str">
        <f>IFERROR(VLOOKUP(G74,'Cadastro de assessores'!A:B,2,FALSE),"Não Cadastrado")</f>
        <v>22400</v>
      </c>
      <c r="I74" s="514"/>
      <c r="J74" s="52" t="s">
        <v>3877</v>
      </c>
      <c r="K74" s="524" t="s">
        <v>149</v>
      </c>
      <c r="L74" s="524" t="s">
        <v>2655</v>
      </c>
      <c r="M74" s="642" t="s">
        <v>2654</v>
      </c>
      <c r="N74" s="524"/>
      <c r="O74" s="524" t="s">
        <v>4090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104</v>
      </c>
      <c r="U74" s="524" t="s">
        <v>2678</v>
      </c>
      <c r="V74" s="524" t="s">
        <v>19</v>
      </c>
      <c r="W74" s="616" t="s">
        <v>3884</v>
      </c>
      <c r="X74" s="616" t="s">
        <v>3884</v>
      </c>
      <c r="Y74" s="616" t="s">
        <v>3884</v>
      </c>
      <c r="Z74" s="616" t="s">
        <v>3884</v>
      </c>
      <c r="AA74" s="616" t="s">
        <v>3884</v>
      </c>
      <c r="AB74" s="616" t="s">
        <v>3884</v>
      </c>
      <c r="AC74" s="616" t="s">
        <v>3884</v>
      </c>
      <c r="AD74" s="616" t="s">
        <v>3884</v>
      </c>
      <c r="AE74" s="616" t="s">
        <v>3884</v>
      </c>
      <c r="AF74" s="616" t="s">
        <v>3884</v>
      </c>
      <c r="AG74" s="616" t="s">
        <v>3884</v>
      </c>
      <c r="AH74" s="616"/>
      <c r="AI74" s="616" t="s">
        <v>3884</v>
      </c>
      <c r="AJ74" s="616" t="s">
        <v>3884</v>
      </c>
      <c r="AK74" s="452" t="s">
        <v>2655</v>
      </c>
      <c r="AL74" s="452"/>
      <c r="AM74" s="452" t="s">
        <v>2655</v>
      </c>
      <c r="AN74" s="452" t="s">
        <v>2655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2621</v>
      </c>
      <c r="BE74" s="452" t="s">
        <v>2621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3874</v>
      </c>
      <c r="B75" s="79" t="s">
        <v>4107</v>
      </c>
      <c r="C75" s="619" t="s">
        <v>4108</v>
      </c>
      <c r="D75" s="524">
        <v>4522420.0</v>
      </c>
      <c r="E75" s="524" t="s">
        <v>18</v>
      </c>
      <c r="F75" s="524" t="s">
        <v>19</v>
      </c>
      <c r="G75" s="524" t="s">
        <v>3881</v>
      </c>
      <c r="H75" s="524" t="str">
        <f>IFERROR(VLOOKUP(G75,'Cadastro de assessores'!A:B,2,FALSE),"Não Cadastrado")</f>
        <v>17679</v>
      </c>
      <c r="I75" s="524"/>
      <c r="J75" s="52" t="s">
        <v>190</v>
      </c>
      <c r="K75" s="524" t="s">
        <v>2618</v>
      </c>
      <c r="L75" s="621">
        <v>44141.0</v>
      </c>
      <c r="M75" s="621">
        <v>44141.0</v>
      </c>
      <c r="N75" s="621">
        <v>44412.0</v>
      </c>
      <c r="O75" s="524" t="s">
        <v>3882</v>
      </c>
      <c r="P75" s="614">
        <v>0.015</v>
      </c>
      <c r="Q75" s="622" t="s">
        <v>4109</v>
      </c>
      <c r="R75" s="615"/>
      <c r="S75" s="524" t="str">
        <f t="shared" si="9"/>
        <v>Não Qualificado</v>
      </c>
      <c r="T75" s="524" t="s">
        <v>104</v>
      </c>
      <c r="U75" s="524" t="s">
        <v>4110</v>
      </c>
      <c r="V75" s="524" t="s">
        <v>509</v>
      </c>
      <c r="W75" s="616" t="s">
        <v>3884</v>
      </c>
      <c r="X75" s="616" t="s">
        <v>3884</v>
      </c>
      <c r="Y75" s="616" t="s">
        <v>3884</v>
      </c>
      <c r="Z75" s="616" t="s">
        <v>3884</v>
      </c>
      <c r="AA75" s="616" t="s">
        <v>3884</v>
      </c>
      <c r="AB75" s="616" t="s">
        <v>3884</v>
      </c>
      <c r="AC75" s="616" t="s">
        <v>3884</v>
      </c>
      <c r="AD75" s="616" t="s">
        <v>3884</v>
      </c>
      <c r="AE75" s="616" t="s">
        <v>3884</v>
      </c>
      <c r="AF75" s="616" t="s">
        <v>3884</v>
      </c>
      <c r="AG75" s="616" t="s">
        <v>3884</v>
      </c>
      <c r="AH75" s="616" t="s">
        <v>3884</v>
      </c>
      <c r="AI75" s="616" t="s">
        <v>3884</v>
      </c>
      <c r="AJ75" s="616" t="s">
        <v>4111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2621</v>
      </c>
      <c r="BE75" s="452" t="s">
        <v>2621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3874</v>
      </c>
      <c r="B76" s="79" t="s">
        <v>4112</v>
      </c>
      <c r="C76" s="566" t="s">
        <v>4113</v>
      </c>
      <c r="D76" s="568">
        <v>6592638.0</v>
      </c>
      <c r="E76" s="514" t="s">
        <v>18</v>
      </c>
      <c r="F76" s="611" t="s">
        <v>27</v>
      </c>
      <c r="G76" s="514" t="s">
        <v>262</v>
      </c>
      <c r="H76" s="514" t="str">
        <f>IFERROR(VLOOKUP(G76,'Cadastro de assessores'!A:B,2,FALSE),"Não Cadastrado")</f>
        <v>18009</v>
      </c>
      <c r="I76" s="514"/>
      <c r="J76" s="47" t="s">
        <v>103</v>
      </c>
      <c r="K76" s="514" t="s">
        <v>103</v>
      </c>
      <c r="L76" s="612">
        <v>44456.0</v>
      </c>
      <c r="M76" s="612">
        <v>44461.0</v>
      </c>
      <c r="N76" s="568"/>
      <c r="O76" s="568" t="s">
        <v>3882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104</v>
      </c>
      <c r="U76" s="524" t="s">
        <v>2674</v>
      </c>
      <c r="V76" s="524" t="s">
        <v>154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5" t="s">
        <v>3874</v>
      </c>
      <c r="B77" s="79" t="s">
        <v>4114</v>
      </c>
      <c r="C77" s="619" t="s">
        <v>4115</v>
      </c>
      <c r="D77" s="524">
        <v>4572882.0</v>
      </c>
      <c r="E77" s="524" t="s">
        <v>101</v>
      </c>
      <c r="F77" s="524" t="s">
        <v>19</v>
      </c>
      <c r="G77" s="524" t="s">
        <v>3713</v>
      </c>
      <c r="H77" s="524" t="str">
        <f>IFERROR(VLOOKUP(G77,'Cadastro de assessores'!A:B,2,FALSE),"Não Cadastrado")</f>
        <v>14574</v>
      </c>
      <c r="I77" s="524"/>
      <c r="J77" s="52" t="s">
        <v>190</v>
      </c>
      <c r="K77" s="524" t="s">
        <v>2618</v>
      </c>
      <c r="L77" s="620">
        <v>44165.0</v>
      </c>
      <c r="M77" s="620">
        <v>44165.0</v>
      </c>
      <c r="N77" s="621">
        <v>44295.0</v>
      </c>
      <c r="O77" s="524" t="s">
        <v>3882</v>
      </c>
      <c r="P77" s="614">
        <v>0.015</v>
      </c>
      <c r="Q77" s="622" t="s">
        <v>4116</v>
      </c>
      <c r="R77" s="615"/>
      <c r="S77" s="524" t="str">
        <f t="shared" si="9"/>
        <v/>
      </c>
      <c r="T77" s="524" t="s">
        <v>104</v>
      </c>
      <c r="U77" s="524" t="s">
        <v>2635</v>
      </c>
      <c r="V77" s="524" t="s">
        <v>19</v>
      </c>
      <c r="W77" s="616" t="s">
        <v>3884</v>
      </c>
      <c r="X77" s="616" t="s">
        <v>3884</v>
      </c>
      <c r="Y77" s="616" t="s">
        <v>3884</v>
      </c>
      <c r="Z77" s="616" t="s">
        <v>3884</v>
      </c>
      <c r="AA77" s="616" t="s">
        <v>3884</v>
      </c>
      <c r="AB77" s="616" t="s">
        <v>3884</v>
      </c>
      <c r="AC77" s="616" t="s">
        <v>3884</v>
      </c>
      <c r="AD77" s="616" t="s">
        <v>3884</v>
      </c>
      <c r="AE77" s="616" t="s">
        <v>3884</v>
      </c>
      <c r="AF77" s="616" t="s">
        <v>3884</v>
      </c>
      <c r="AG77" s="616" t="s">
        <v>3884</v>
      </c>
      <c r="AH77" s="616" t="s">
        <v>3884</v>
      </c>
      <c r="AI77" s="616" t="s">
        <v>3884</v>
      </c>
      <c r="AJ77" s="616" t="s">
        <v>4117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2621</v>
      </c>
      <c r="BE77" s="452" t="s">
        <v>2621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3874</v>
      </c>
      <c r="B78" s="79" t="s">
        <v>4118</v>
      </c>
      <c r="C78" s="643" t="s">
        <v>4119</v>
      </c>
      <c r="D78" s="644">
        <v>5956921.0</v>
      </c>
      <c r="E78" s="514" t="s">
        <v>18</v>
      </c>
      <c r="F78" s="611" t="s">
        <v>19</v>
      </c>
      <c r="G78" s="514" t="s">
        <v>2660</v>
      </c>
      <c r="H78" s="629" t="str">
        <f>IFERROR(VLOOKUP(G78,'Cadastro de assessores'!A:B,2,FALSE),"Não Cadastrado")</f>
        <v>18836</v>
      </c>
      <c r="I78" s="629"/>
      <c r="J78" s="52" t="s">
        <v>3877</v>
      </c>
      <c r="K78" s="514" t="s">
        <v>103</v>
      </c>
      <c r="L78" s="613">
        <v>44469.0</v>
      </c>
      <c r="M78" s="613">
        <v>44482.0</v>
      </c>
      <c r="N78" s="568"/>
      <c r="O78" s="568" t="s">
        <v>3882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104</v>
      </c>
      <c r="U78" s="524" t="s">
        <v>2719</v>
      </c>
      <c r="V78" s="524" t="s">
        <v>799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3874</v>
      </c>
      <c r="B79" s="79" t="s">
        <v>559</v>
      </c>
      <c r="C79" s="566" t="s">
        <v>4120</v>
      </c>
      <c r="D79" s="625">
        <v>6866947.0</v>
      </c>
      <c r="E79" s="514" t="s">
        <v>18</v>
      </c>
      <c r="F79" s="611" t="s">
        <v>27</v>
      </c>
      <c r="G79" s="514" t="s">
        <v>262</v>
      </c>
      <c r="H79" s="629" t="str">
        <f>IFERROR(VLOOKUP(G79,'Cadastro de assessores'!A:B,2,FALSE),"Não Cadastrado")</f>
        <v>18009</v>
      </c>
      <c r="I79" s="629"/>
      <c r="J79" s="52" t="s">
        <v>3877</v>
      </c>
      <c r="K79" s="514" t="s">
        <v>103</v>
      </c>
      <c r="L79" s="613">
        <v>44495.0</v>
      </c>
      <c r="M79" s="613">
        <v>44497.0</v>
      </c>
      <c r="N79" s="568"/>
      <c r="O79" s="568" t="s">
        <v>3890</v>
      </c>
      <c r="P79" s="614">
        <v>0.012</v>
      </c>
      <c r="Q79" s="635" t="s">
        <v>4121</v>
      </c>
      <c r="R79" s="615"/>
      <c r="S79" s="524" t="str">
        <f t="shared" si="9"/>
        <v/>
      </c>
      <c r="T79" s="524" t="s">
        <v>104</v>
      </c>
      <c r="U79" s="524" t="s">
        <v>2730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3874</v>
      </c>
      <c r="B80" s="79" t="s">
        <v>563</v>
      </c>
      <c r="C80" s="566" t="s">
        <v>560</v>
      </c>
      <c r="D80" s="644">
        <v>3241823.0</v>
      </c>
      <c r="E80" s="514" t="s">
        <v>18</v>
      </c>
      <c r="F80" s="611" t="s">
        <v>19</v>
      </c>
      <c r="G80" s="514" t="s">
        <v>144</v>
      </c>
      <c r="H80" s="629">
        <f>IFERROR(VLOOKUP(G80,'Cadastro de assessores'!A:B,2,FALSE),"Não Cadastrado")</f>
        <v>12332</v>
      </c>
      <c r="I80" s="629"/>
      <c r="J80" s="52" t="s">
        <v>3877</v>
      </c>
      <c r="K80" s="645"/>
      <c r="L80" s="514" t="s">
        <v>149</v>
      </c>
      <c r="M80" s="613">
        <v>44819.0</v>
      </c>
      <c r="N80" s="568"/>
      <c r="O80" s="568" t="s">
        <v>3890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3874</v>
      </c>
      <c r="B81" s="79" t="s">
        <v>581</v>
      </c>
      <c r="C81" s="619" t="s">
        <v>4122</v>
      </c>
      <c r="D81" s="524">
        <v>3960153.0</v>
      </c>
      <c r="E81" s="524" t="s">
        <v>18</v>
      </c>
      <c r="F81" s="524" t="s">
        <v>19</v>
      </c>
      <c r="G81" s="524" t="s">
        <v>580</v>
      </c>
      <c r="H81" s="524"/>
      <c r="I81" s="524"/>
      <c r="J81" s="52" t="s">
        <v>3877</v>
      </c>
      <c r="K81" s="524"/>
      <c r="L81" s="620"/>
      <c r="M81" s="620"/>
      <c r="N81" s="621"/>
      <c r="O81" s="524" t="s">
        <v>3882</v>
      </c>
      <c r="P81" s="614">
        <v>0.012</v>
      </c>
      <c r="Q81" s="646" t="s">
        <v>3956</v>
      </c>
      <c r="R81" s="615"/>
      <c r="S81" s="524"/>
      <c r="T81" s="524"/>
      <c r="U81" s="524"/>
      <c r="V81" s="524" t="s">
        <v>1355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3874</v>
      </c>
      <c r="B82" s="79" t="s">
        <v>4123</v>
      </c>
      <c r="C82" s="619" t="s">
        <v>4124</v>
      </c>
      <c r="D82" s="524">
        <v>3432427.0</v>
      </c>
      <c r="E82" s="524" t="s">
        <v>18</v>
      </c>
      <c r="F82" s="524" t="s">
        <v>27</v>
      </c>
      <c r="G82" s="524" t="s">
        <v>262</v>
      </c>
      <c r="H82" s="524" t="str">
        <f>IFERROR(VLOOKUP(G82,'Cadastro de assessores'!A:B,2,FALSE),"Não Cadastrado")</f>
        <v>18009</v>
      </c>
      <c r="I82" s="524"/>
      <c r="J82" s="52" t="s">
        <v>190</v>
      </c>
      <c r="K82" s="524" t="s">
        <v>2618</v>
      </c>
      <c r="L82" s="620">
        <v>44445.0</v>
      </c>
      <c r="M82" s="620">
        <v>44445.0</v>
      </c>
      <c r="N82" s="621">
        <v>44658.0</v>
      </c>
      <c r="O82" s="524" t="s">
        <v>4083</v>
      </c>
      <c r="P82" s="614">
        <v>0.008</v>
      </c>
      <c r="Q82" s="622" t="s">
        <v>4125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104</v>
      </c>
      <c r="U82" s="524" t="s">
        <v>2674</v>
      </c>
      <c r="V82" s="524" t="s">
        <v>154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2621</v>
      </c>
      <c r="BE82" s="452" t="s">
        <v>2621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3874</v>
      </c>
      <c r="B83" s="79" t="s">
        <v>4126</v>
      </c>
      <c r="C83" s="619" t="s">
        <v>4127</v>
      </c>
      <c r="D83" s="524">
        <v>4478774.0</v>
      </c>
      <c r="E83" s="514" t="s">
        <v>101</v>
      </c>
      <c r="F83" s="514" t="s">
        <v>19</v>
      </c>
      <c r="G83" s="514" t="s">
        <v>4128</v>
      </c>
      <c r="H83" s="514" t="str">
        <f>IFERROR(VLOOKUP(G83,'Cadastro de assessores'!A:B,2,FALSE),"Não Cadastrado")</f>
        <v>19634</v>
      </c>
      <c r="I83" s="514"/>
      <c r="J83" s="52" t="s">
        <v>3877</v>
      </c>
      <c r="K83" s="514" t="s">
        <v>103</v>
      </c>
      <c r="L83" s="612">
        <v>44103.0</v>
      </c>
      <c r="M83" s="612">
        <v>44103.0</v>
      </c>
      <c r="N83" s="524"/>
      <c r="O83" s="524" t="s">
        <v>3890</v>
      </c>
      <c r="P83" s="614">
        <v>0.012</v>
      </c>
      <c r="Q83" s="622" t="s">
        <v>2612</v>
      </c>
      <c r="R83" s="615" t="s">
        <v>4105</v>
      </c>
      <c r="S83" s="524" t="str">
        <f t="shared" si="10"/>
        <v>Não Qualificado</v>
      </c>
      <c r="T83" s="524" t="s">
        <v>104</v>
      </c>
      <c r="U83" s="524" t="s">
        <v>2646</v>
      </c>
      <c r="V83" s="524" t="s">
        <v>19</v>
      </c>
      <c r="W83" s="616" t="s">
        <v>3884</v>
      </c>
      <c r="X83" s="616" t="s">
        <v>3884</v>
      </c>
      <c r="Y83" s="616" t="s">
        <v>3884</v>
      </c>
      <c r="Z83" s="616" t="s">
        <v>3884</v>
      </c>
      <c r="AA83" s="616" t="s">
        <v>3884</v>
      </c>
      <c r="AB83" s="616" t="s">
        <v>3884</v>
      </c>
      <c r="AC83" s="616" t="s">
        <v>3884</v>
      </c>
      <c r="AD83" s="616" t="s">
        <v>3884</v>
      </c>
      <c r="AE83" s="616" t="s">
        <v>3884</v>
      </c>
      <c r="AF83" s="616" t="s">
        <v>3884</v>
      </c>
      <c r="AG83" s="616" t="s">
        <v>3884</v>
      </c>
      <c r="AH83" s="616" t="s">
        <v>4129</v>
      </c>
      <c r="AI83" s="616" t="s">
        <v>4130</v>
      </c>
      <c r="AJ83" s="616" t="s">
        <v>4131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3874</v>
      </c>
      <c r="B84" s="79" t="s">
        <v>4132</v>
      </c>
      <c r="C84" s="566" t="s">
        <v>4133</v>
      </c>
      <c r="D84" s="568">
        <v>5692353.0</v>
      </c>
      <c r="E84" s="524" t="s">
        <v>18</v>
      </c>
      <c r="F84" s="513" t="s">
        <v>27</v>
      </c>
      <c r="G84" s="524" t="s">
        <v>262</v>
      </c>
      <c r="H84" s="513" t="str">
        <f>IFERROR(VLOOKUP(G84,'Cadastro de assessores'!A:B,2,FALSE),"Não Cadastrado")</f>
        <v>18009</v>
      </c>
      <c r="I84" s="513"/>
      <c r="J84" s="52" t="s">
        <v>190</v>
      </c>
      <c r="K84" s="524" t="s">
        <v>2618</v>
      </c>
      <c r="L84" s="621">
        <v>44466.0</v>
      </c>
      <c r="M84" s="621">
        <v>44466.0</v>
      </c>
      <c r="N84" s="569">
        <v>44740.0</v>
      </c>
      <c r="O84" s="568" t="s">
        <v>3894</v>
      </c>
      <c r="P84" s="614">
        <v>0.025</v>
      </c>
      <c r="Q84" s="228" t="s">
        <v>4134</v>
      </c>
      <c r="R84" s="615"/>
      <c r="S84" s="524" t="str">
        <f t="shared" si="10"/>
        <v>Não Qualificado</v>
      </c>
      <c r="T84" s="568" t="s">
        <v>104</v>
      </c>
      <c r="U84" s="568" t="s">
        <v>2674</v>
      </c>
      <c r="V84" s="568" t="s">
        <v>154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3874</v>
      </c>
      <c r="B85" s="79" t="s">
        <v>4135</v>
      </c>
      <c r="C85" s="623" t="s">
        <v>4136</v>
      </c>
      <c r="D85" s="514">
        <v>4848604.0</v>
      </c>
      <c r="E85" s="514" t="s">
        <v>101</v>
      </c>
      <c r="F85" s="514" t="s">
        <v>19</v>
      </c>
      <c r="G85" s="514" t="s">
        <v>4137</v>
      </c>
      <c r="H85" s="514" t="str">
        <f>IFERROR(VLOOKUP(G85,'Cadastro de assessores'!A:B,2,FALSE),"Não Cadastrado")</f>
        <v>15049</v>
      </c>
      <c r="I85" s="514"/>
      <c r="J85" s="52" t="s">
        <v>3877</v>
      </c>
      <c r="K85" s="514" t="s">
        <v>103</v>
      </c>
      <c r="L85" s="612">
        <v>44236.0</v>
      </c>
      <c r="M85" s="612">
        <v>44236.0</v>
      </c>
      <c r="N85" s="524"/>
      <c r="O85" s="524" t="s">
        <v>3890</v>
      </c>
      <c r="P85" s="614">
        <v>0.012</v>
      </c>
      <c r="Q85" s="622"/>
      <c r="R85" s="615"/>
      <c r="S85" s="524" t="str">
        <f t="shared" si="10"/>
        <v/>
      </c>
      <c r="T85" s="524" t="s">
        <v>104</v>
      </c>
      <c r="U85" s="524" t="s">
        <v>2657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3874</v>
      </c>
      <c r="B86" s="79" t="s">
        <v>4138</v>
      </c>
      <c r="C86" s="619" t="s">
        <v>4139</v>
      </c>
      <c r="D86" s="524">
        <v>4537911.0</v>
      </c>
      <c r="E86" s="514" t="s">
        <v>101</v>
      </c>
      <c r="F86" s="514" t="s">
        <v>19</v>
      </c>
      <c r="G86" s="514" t="s">
        <v>4140</v>
      </c>
      <c r="H86" s="514" t="str">
        <f>IFERROR(VLOOKUP(G86,'Cadastro de assessores'!A:B,2,FALSE),"Não Cadastrado")</f>
        <v>17243</v>
      </c>
      <c r="I86" s="514"/>
      <c r="J86" s="52" t="s">
        <v>190</v>
      </c>
      <c r="K86" s="514" t="s">
        <v>103</v>
      </c>
      <c r="L86" s="613">
        <v>44126.0</v>
      </c>
      <c r="M86" s="613">
        <v>44130.0</v>
      </c>
      <c r="N86" s="621">
        <v>44988.0</v>
      </c>
      <c r="O86" s="524" t="s">
        <v>3882</v>
      </c>
      <c r="P86" s="614">
        <v>0.015</v>
      </c>
      <c r="Q86" s="622" t="s">
        <v>4141</v>
      </c>
      <c r="R86" s="615"/>
      <c r="S86" s="524" t="str">
        <f t="shared" si="10"/>
        <v>Não Qualificado</v>
      </c>
      <c r="T86" s="524" t="s">
        <v>374</v>
      </c>
      <c r="U86" s="524" t="s">
        <v>4142</v>
      </c>
      <c r="V86" s="524" t="s">
        <v>19</v>
      </c>
      <c r="W86" s="616" t="s">
        <v>3884</v>
      </c>
      <c r="X86" s="616" t="s">
        <v>3884</v>
      </c>
      <c r="Y86" s="616" t="s">
        <v>3884</v>
      </c>
      <c r="Z86" s="616" t="s">
        <v>3884</v>
      </c>
      <c r="AA86" s="616" t="s">
        <v>3884</v>
      </c>
      <c r="AB86" s="616" t="s">
        <v>3884</v>
      </c>
      <c r="AC86" s="616" t="s">
        <v>3884</v>
      </c>
      <c r="AD86" s="616" t="s">
        <v>3884</v>
      </c>
      <c r="AE86" s="616" t="s">
        <v>3884</v>
      </c>
      <c r="AF86" s="616" t="s">
        <v>3884</v>
      </c>
      <c r="AG86" s="616" t="s">
        <v>3884</v>
      </c>
      <c r="AH86" s="616" t="s">
        <v>3884</v>
      </c>
      <c r="AI86" s="616" t="s">
        <v>4143</v>
      </c>
      <c r="AJ86" s="616" t="s">
        <v>4144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3874</v>
      </c>
      <c r="B87" s="79" t="s">
        <v>4145</v>
      </c>
      <c r="C87" s="647" t="s">
        <v>4146</v>
      </c>
      <c r="D87" s="625">
        <v>4068685.0</v>
      </c>
      <c r="E87" s="514" t="s">
        <v>18</v>
      </c>
      <c r="F87" s="611" t="s">
        <v>27</v>
      </c>
      <c r="G87" s="514" t="s">
        <v>262</v>
      </c>
      <c r="H87" s="514" t="str">
        <f>IFERROR(VLOOKUP(G87,'Cadastro de assessores'!A:B,2,FALSE),"Não Cadastrado")</f>
        <v>18009</v>
      </c>
      <c r="I87" s="514"/>
      <c r="J87" s="52" t="s">
        <v>3877</v>
      </c>
      <c r="K87" s="514" t="s">
        <v>103</v>
      </c>
      <c r="L87" s="612">
        <v>44427.0</v>
      </c>
      <c r="M87" s="612">
        <v>44454.0</v>
      </c>
      <c r="N87" s="568"/>
      <c r="O87" s="568" t="s">
        <v>3882</v>
      </c>
      <c r="P87" s="614">
        <v>0.015</v>
      </c>
      <c r="Q87" s="228" t="s">
        <v>4147</v>
      </c>
      <c r="R87" s="615"/>
      <c r="S87" s="524" t="str">
        <f t="shared" si="10"/>
        <v/>
      </c>
      <c r="T87" s="524" t="s">
        <v>104</v>
      </c>
      <c r="U87" s="524" t="s">
        <v>4148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3874</v>
      </c>
      <c r="B88" s="79" t="s">
        <v>4149</v>
      </c>
      <c r="C88" s="647" t="s">
        <v>597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3877</v>
      </c>
      <c r="K88" s="514"/>
      <c r="L88" s="612"/>
      <c r="M88" s="612">
        <v>44851.0</v>
      </c>
      <c r="N88" s="568"/>
      <c r="O88" s="568" t="s">
        <v>3882</v>
      </c>
      <c r="P88" s="614">
        <v>0.015</v>
      </c>
      <c r="Q88" s="228" t="s">
        <v>4150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3874</v>
      </c>
      <c r="B89" s="79" t="s">
        <v>4151</v>
      </c>
      <c r="C89" s="566" t="s">
        <v>4152</v>
      </c>
      <c r="D89" s="637">
        <v>7911381.0</v>
      </c>
      <c r="E89" s="513" t="s">
        <v>18</v>
      </c>
      <c r="F89" s="513" t="s">
        <v>19</v>
      </c>
      <c r="G89" s="524" t="s">
        <v>144</v>
      </c>
      <c r="H89" s="568">
        <f>IFERROR(VLOOKUP(G89,'Cadastro de assessores'!A:B,2,FALSE),"Não Cadastrado")</f>
        <v>12332</v>
      </c>
      <c r="I89" s="568"/>
      <c r="J89" s="52" t="s">
        <v>190</v>
      </c>
      <c r="K89" s="524" t="s">
        <v>2618</v>
      </c>
      <c r="L89" s="621">
        <v>44655.0</v>
      </c>
      <c r="M89" s="621">
        <v>44655.0</v>
      </c>
      <c r="N89" s="569">
        <v>44723.0</v>
      </c>
      <c r="O89" s="568" t="s">
        <v>3888</v>
      </c>
      <c r="P89" s="614">
        <v>0.007</v>
      </c>
      <c r="Q89" s="228" t="s">
        <v>4153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104</v>
      </c>
      <c r="U89" s="524" t="s">
        <v>2730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3874</v>
      </c>
      <c r="B90" s="79" t="s">
        <v>611</v>
      </c>
      <c r="C90" s="647" t="s">
        <v>4154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3877</v>
      </c>
      <c r="K90" s="514" t="s">
        <v>103</v>
      </c>
      <c r="L90" s="612">
        <v>44760.0</v>
      </c>
      <c r="M90" s="612">
        <v>44762.0</v>
      </c>
      <c r="N90" s="568"/>
      <c r="O90" s="568" t="s">
        <v>3890</v>
      </c>
      <c r="P90" s="614">
        <v>0.012</v>
      </c>
      <c r="Q90" s="622" t="s">
        <v>4155</v>
      </c>
      <c r="R90" s="615"/>
      <c r="S90" s="524"/>
      <c r="T90" s="524" t="s">
        <v>104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3874</v>
      </c>
      <c r="B91" s="79" t="s">
        <v>614</v>
      </c>
      <c r="C91" s="566" t="s">
        <v>612</v>
      </c>
      <c r="D91" s="568">
        <v>2218849.0</v>
      </c>
      <c r="E91" s="514" t="s">
        <v>18</v>
      </c>
      <c r="F91" s="611" t="s">
        <v>27</v>
      </c>
      <c r="G91" s="514" t="s">
        <v>262</v>
      </c>
      <c r="H91" s="568" t="str">
        <f>IFERROR(VLOOKUP(G91,'Cadastro de assessores'!A:B,2,FALSE),"Não Cadastrado")</f>
        <v>18009</v>
      </c>
      <c r="I91" s="568"/>
      <c r="J91" s="52" t="s">
        <v>3877</v>
      </c>
      <c r="K91" s="514" t="s">
        <v>103</v>
      </c>
      <c r="L91" s="612">
        <v>44407.0</v>
      </c>
      <c r="M91" s="612">
        <v>44407.0</v>
      </c>
      <c r="N91" s="568"/>
      <c r="O91" s="568" t="s">
        <v>4082</v>
      </c>
      <c r="P91" s="614">
        <v>0.02</v>
      </c>
      <c r="Q91" s="228" t="s">
        <v>4156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104</v>
      </c>
      <c r="U91" s="524" t="s">
        <v>2674</v>
      </c>
      <c r="V91" s="524" t="s">
        <v>154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3874</v>
      </c>
      <c r="B92" s="79" t="s">
        <v>4157</v>
      </c>
      <c r="C92" s="566" t="s">
        <v>4158</v>
      </c>
      <c r="D92" s="568">
        <v>5900668.0</v>
      </c>
      <c r="E92" s="514" t="s">
        <v>18</v>
      </c>
      <c r="F92" s="611" t="s">
        <v>27</v>
      </c>
      <c r="G92" s="514" t="s">
        <v>262</v>
      </c>
      <c r="H92" s="568" t="str">
        <f>IFERROR(VLOOKUP(G92,'Cadastro de assessores'!A:B,2,FALSE),"Não Cadastrado")</f>
        <v>18009</v>
      </c>
      <c r="I92" s="568"/>
      <c r="J92" s="52" t="s">
        <v>3877</v>
      </c>
      <c r="K92" s="524" t="s">
        <v>149</v>
      </c>
      <c r="L92" s="524" t="s">
        <v>2655</v>
      </c>
      <c r="M92" s="642" t="s">
        <v>2654</v>
      </c>
      <c r="N92" s="568"/>
      <c r="O92" s="568" t="s">
        <v>3878</v>
      </c>
      <c r="P92" s="614">
        <v>0.02</v>
      </c>
      <c r="Q92" s="228"/>
      <c r="R92" s="615"/>
      <c r="S92" s="524" t="str">
        <f t="shared" si="11"/>
        <v/>
      </c>
      <c r="T92" s="524" t="s">
        <v>104</v>
      </c>
      <c r="U92" s="524" t="s">
        <v>2674</v>
      </c>
      <c r="V92" s="524" t="s">
        <v>154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2621</v>
      </c>
      <c r="BE92" s="452" t="s">
        <v>2621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3874</v>
      </c>
      <c r="B93" s="79" t="s">
        <v>4159</v>
      </c>
      <c r="C93" s="619" t="s">
        <v>4160</v>
      </c>
      <c r="D93" s="524">
        <v>4748841.0</v>
      </c>
      <c r="E93" s="524" t="s">
        <v>2604</v>
      </c>
      <c r="F93" s="524" t="s">
        <v>19</v>
      </c>
      <c r="G93" s="524" t="s">
        <v>2604</v>
      </c>
      <c r="H93" s="524" t="str">
        <f>IFERROR(VLOOKUP(G93,'Cadastro de assessores'!A:B,2,FALSE),"Não Cadastrado")</f>
        <v>18986</v>
      </c>
      <c r="I93" s="524"/>
      <c r="J93" s="52" t="s">
        <v>190</v>
      </c>
      <c r="K93" s="524" t="s">
        <v>2618</v>
      </c>
      <c r="L93" s="621">
        <v>44215.0</v>
      </c>
      <c r="M93" s="621">
        <v>44215.0</v>
      </c>
      <c r="N93" s="621">
        <v>44719.0</v>
      </c>
      <c r="O93" s="524" t="s">
        <v>3894</v>
      </c>
      <c r="P93" s="614">
        <v>0.025</v>
      </c>
      <c r="Q93" s="622" t="s">
        <v>4161</v>
      </c>
      <c r="R93" s="615"/>
      <c r="S93" s="524" t="str">
        <f t="shared" si="11"/>
        <v/>
      </c>
      <c r="T93" s="524" t="s">
        <v>104</v>
      </c>
      <c r="U93" s="524" t="s">
        <v>2635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2621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3874</v>
      </c>
      <c r="B94" s="79" t="s">
        <v>4162</v>
      </c>
      <c r="C94" s="566" t="s">
        <v>4163</v>
      </c>
      <c r="D94" s="568">
        <v>5891248.0</v>
      </c>
      <c r="E94" s="524" t="s">
        <v>18</v>
      </c>
      <c r="F94" s="513" t="s">
        <v>27</v>
      </c>
      <c r="G94" s="524" t="s">
        <v>262</v>
      </c>
      <c r="H94" s="513" t="str">
        <f>IFERROR(VLOOKUP(G94,'Cadastro de assessores'!A:B,2,FALSE),"Não Cadastrado")</f>
        <v>18009</v>
      </c>
      <c r="I94" s="513"/>
      <c r="J94" s="52" t="s">
        <v>190</v>
      </c>
      <c r="K94" s="524" t="s">
        <v>2618</v>
      </c>
      <c r="L94" s="569">
        <v>44385.0</v>
      </c>
      <c r="M94" s="569">
        <v>44385.0</v>
      </c>
      <c r="N94" s="569">
        <v>44650.0</v>
      </c>
      <c r="O94" s="568" t="s">
        <v>3878</v>
      </c>
      <c r="P94" s="614">
        <v>0.02</v>
      </c>
      <c r="Q94" s="622" t="s">
        <v>4164</v>
      </c>
      <c r="R94" s="615"/>
      <c r="S94" s="524" t="str">
        <f t="shared" si="11"/>
        <v>Qualificado</v>
      </c>
      <c r="T94" s="524" t="s">
        <v>104</v>
      </c>
      <c r="U94" s="524" t="s">
        <v>4165</v>
      </c>
      <c r="V94" s="524" t="s">
        <v>154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2621</v>
      </c>
      <c r="BE94" s="452" t="s">
        <v>2621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3874</v>
      </c>
      <c r="B95" s="79" t="s">
        <v>4166</v>
      </c>
      <c r="C95" s="619" t="s">
        <v>4167</v>
      </c>
      <c r="D95" s="524">
        <v>4947220.0</v>
      </c>
      <c r="E95" s="524" t="s">
        <v>18</v>
      </c>
      <c r="F95" s="524" t="s">
        <v>19</v>
      </c>
      <c r="G95" s="524" t="s">
        <v>4168</v>
      </c>
      <c r="H95" s="524">
        <f>IFERROR(VLOOKUP(G95,'Cadastro de assessores'!A:B,2,FALSE),"Não Cadastrado")</f>
        <v>12339</v>
      </c>
      <c r="I95" s="524"/>
      <c r="J95" s="52" t="s">
        <v>190</v>
      </c>
      <c r="K95" s="524" t="s">
        <v>2618</v>
      </c>
      <c r="L95" s="621">
        <v>44277.0</v>
      </c>
      <c r="M95" s="621">
        <v>44277.0</v>
      </c>
      <c r="N95" s="621">
        <v>44781.0</v>
      </c>
      <c r="O95" s="524" t="s">
        <v>3890</v>
      </c>
      <c r="P95" s="614">
        <v>0.012</v>
      </c>
      <c r="Q95" s="622" t="s">
        <v>4169</v>
      </c>
      <c r="R95" s="615"/>
      <c r="S95" s="524" t="str">
        <f t="shared" si="11"/>
        <v>Não Qualificado</v>
      </c>
      <c r="T95" s="524" t="s">
        <v>104</v>
      </c>
      <c r="U95" s="524" t="s">
        <v>2674</v>
      </c>
      <c r="V95" s="524" t="s">
        <v>154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3874</v>
      </c>
      <c r="B96" s="79" t="s">
        <v>4170</v>
      </c>
      <c r="C96" s="647" t="s">
        <v>4171</v>
      </c>
      <c r="D96" s="611">
        <v>6478648.0</v>
      </c>
      <c r="E96" s="514" t="s">
        <v>18</v>
      </c>
      <c r="F96" s="611" t="s">
        <v>27</v>
      </c>
      <c r="G96" s="629" t="s">
        <v>262</v>
      </c>
      <c r="H96" s="629" t="str">
        <f>IFERROR(VLOOKUP(G96,'Cadastro de assessores'!A:B,2,FALSE),"Não Cadastrado")</f>
        <v>18009</v>
      </c>
      <c r="I96" s="629"/>
      <c r="J96" s="52" t="s">
        <v>190</v>
      </c>
      <c r="K96" s="514" t="s">
        <v>103</v>
      </c>
      <c r="L96" s="612">
        <v>44442.0</v>
      </c>
      <c r="M96" s="612">
        <v>44445.0</v>
      </c>
      <c r="N96" s="620">
        <v>44914.0</v>
      </c>
      <c r="O96" s="524" t="s">
        <v>3888</v>
      </c>
      <c r="P96" s="614">
        <v>0.007</v>
      </c>
      <c r="Q96" s="228" t="s">
        <v>4172</v>
      </c>
      <c r="R96" s="615"/>
      <c r="S96" s="524" t="str">
        <f t="shared" si="11"/>
        <v>Não Qualificado</v>
      </c>
      <c r="T96" s="524" t="s">
        <v>104</v>
      </c>
      <c r="U96" s="524" t="s">
        <v>2897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3874</v>
      </c>
      <c r="B97" s="79" t="s">
        <v>4173</v>
      </c>
      <c r="C97" s="619" t="s">
        <v>4174</v>
      </c>
      <c r="D97" s="524">
        <v>4553905.0</v>
      </c>
      <c r="E97" s="514" t="s">
        <v>101</v>
      </c>
      <c r="F97" s="514" t="s">
        <v>19</v>
      </c>
      <c r="G97" s="514" t="s">
        <v>4175</v>
      </c>
      <c r="H97" s="514" t="str">
        <f>IFERROR(VLOOKUP(G97,'Cadastro de assessores'!A:B,2,FALSE),"Não Cadastrado")</f>
        <v>19157</v>
      </c>
      <c r="I97" s="514"/>
      <c r="J97" s="52" t="s">
        <v>3877</v>
      </c>
      <c r="K97" s="524" t="s">
        <v>149</v>
      </c>
      <c r="L97" s="613">
        <v>44130.0</v>
      </c>
      <c r="M97" s="613">
        <v>44132.0</v>
      </c>
      <c r="N97" s="568"/>
      <c r="O97" s="568" t="s">
        <v>3878</v>
      </c>
      <c r="P97" s="614">
        <v>0.02</v>
      </c>
      <c r="Q97" s="622"/>
      <c r="R97" s="615"/>
      <c r="S97" s="524" t="str">
        <f t="shared" si="11"/>
        <v/>
      </c>
      <c r="T97" s="524" t="s">
        <v>104</v>
      </c>
      <c r="U97" s="524" t="s">
        <v>2646</v>
      </c>
      <c r="V97" s="524" t="s">
        <v>19</v>
      </c>
      <c r="W97" s="616" t="s">
        <v>3884</v>
      </c>
      <c r="X97" s="616" t="s">
        <v>3884</v>
      </c>
      <c r="Y97" s="616" t="s">
        <v>3884</v>
      </c>
      <c r="Z97" s="616" t="s">
        <v>3884</v>
      </c>
      <c r="AA97" s="616" t="s">
        <v>3884</v>
      </c>
      <c r="AB97" s="616" t="s">
        <v>3884</v>
      </c>
      <c r="AC97" s="616" t="s">
        <v>3884</v>
      </c>
      <c r="AD97" s="616" t="s">
        <v>3884</v>
      </c>
      <c r="AE97" s="616" t="s">
        <v>3884</v>
      </c>
      <c r="AF97" s="616" t="s">
        <v>3884</v>
      </c>
      <c r="AG97" s="616" t="s">
        <v>3884</v>
      </c>
      <c r="AH97" s="616" t="s">
        <v>3884</v>
      </c>
      <c r="AI97" s="616" t="s">
        <v>4176</v>
      </c>
      <c r="AJ97" s="616" t="s">
        <v>4177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2621</v>
      </c>
      <c r="BE97" s="452" t="s">
        <v>2621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3874</v>
      </c>
      <c r="B98" s="79" t="s">
        <v>3714</v>
      </c>
      <c r="C98" s="619" t="s">
        <v>3711</v>
      </c>
      <c r="D98" s="524">
        <v>4425922.0</v>
      </c>
      <c r="E98" s="524" t="s">
        <v>101</v>
      </c>
      <c r="F98" s="524" t="s">
        <v>19</v>
      </c>
      <c r="G98" s="524" t="s">
        <v>3713</v>
      </c>
      <c r="H98" s="524" t="str">
        <f>IFERROR(VLOOKUP(G98,'Cadastro de assessores'!A:B,2,FALSE),"Não Cadastrado")</f>
        <v>14574</v>
      </c>
      <c r="I98" s="524"/>
      <c r="J98" s="52" t="s">
        <v>190</v>
      </c>
      <c r="K98" s="524" t="s">
        <v>2618</v>
      </c>
      <c r="L98" s="621">
        <v>44076.0</v>
      </c>
      <c r="M98" s="621">
        <v>44076.0</v>
      </c>
      <c r="N98" s="524"/>
      <c r="O98" s="524" t="s">
        <v>3882</v>
      </c>
      <c r="P98" s="614">
        <v>0.015</v>
      </c>
      <c r="Q98" s="622" t="s">
        <v>4178</v>
      </c>
      <c r="R98" s="615"/>
      <c r="S98" s="524" t="str">
        <f t="shared" si="11"/>
        <v/>
      </c>
      <c r="T98" s="524" t="s">
        <v>104</v>
      </c>
      <c r="U98" s="524" t="s">
        <v>2620</v>
      </c>
      <c r="V98" s="524" t="s">
        <v>19</v>
      </c>
      <c r="W98" s="616" t="s">
        <v>3884</v>
      </c>
      <c r="X98" s="616" t="s">
        <v>3884</v>
      </c>
      <c r="Y98" s="616" t="s">
        <v>3884</v>
      </c>
      <c r="Z98" s="616" t="s">
        <v>3884</v>
      </c>
      <c r="AA98" s="616" t="s">
        <v>3884</v>
      </c>
      <c r="AB98" s="616" t="s">
        <v>3884</v>
      </c>
      <c r="AC98" s="616" t="s">
        <v>3884</v>
      </c>
      <c r="AD98" s="616" t="s">
        <v>3884</v>
      </c>
      <c r="AE98" s="616" t="s">
        <v>3884</v>
      </c>
      <c r="AF98" s="616" t="s">
        <v>3884</v>
      </c>
      <c r="AG98" s="616" t="s">
        <v>3884</v>
      </c>
      <c r="AH98" s="616" t="s">
        <v>4179</v>
      </c>
      <c r="AI98" s="616" t="s">
        <v>4180</v>
      </c>
      <c r="AJ98" s="616" t="s">
        <v>4181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3874</v>
      </c>
      <c r="B99" s="79" t="s">
        <v>4182</v>
      </c>
      <c r="C99" s="566" t="s">
        <v>4183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190</v>
      </c>
      <c r="K99" s="524" t="s">
        <v>2618</v>
      </c>
      <c r="L99" s="621">
        <v>44648.0</v>
      </c>
      <c r="M99" s="621">
        <v>44648.0</v>
      </c>
      <c r="N99" s="621">
        <v>44796.0</v>
      </c>
      <c r="O99" s="524" t="s">
        <v>3882</v>
      </c>
      <c r="P99" s="614">
        <v>0.0</v>
      </c>
      <c r="Q99" s="648" t="s">
        <v>4184</v>
      </c>
      <c r="R99" s="615"/>
      <c r="S99" s="524" t="str">
        <f t="shared" si="11"/>
        <v>Não Qualificado</v>
      </c>
      <c r="T99" s="524" t="s">
        <v>104</v>
      </c>
      <c r="U99" s="524" t="s">
        <v>2707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2621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3874</v>
      </c>
      <c r="B100" s="79" t="s">
        <v>4182</v>
      </c>
      <c r="C100" s="566" t="s">
        <v>4183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190</v>
      </c>
      <c r="K100" s="524" t="s">
        <v>2618</v>
      </c>
      <c r="L100" s="621">
        <v>44648.0</v>
      </c>
      <c r="M100" s="621">
        <v>44648.0</v>
      </c>
      <c r="N100" s="621">
        <v>44796.0</v>
      </c>
      <c r="O100" s="524" t="s">
        <v>3882</v>
      </c>
      <c r="P100" s="614">
        <v>0.015</v>
      </c>
      <c r="Q100" s="228" t="s">
        <v>4185</v>
      </c>
      <c r="R100" s="615"/>
      <c r="S100" s="524" t="str">
        <f t="shared" si="11"/>
        <v/>
      </c>
      <c r="T100" s="524" t="s">
        <v>104</v>
      </c>
      <c r="U100" s="524" t="s">
        <v>2707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3874</v>
      </c>
      <c r="B101" s="79" t="s">
        <v>4186</v>
      </c>
      <c r="C101" s="619" t="s">
        <v>4187</v>
      </c>
      <c r="D101" s="524">
        <v>4638237.0</v>
      </c>
      <c r="E101" s="524" t="s">
        <v>101</v>
      </c>
      <c r="F101" s="524" t="s">
        <v>19</v>
      </c>
      <c r="G101" s="524" t="s">
        <v>4137</v>
      </c>
      <c r="H101" s="524" t="str">
        <f>IFERROR(VLOOKUP(G101,'Cadastro de assessores'!A:B,2,FALSE),"Não Cadastrado")</f>
        <v>15049</v>
      </c>
      <c r="I101" s="524"/>
      <c r="J101" s="52" t="s">
        <v>190</v>
      </c>
      <c r="K101" s="524" t="s">
        <v>2618</v>
      </c>
      <c r="L101" s="620"/>
      <c r="M101" s="620">
        <v>44186.0</v>
      </c>
      <c r="N101" s="621">
        <v>44803.0</v>
      </c>
      <c r="O101" s="524" t="s">
        <v>3890</v>
      </c>
      <c r="P101" s="614">
        <v>0.012</v>
      </c>
      <c r="Q101" s="622" t="s">
        <v>4188</v>
      </c>
      <c r="R101" s="615"/>
      <c r="S101" s="524" t="str">
        <f t="shared" si="11"/>
        <v>Não Qualificado</v>
      </c>
      <c r="T101" s="524" t="s">
        <v>104</v>
      </c>
      <c r="U101" s="524" t="s">
        <v>4189</v>
      </c>
      <c r="V101" s="524" t="s">
        <v>1518</v>
      </c>
      <c r="W101" s="616" t="s">
        <v>3884</v>
      </c>
      <c r="X101" s="616" t="s">
        <v>3884</v>
      </c>
      <c r="Y101" s="616" t="s">
        <v>3884</v>
      </c>
      <c r="Z101" s="616" t="s">
        <v>3884</v>
      </c>
      <c r="AA101" s="616" t="s">
        <v>3884</v>
      </c>
      <c r="AB101" s="616" t="s">
        <v>3884</v>
      </c>
      <c r="AC101" s="616" t="s">
        <v>3884</v>
      </c>
      <c r="AD101" s="616" t="s">
        <v>3884</v>
      </c>
      <c r="AE101" s="616" t="s">
        <v>3884</v>
      </c>
      <c r="AF101" s="616" t="s">
        <v>3884</v>
      </c>
      <c r="AG101" s="616" t="s">
        <v>3884</v>
      </c>
      <c r="AH101" s="616" t="s">
        <v>3884</v>
      </c>
      <c r="AI101" s="616" t="s">
        <v>3884</v>
      </c>
      <c r="AJ101" s="616" t="s">
        <v>3884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3874</v>
      </c>
      <c r="B102" s="79" t="s">
        <v>4190</v>
      </c>
      <c r="C102" s="619" t="s">
        <v>4191</v>
      </c>
      <c r="D102" s="524">
        <v>9920.0</v>
      </c>
      <c r="E102" s="524" t="s">
        <v>101</v>
      </c>
      <c r="F102" s="524" t="s">
        <v>19</v>
      </c>
      <c r="G102" s="524" t="s">
        <v>101</v>
      </c>
      <c r="H102" s="524" t="str">
        <f>IFERROR(VLOOKUP(G102,'Cadastro de assessores'!A:B,2,FALSE),"Não Cadastrado")</f>
        <v>13489</v>
      </c>
      <c r="I102" s="524"/>
      <c r="J102" s="52" t="s">
        <v>190</v>
      </c>
      <c r="K102" s="524"/>
      <c r="L102" s="621"/>
      <c r="M102" s="621">
        <v>44105.0</v>
      </c>
      <c r="N102" s="621">
        <v>44777.0</v>
      </c>
      <c r="O102" s="524" t="s">
        <v>4192</v>
      </c>
      <c r="P102" s="614">
        <v>0.015</v>
      </c>
      <c r="Q102" s="484" t="s">
        <v>4193</v>
      </c>
      <c r="R102" s="615"/>
      <c r="S102" s="524" t="str">
        <f t="shared" si="11"/>
        <v>Não Qualificado</v>
      </c>
      <c r="T102" s="524" t="s">
        <v>4194</v>
      </c>
      <c r="U102" s="524" t="s">
        <v>2719</v>
      </c>
      <c r="V102" s="524" t="s">
        <v>799</v>
      </c>
      <c r="W102" s="616" t="s">
        <v>3884</v>
      </c>
      <c r="X102" s="616" t="s">
        <v>3884</v>
      </c>
      <c r="Y102" s="616" t="s">
        <v>3884</v>
      </c>
      <c r="Z102" s="616" t="s">
        <v>3884</v>
      </c>
      <c r="AA102" s="616" t="s">
        <v>3884</v>
      </c>
      <c r="AB102" s="616" t="s">
        <v>3884</v>
      </c>
      <c r="AC102" s="616" t="s">
        <v>3884</v>
      </c>
      <c r="AD102" s="616" t="s">
        <v>3884</v>
      </c>
      <c r="AE102" s="616" t="s">
        <v>3884</v>
      </c>
      <c r="AF102" s="616" t="s">
        <v>3884</v>
      </c>
      <c r="AG102" s="616" t="s">
        <v>3884</v>
      </c>
      <c r="AH102" s="616" t="s">
        <v>3884</v>
      </c>
      <c r="AI102" s="616" t="s">
        <v>3884</v>
      </c>
      <c r="AJ102" s="616" t="s">
        <v>4195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4196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3874</v>
      </c>
      <c r="B103" s="79" t="s">
        <v>4197</v>
      </c>
      <c r="C103" s="566" t="s">
        <v>4198</v>
      </c>
      <c r="D103" s="513">
        <v>4422283.0</v>
      </c>
      <c r="E103" s="524" t="s">
        <v>101</v>
      </c>
      <c r="F103" s="513" t="s">
        <v>19</v>
      </c>
      <c r="G103" s="524" t="s">
        <v>4199</v>
      </c>
      <c r="H103" s="524" t="str">
        <f>IFERROR(VLOOKUP(G103,'Cadastro de assessores'!A:B,2,FALSE),"Não Cadastrado")</f>
        <v>17489</v>
      </c>
      <c r="I103" s="524"/>
      <c r="J103" s="52" t="s">
        <v>190</v>
      </c>
      <c r="K103" s="524" t="s">
        <v>2618</v>
      </c>
      <c r="L103" s="621">
        <v>44091.0</v>
      </c>
      <c r="M103" s="621">
        <v>44091.0</v>
      </c>
      <c r="N103" s="621">
        <v>44692.0</v>
      </c>
      <c r="O103" s="524" t="s">
        <v>3894</v>
      </c>
      <c r="P103" s="614">
        <v>0.025</v>
      </c>
      <c r="Q103" s="622" t="s">
        <v>3969</v>
      </c>
      <c r="R103" s="615"/>
      <c r="S103" s="524" t="str">
        <f t="shared" si="11"/>
        <v>Não Qualificado</v>
      </c>
      <c r="T103" s="524" t="s">
        <v>104</v>
      </c>
      <c r="U103" s="524" t="s">
        <v>2620</v>
      </c>
      <c r="V103" s="524" t="s">
        <v>19</v>
      </c>
      <c r="W103" s="616" t="s">
        <v>3884</v>
      </c>
      <c r="X103" s="616" t="s">
        <v>3884</v>
      </c>
      <c r="Y103" s="616" t="s">
        <v>3884</v>
      </c>
      <c r="Z103" s="616" t="s">
        <v>3884</v>
      </c>
      <c r="AA103" s="616" t="s">
        <v>3884</v>
      </c>
      <c r="AB103" s="616" t="s">
        <v>3884</v>
      </c>
      <c r="AC103" s="616" t="s">
        <v>3884</v>
      </c>
      <c r="AD103" s="616" t="s">
        <v>3884</v>
      </c>
      <c r="AE103" s="616" t="s">
        <v>3884</v>
      </c>
      <c r="AF103" s="616" t="s">
        <v>3884</v>
      </c>
      <c r="AG103" s="616" t="s">
        <v>3884</v>
      </c>
      <c r="AH103" s="616" t="s">
        <v>4200</v>
      </c>
      <c r="AI103" s="616" t="s">
        <v>4201</v>
      </c>
      <c r="AJ103" s="616" t="s">
        <v>4202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2621</v>
      </c>
      <c r="BE103" s="452" t="s">
        <v>2621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3874</v>
      </c>
      <c r="B104" s="79" t="s">
        <v>4203</v>
      </c>
      <c r="C104" s="566" t="s">
        <v>4204</v>
      </c>
      <c r="D104" s="513">
        <v>5928177.0</v>
      </c>
      <c r="E104" s="524" t="s">
        <v>18</v>
      </c>
      <c r="F104" s="513" t="s">
        <v>27</v>
      </c>
      <c r="G104" s="524" t="s">
        <v>4205</v>
      </c>
      <c r="H104" s="524" t="str">
        <f>IFERROR(VLOOKUP(G104,'Cadastro de assessores'!A:B,2,FALSE),"Não Cadastrado")</f>
        <v>14294</v>
      </c>
      <c r="I104" s="524"/>
      <c r="J104" s="52" t="s">
        <v>190</v>
      </c>
      <c r="K104" s="524" t="s">
        <v>2618</v>
      </c>
      <c r="L104" s="621">
        <v>44398.0</v>
      </c>
      <c r="M104" s="621">
        <v>44398.0</v>
      </c>
      <c r="N104" s="621">
        <v>44680.0</v>
      </c>
      <c r="O104" s="524" t="s">
        <v>3888</v>
      </c>
      <c r="P104" s="614">
        <v>0.007</v>
      </c>
      <c r="Q104" s="228" t="s">
        <v>4206</v>
      </c>
      <c r="R104" s="615"/>
      <c r="S104" s="524" t="str">
        <f t="shared" si="11"/>
        <v>Não Qualificado</v>
      </c>
      <c r="T104" s="568" t="s">
        <v>374</v>
      </c>
      <c r="U104" s="568" t="s">
        <v>4207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2621</v>
      </c>
      <c r="BE104" s="452" t="s">
        <v>2621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3874</v>
      </c>
      <c r="B105" s="79" t="s">
        <v>4208</v>
      </c>
      <c r="C105" s="619" t="s">
        <v>4209</v>
      </c>
      <c r="D105" s="524">
        <v>4627802.0</v>
      </c>
      <c r="E105" s="524" t="s">
        <v>101</v>
      </c>
      <c r="F105" s="524" t="s">
        <v>19</v>
      </c>
      <c r="G105" s="524" t="s">
        <v>644</v>
      </c>
      <c r="H105" s="524" t="str">
        <f>IFERROR(VLOOKUP(G105,'Cadastro de assessores'!A:B,2,FALSE),"Não Cadastrado")</f>
        <v>14699</v>
      </c>
      <c r="I105" s="524"/>
      <c r="J105" s="52" t="s">
        <v>190</v>
      </c>
      <c r="K105" s="524" t="s">
        <v>2618</v>
      </c>
      <c r="L105" s="620">
        <v>44183.0</v>
      </c>
      <c r="M105" s="620">
        <v>44183.0</v>
      </c>
      <c r="N105" s="621">
        <v>44253.0</v>
      </c>
      <c r="O105" s="524" t="s">
        <v>3882</v>
      </c>
      <c r="P105" s="614">
        <v>0.015</v>
      </c>
      <c r="Q105" s="622" t="s">
        <v>4210</v>
      </c>
      <c r="R105" s="615"/>
      <c r="S105" s="524" t="str">
        <f t="shared" si="11"/>
        <v/>
      </c>
      <c r="T105" s="524" t="s">
        <v>104</v>
      </c>
      <c r="U105" s="524" t="s">
        <v>2646</v>
      </c>
      <c r="V105" s="524" t="s">
        <v>19</v>
      </c>
      <c r="W105" s="616" t="s">
        <v>3884</v>
      </c>
      <c r="X105" s="616" t="s">
        <v>3884</v>
      </c>
      <c r="Y105" s="616" t="s">
        <v>3884</v>
      </c>
      <c r="Z105" s="616" t="s">
        <v>3884</v>
      </c>
      <c r="AA105" s="616" t="s">
        <v>3884</v>
      </c>
      <c r="AB105" s="616" t="s">
        <v>3884</v>
      </c>
      <c r="AC105" s="616" t="s">
        <v>3884</v>
      </c>
      <c r="AD105" s="616" t="s">
        <v>3884</v>
      </c>
      <c r="AE105" s="616" t="s">
        <v>3884</v>
      </c>
      <c r="AF105" s="616" t="s">
        <v>3884</v>
      </c>
      <c r="AG105" s="616" t="s">
        <v>3884</v>
      </c>
      <c r="AH105" s="616" t="s">
        <v>3884</v>
      </c>
      <c r="AI105" s="616" t="s">
        <v>3884</v>
      </c>
      <c r="AJ105" s="616" t="s">
        <v>3884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2621</v>
      </c>
      <c r="BE105" s="452" t="s">
        <v>2621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3874</v>
      </c>
      <c r="B106" s="79" t="s">
        <v>4211</v>
      </c>
      <c r="C106" s="619" t="s">
        <v>4212</v>
      </c>
      <c r="D106" s="524">
        <v>4401235.0</v>
      </c>
      <c r="E106" s="514" t="s">
        <v>18</v>
      </c>
      <c r="F106" s="514" t="s">
        <v>19</v>
      </c>
      <c r="G106" s="514" t="s">
        <v>4213</v>
      </c>
      <c r="H106" s="514">
        <f>IFERROR(VLOOKUP(G106,'Cadastro de assessores'!A:B,2,FALSE),"Não Cadastrado")</f>
        <v>12337</v>
      </c>
      <c r="I106" s="514"/>
      <c r="J106" s="52" t="s">
        <v>190</v>
      </c>
      <c r="K106" s="514" t="s">
        <v>103</v>
      </c>
      <c r="L106" s="612">
        <v>44819.0</v>
      </c>
      <c r="M106" s="612">
        <v>44089.0</v>
      </c>
      <c r="N106" s="621">
        <v>44930.0</v>
      </c>
      <c r="O106" s="524" t="s">
        <v>3888</v>
      </c>
      <c r="P106" s="614">
        <v>0.007</v>
      </c>
      <c r="Q106" s="622" t="s">
        <v>4214</v>
      </c>
      <c r="R106" s="615"/>
      <c r="S106" s="524" t="str">
        <f t="shared" si="11"/>
        <v/>
      </c>
      <c r="T106" s="524" t="s">
        <v>104</v>
      </c>
      <c r="U106" s="524" t="s">
        <v>2678</v>
      </c>
      <c r="V106" s="568" t="s">
        <v>19</v>
      </c>
      <c r="W106" s="616" t="s">
        <v>3884</v>
      </c>
      <c r="X106" s="616" t="s">
        <v>3884</v>
      </c>
      <c r="Y106" s="616" t="s">
        <v>3884</v>
      </c>
      <c r="Z106" s="616" t="s">
        <v>3884</v>
      </c>
      <c r="AA106" s="616" t="s">
        <v>3884</v>
      </c>
      <c r="AB106" s="616" t="s">
        <v>3884</v>
      </c>
      <c r="AC106" s="616" t="s">
        <v>3884</v>
      </c>
      <c r="AD106" s="616" t="s">
        <v>3884</v>
      </c>
      <c r="AE106" s="616" t="s">
        <v>3884</v>
      </c>
      <c r="AF106" s="616" t="s">
        <v>3884</v>
      </c>
      <c r="AG106" s="616" t="s">
        <v>3884</v>
      </c>
      <c r="AH106" s="616" t="s">
        <v>4215</v>
      </c>
      <c r="AI106" s="616" t="s">
        <v>4216</v>
      </c>
      <c r="AJ106" s="616" t="s">
        <v>4217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3874</v>
      </c>
      <c r="B107" s="79" t="s">
        <v>684</v>
      </c>
      <c r="C107" s="619" t="s">
        <v>682</v>
      </c>
      <c r="D107" s="524">
        <v>2720929.0</v>
      </c>
      <c r="E107" s="514" t="s">
        <v>18</v>
      </c>
      <c r="F107" s="514" t="s">
        <v>19</v>
      </c>
      <c r="G107" s="514" t="s">
        <v>4213</v>
      </c>
      <c r="H107" s="514">
        <f>IFERROR(VLOOKUP(G107,'Cadastro de assessores'!A:B,2,FALSE),"Não Cadastrado")</f>
        <v>12337</v>
      </c>
      <c r="I107" s="514"/>
      <c r="J107" s="52" t="s">
        <v>3877</v>
      </c>
      <c r="K107" s="514" t="s">
        <v>103</v>
      </c>
      <c r="L107" s="612">
        <v>44109.0</v>
      </c>
      <c r="M107" s="612">
        <v>44111.0</v>
      </c>
      <c r="N107" s="524"/>
      <c r="O107" s="524" t="s">
        <v>3890</v>
      </c>
      <c r="P107" s="614">
        <v>0.012</v>
      </c>
      <c r="Q107" s="622" t="s">
        <v>4218</v>
      </c>
      <c r="R107" s="615"/>
      <c r="S107" s="524" t="str">
        <f t="shared" si="11"/>
        <v>Qualificado</v>
      </c>
      <c r="T107" s="524" t="s">
        <v>104</v>
      </c>
      <c r="U107" s="524" t="s">
        <v>2678</v>
      </c>
      <c r="V107" s="568" t="s">
        <v>19</v>
      </c>
      <c r="W107" s="616" t="s">
        <v>3884</v>
      </c>
      <c r="X107" s="616" t="s">
        <v>3884</v>
      </c>
      <c r="Y107" s="616" t="s">
        <v>3884</v>
      </c>
      <c r="Z107" s="616" t="s">
        <v>3884</v>
      </c>
      <c r="AA107" s="616" t="s">
        <v>3884</v>
      </c>
      <c r="AB107" s="616" t="s">
        <v>3884</v>
      </c>
      <c r="AC107" s="616" t="s">
        <v>3884</v>
      </c>
      <c r="AD107" s="616" t="s">
        <v>3884</v>
      </c>
      <c r="AE107" s="616" t="s">
        <v>3884</v>
      </c>
      <c r="AF107" s="616" t="s">
        <v>3884</v>
      </c>
      <c r="AG107" s="616" t="s">
        <v>3884</v>
      </c>
      <c r="AH107" s="616" t="s">
        <v>3884</v>
      </c>
      <c r="AI107" s="616" t="s">
        <v>4219</v>
      </c>
      <c r="AJ107" s="616" t="s">
        <v>4220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3874</v>
      </c>
      <c r="B108" s="79" t="s">
        <v>684</v>
      </c>
      <c r="C108" s="566" t="s">
        <v>682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3877</v>
      </c>
      <c r="K108" s="524" t="s">
        <v>149</v>
      </c>
      <c r="L108" s="524" t="s">
        <v>2655</v>
      </c>
      <c r="M108" s="642" t="s">
        <v>2654</v>
      </c>
      <c r="N108" s="524"/>
      <c r="O108" s="524" t="s">
        <v>4221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104</v>
      </c>
      <c r="U108" s="524" t="s">
        <v>2678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2621</v>
      </c>
      <c r="BE108" s="452" t="s">
        <v>2621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3874</v>
      </c>
      <c r="B109" s="79" t="s">
        <v>691</v>
      </c>
      <c r="C109" s="619" t="s">
        <v>4222</v>
      </c>
      <c r="D109" s="625">
        <v>6096787.0</v>
      </c>
      <c r="E109" s="514" t="s">
        <v>101</v>
      </c>
      <c r="F109" s="514" t="s">
        <v>19</v>
      </c>
      <c r="G109" s="514" t="s">
        <v>4223</v>
      </c>
      <c r="H109" s="514">
        <f>IFERROR(VLOOKUP(G109,'Cadastro de assessores'!A:B,2,FALSE),"Não Cadastrado")</f>
        <v>12352</v>
      </c>
      <c r="I109" s="514"/>
      <c r="J109" s="52" t="s">
        <v>3877</v>
      </c>
      <c r="K109" s="514"/>
      <c r="L109" s="612">
        <v>44834.0</v>
      </c>
      <c r="M109" s="612">
        <v>44840.0</v>
      </c>
      <c r="N109" s="568"/>
      <c r="O109" s="568" t="s">
        <v>3888</v>
      </c>
      <c r="P109" s="614">
        <v>0.01</v>
      </c>
      <c r="Q109" s="622"/>
      <c r="R109" s="615"/>
      <c r="S109" s="524"/>
      <c r="T109" s="524"/>
      <c r="U109" s="524"/>
      <c r="V109" s="524" t="s">
        <v>2655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3874</v>
      </c>
      <c r="B110" s="79" t="s">
        <v>4224</v>
      </c>
      <c r="C110" s="619" t="s">
        <v>4225</v>
      </c>
      <c r="D110" s="524">
        <v>4860809.0</v>
      </c>
      <c r="E110" s="514" t="s">
        <v>101</v>
      </c>
      <c r="F110" s="514" t="s">
        <v>19</v>
      </c>
      <c r="G110" s="514" t="s">
        <v>644</v>
      </c>
      <c r="H110" s="514" t="str">
        <f>IFERROR(VLOOKUP(G110,'Cadastro de assessores'!A:B,2,FALSE),"Não Cadastrado")</f>
        <v>14699</v>
      </c>
      <c r="I110" s="514"/>
      <c r="J110" s="52" t="s">
        <v>3877</v>
      </c>
      <c r="K110" s="514" t="s">
        <v>103</v>
      </c>
      <c r="L110" s="612">
        <v>44264.0</v>
      </c>
      <c r="M110" s="612">
        <v>44264.0</v>
      </c>
      <c r="N110" s="568"/>
      <c r="O110" s="568" t="s">
        <v>3922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104</v>
      </c>
      <c r="U110" s="524" t="s">
        <v>2646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3874</v>
      </c>
      <c r="B111" s="79" t="s">
        <v>4224</v>
      </c>
      <c r="C111" s="619" t="s">
        <v>4225</v>
      </c>
      <c r="D111" s="524">
        <v>4841420.0</v>
      </c>
      <c r="E111" s="514" t="s">
        <v>101</v>
      </c>
      <c r="F111" s="514" t="s">
        <v>19</v>
      </c>
      <c r="G111" s="514" t="s">
        <v>644</v>
      </c>
      <c r="H111" s="514" t="str">
        <f>IFERROR(VLOOKUP(G111,'Cadastro de assessores'!A:B,2,FALSE),"Não Cadastrado")</f>
        <v>14699</v>
      </c>
      <c r="I111" s="514"/>
      <c r="J111" s="52" t="s">
        <v>3877</v>
      </c>
      <c r="K111" s="514" t="s">
        <v>103</v>
      </c>
      <c r="L111" s="612">
        <v>44264.0</v>
      </c>
      <c r="M111" s="612">
        <v>44264.0</v>
      </c>
      <c r="N111" s="524"/>
      <c r="O111" s="524" t="s">
        <v>3882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104</v>
      </c>
      <c r="U111" s="524" t="s">
        <v>2646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3874</v>
      </c>
      <c r="B112" s="79" t="s">
        <v>4226</v>
      </c>
      <c r="C112" s="566" t="s">
        <v>4227</v>
      </c>
      <c r="D112" s="568">
        <v>6404430.0</v>
      </c>
      <c r="E112" s="650" t="s">
        <v>4228</v>
      </c>
      <c r="F112" s="568" t="s">
        <v>799</v>
      </c>
      <c r="G112" s="568" t="s">
        <v>4229</v>
      </c>
      <c r="H112" s="568" t="str">
        <f>IFERROR(VLOOKUP(G112,'Cadastro de assessores'!A:B,2,FALSE),"Não Cadastrado")</f>
        <v>14434</v>
      </c>
      <c r="I112" s="568"/>
      <c r="J112" s="52" t="s">
        <v>190</v>
      </c>
      <c r="K112" s="524" t="s">
        <v>2618</v>
      </c>
      <c r="L112" s="651">
        <v>44461.0</v>
      </c>
      <c r="M112" s="651">
        <v>44461.0</v>
      </c>
      <c r="N112" s="568"/>
      <c r="O112" s="568" t="s">
        <v>3888</v>
      </c>
      <c r="P112" s="652">
        <v>0.007</v>
      </c>
      <c r="Q112" s="526" t="s">
        <v>4230</v>
      </c>
      <c r="R112" s="615"/>
      <c r="S112" s="524" t="str">
        <f t="shared" si="12"/>
        <v>Qualificado</v>
      </c>
      <c r="T112" s="524" t="s">
        <v>104</v>
      </c>
      <c r="U112" s="524" t="s">
        <v>2719</v>
      </c>
      <c r="V112" s="524" t="s">
        <v>799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2621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3874</v>
      </c>
      <c r="B113" s="79" t="s">
        <v>4226</v>
      </c>
      <c r="C113" s="566" t="s">
        <v>4227</v>
      </c>
      <c r="D113" s="653">
        <v>2126289.0</v>
      </c>
      <c r="E113" s="524" t="s">
        <v>4228</v>
      </c>
      <c r="F113" s="513" t="s">
        <v>799</v>
      </c>
      <c r="G113" s="568" t="s">
        <v>4229</v>
      </c>
      <c r="H113" s="568" t="str">
        <f>IFERROR(VLOOKUP(G113,'Cadastro de assessores'!A:B,2,FALSE),"Não Cadastrado")</f>
        <v>14434</v>
      </c>
      <c r="I113" s="568"/>
      <c r="J113" s="52" t="s">
        <v>190</v>
      </c>
      <c r="K113" s="524" t="s">
        <v>2618</v>
      </c>
      <c r="L113" s="621">
        <v>44432.0</v>
      </c>
      <c r="M113" s="621">
        <v>44432.0</v>
      </c>
      <c r="N113" s="568"/>
      <c r="O113" s="568" t="s">
        <v>3882</v>
      </c>
      <c r="P113" s="614">
        <v>0.015</v>
      </c>
      <c r="Q113" s="526" t="s">
        <v>4231</v>
      </c>
      <c r="R113" s="615"/>
      <c r="S113" s="524" t="str">
        <f t="shared" si="12"/>
        <v>Não Qualificado</v>
      </c>
      <c r="T113" s="524" t="s">
        <v>104</v>
      </c>
      <c r="U113" s="524" t="s">
        <v>2719</v>
      </c>
      <c r="V113" s="524" t="s">
        <v>799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3874</v>
      </c>
      <c r="B114" s="79" t="s">
        <v>694</v>
      </c>
      <c r="C114" s="619" t="s">
        <v>692</v>
      </c>
      <c r="D114" s="524">
        <v>4413613.0</v>
      </c>
      <c r="E114" s="514" t="s">
        <v>101</v>
      </c>
      <c r="F114" s="514" t="s">
        <v>19</v>
      </c>
      <c r="G114" s="514" t="s">
        <v>4046</v>
      </c>
      <c r="H114" s="514" t="str">
        <f>IFERROR(VLOOKUP(G114,'Cadastro de assessores'!A:B,2,FALSE),"Não Cadastrado")</f>
        <v>16459</v>
      </c>
      <c r="I114" s="514"/>
      <c r="J114" s="52" t="s">
        <v>3877</v>
      </c>
      <c r="K114" s="514" t="s">
        <v>103</v>
      </c>
      <c r="L114" s="612">
        <v>44071.0</v>
      </c>
      <c r="M114" s="612">
        <v>44071.0</v>
      </c>
      <c r="N114" s="568"/>
      <c r="O114" s="568" t="s">
        <v>3878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104</v>
      </c>
      <c r="U114" s="524" t="s">
        <v>2678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4232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3874</v>
      </c>
      <c r="B115" s="79" t="s">
        <v>4233</v>
      </c>
      <c r="C115" s="566" t="s">
        <v>4234</v>
      </c>
      <c r="D115" s="637">
        <v>7991210.0</v>
      </c>
      <c r="E115" s="513" t="s">
        <v>18</v>
      </c>
      <c r="F115" s="513" t="s">
        <v>19</v>
      </c>
      <c r="G115" s="524" t="s">
        <v>144</v>
      </c>
      <c r="H115" s="524">
        <f>IFERROR(VLOOKUP(G115,'Cadastro de assessores'!A:B,2,FALSE),"Não Cadastrado")</f>
        <v>12332</v>
      </c>
      <c r="I115" s="524"/>
      <c r="J115" s="52" t="s">
        <v>190</v>
      </c>
      <c r="K115" s="524" t="s">
        <v>2618</v>
      </c>
      <c r="L115" s="621">
        <v>44613.0</v>
      </c>
      <c r="M115" s="621">
        <v>44613.0</v>
      </c>
      <c r="N115" s="621">
        <v>44711.0</v>
      </c>
      <c r="O115" s="524" t="s">
        <v>3888</v>
      </c>
      <c r="P115" s="570">
        <v>0.007</v>
      </c>
      <c r="Q115" s="228" t="s">
        <v>4235</v>
      </c>
      <c r="R115" s="615"/>
      <c r="S115" s="524" t="str">
        <f t="shared" si="12"/>
        <v>Não Qualificado</v>
      </c>
      <c r="T115" s="513" t="s">
        <v>104</v>
      </c>
      <c r="U115" s="513"/>
      <c r="V115" s="513" t="s">
        <v>2655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2621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3874</v>
      </c>
      <c r="B116" s="79" t="s">
        <v>4236</v>
      </c>
      <c r="C116" s="566" t="s">
        <v>4237</v>
      </c>
      <c r="D116" s="568">
        <v>5182986.0</v>
      </c>
      <c r="E116" s="514" t="s">
        <v>18</v>
      </c>
      <c r="F116" s="514" t="s">
        <v>19</v>
      </c>
      <c r="G116" s="514" t="s">
        <v>4238</v>
      </c>
      <c r="H116" s="514" t="str">
        <f>IFERROR(VLOOKUP(G116,'Cadastro de assessores'!A:B,2,FALSE),"Não Cadastrado")</f>
        <v>13363</v>
      </c>
      <c r="I116" s="514"/>
      <c r="J116" s="52" t="s">
        <v>3877</v>
      </c>
      <c r="K116" s="524" t="s">
        <v>149</v>
      </c>
      <c r="L116" s="612">
        <v>44298.0</v>
      </c>
      <c r="M116" s="612">
        <v>44305.0</v>
      </c>
      <c r="N116" s="524"/>
      <c r="O116" s="524" t="s">
        <v>3894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104</v>
      </c>
      <c r="U116" s="513" t="s">
        <v>2646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3874</v>
      </c>
      <c r="B117" s="79" t="s">
        <v>4239</v>
      </c>
      <c r="C117" s="566" t="s">
        <v>4240</v>
      </c>
      <c r="D117" s="568">
        <v>2735065.0</v>
      </c>
      <c r="E117" s="524" t="s">
        <v>18</v>
      </c>
      <c r="F117" s="513" t="s">
        <v>19</v>
      </c>
      <c r="G117" s="513" t="s">
        <v>3761</v>
      </c>
      <c r="H117" s="513" t="str">
        <f>IFERROR(VLOOKUP(G117,'Cadastro de assessores'!A:B,2,FALSE),"Não Cadastrado")</f>
        <v>18266</v>
      </c>
      <c r="I117" s="513"/>
      <c r="J117" s="52" t="s">
        <v>190</v>
      </c>
      <c r="K117" s="524" t="s">
        <v>2618</v>
      </c>
      <c r="L117" s="621">
        <v>44365.0</v>
      </c>
      <c r="M117" s="621">
        <v>44365.0</v>
      </c>
      <c r="N117" s="569">
        <v>44641.0</v>
      </c>
      <c r="O117" s="568" t="s">
        <v>3922</v>
      </c>
      <c r="P117" s="570">
        <v>0.008</v>
      </c>
      <c r="Q117" s="228" t="s">
        <v>4241</v>
      </c>
      <c r="R117" s="615"/>
      <c r="S117" s="524" t="str">
        <f t="shared" si="12"/>
        <v/>
      </c>
      <c r="T117" s="524" t="s">
        <v>104</v>
      </c>
      <c r="U117" s="524" t="s">
        <v>2719</v>
      </c>
      <c r="V117" s="513" t="s">
        <v>799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2621</v>
      </c>
      <c r="BE117" s="452" t="s">
        <v>2621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3874</v>
      </c>
      <c r="B118" s="79" t="s">
        <v>702</v>
      </c>
      <c r="C118" s="566" t="s">
        <v>698</v>
      </c>
      <c r="D118" s="568">
        <v>2889018.0</v>
      </c>
      <c r="E118" s="514" t="s">
        <v>18</v>
      </c>
      <c r="F118" s="514" t="s">
        <v>19</v>
      </c>
      <c r="G118" s="514" t="s">
        <v>144</v>
      </c>
      <c r="H118" s="514">
        <f>IFERROR(VLOOKUP(G118,'Cadastro de assessores'!A:B,2,FALSE),"Não Cadastrado")</f>
        <v>12332</v>
      </c>
      <c r="I118" s="514"/>
      <c r="J118" s="47" t="s">
        <v>103</v>
      </c>
      <c r="K118" s="514" t="s">
        <v>103</v>
      </c>
      <c r="L118" s="612">
        <v>44421.0</v>
      </c>
      <c r="M118" s="612">
        <v>44421.0</v>
      </c>
      <c r="N118" s="524"/>
      <c r="O118" s="524" t="s">
        <v>3882</v>
      </c>
      <c r="P118" s="631">
        <v>0.015</v>
      </c>
      <c r="Q118" s="655" t="s">
        <v>4242</v>
      </c>
      <c r="R118" s="615"/>
      <c r="S118" s="524" t="str">
        <f t="shared" si="12"/>
        <v>Não Qualificado</v>
      </c>
      <c r="T118" s="524" t="s">
        <v>104</v>
      </c>
      <c r="U118" s="524" t="s">
        <v>2657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3874</v>
      </c>
      <c r="B119" s="79" t="s">
        <v>4243</v>
      </c>
      <c r="C119" s="566" t="s">
        <v>4244</v>
      </c>
      <c r="D119" s="611">
        <v>4089984.0</v>
      </c>
      <c r="E119" s="514" t="s">
        <v>18</v>
      </c>
      <c r="F119" s="611" t="s">
        <v>27</v>
      </c>
      <c r="G119" s="514" t="s">
        <v>262</v>
      </c>
      <c r="H119" s="611" t="str">
        <f>IFERROR(VLOOKUP(G119,'Cadastro de assessores'!A:B,2,FALSE),"Não Cadastrado")</f>
        <v>18009</v>
      </c>
      <c r="I119" s="611"/>
      <c r="J119" s="47" t="s">
        <v>103</v>
      </c>
      <c r="K119" s="514" t="s">
        <v>103</v>
      </c>
      <c r="L119" s="612">
        <v>44341.0</v>
      </c>
      <c r="M119" s="612">
        <v>44357.0</v>
      </c>
      <c r="N119" s="524"/>
      <c r="O119" s="524" t="s">
        <v>3894</v>
      </c>
      <c r="P119" s="570">
        <v>0.025</v>
      </c>
      <c r="Q119" s="228" t="s">
        <v>4245</v>
      </c>
      <c r="R119" s="615"/>
      <c r="S119" s="524" t="str">
        <f t="shared" si="12"/>
        <v/>
      </c>
      <c r="T119" s="524" t="s">
        <v>104</v>
      </c>
      <c r="U119" s="524" t="s">
        <v>4165</v>
      </c>
      <c r="V119" s="568" t="s">
        <v>154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5" t="s">
        <v>3874</v>
      </c>
      <c r="B120" s="79" t="s">
        <v>4246</v>
      </c>
      <c r="C120" s="566" t="s">
        <v>4247</v>
      </c>
      <c r="D120" s="568">
        <v>5635853.0</v>
      </c>
      <c r="E120" s="514" t="s">
        <v>2604</v>
      </c>
      <c r="F120" s="611" t="s">
        <v>19</v>
      </c>
      <c r="G120" s="611" t="s">
        <v>2604</v>
      </c>
      <c r="H120" s="611" t="str">
        <f>IFERROR(VLOOKUP(G120,'Cadastro de assessores'!A:B,2,FALSE),"Não Cadastrado")</f>
        <v>18986</v>
      </c>
      <c r="I120" s="611"/>
      <c r="J120" s="52" t="s">
        <v>3877</v>
      </c>
      <c r="K120" s="524" t="s">
        <v>149</v>
      </c>
      <c r="L120" s="612">
        <v>44368.0</v>
      </c>
      <c r="M120" s="612">
        <v>44368.0</v>
      </c>
      <c r="N120" s="524"/>
      <c r="O120" s="524" t="s">
        <v>3882</v>
      </c>
      <c r="P120" s="631">
        <v>0.015</v>
      </c>
      <c r="Q120" s="228"/>
      <c r="R120" s="615"/>
      <c r="S120" s="524" t="str">
        <f t="shared" si="12"/>
        <v/>
      </c>
      <c r="T120" s="524" t="s">
        <v>104</v>
      </c>
      <c r="U120" s="524" t="s">
        <v>4148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3874</v>
      </c>
      <c r="B121" s="79" t="s">
        <v>706</v>
      </c>
      <c r="C121" s="566" t="s">
        <v>703</v>
      </c>
      <c r="D121" s="625">
        <v>5891073.0</v>
      </c>
      <c r="E121" s="514" t="s">
        <v>101</v>
      </c>
      <c r="F121" s="514" t="s">
        <v>19</v>
      </c>
      <c r="G121" s="514" t="s">
        <v>3940</v>
      </c>
      <c r="H121" s="514" t="str">
        <f>IFERROR(VLOOKUP(G121,'Cadastro de assessores'!A:B,2,FALSE),"Não Cadastrado")</f>
        <v>1298</v>
      </c>
      <c r="I121" s="514"/>
      <c r="J121" s="52" t="s">
        <v>3877</v>
      </c>
      <c r="K121" s="524" t="s">
        <v>149</v>
      </c>
      <c r="L121" s="514" t="s">
        <v>2655</v>
      </c>
      <c r="M121" s="514" t="s">
        <v>2654</v>
      </c>
      <c r="N121" s="568"/>
      <c r="O121" s="568" t="s">
        <v>3888</v>
      </c>
      <c r="P121" s="614">
        <v>0.007</v>
      </c>
      <c r="Q121" s="228" t="s">
        <v>4248</v>
      </c>
      <c r="R121" s="615"/>
      <c r="S121" s="524" t="str">
        <f t="shared" si="12"/>
        <v/>
      </c>
      <c r="T121" s="524" t="s">
        <v>104</v>
      </c>
      <c r="U121" s="524" t="s">
        <v>2997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2621</v>
      </c>
      <c r="BE121" s="452" t="s">
        <v>2621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3874</v>
      </c>
      <c r="B122" s="79" t="s">
        <v>706</v>
      </c>
      <c r="C122" s="619" t="s">
        <v>703</v>
      </c>
      <c r="D122" s="524">
        <v>4556454.0</v>
      </c>
      <c r="E122" s="514" t="s">
        <v>101</v>
      </c>
      <c r="F122" s="514" t="s">
        <v>19</v>
      </c>
      <c r="G122" s="514" t="s">
        <v>3940</v>
      </c>
      <c r="H122" s="514" t="str">
        <f>IFERROR(VLOOKUP(G122,'Cadastro de assessores'!A:B,2,FALSE),"Não Cadastrado")</f>
        <v>1298</v>
      </c>
      <c r="I122" s="514"/>
      <c r="J122" s="52" t="s">
        <v>3877</v>
      </c>
      <c r="K122" s="514" t="s">
        <v>103</v>
      </c>
      <c r="L122" s="613">
        <v>44151.0</v>
      </c>
      <c r="M122" s="613">
        <v>44151.0</v>
      </c>
      <c r="N122" s="568"/>
      <c r="O122" s="568" t="s">
        <v>3878</v>
      </c>
      <c r="P122" s="614">
        <v>0.02</v>
      </c>
      <c r="Q122" s="622" t="s">
        <v>4249</v>
      </c>
      <c r="R122" s="615"/>
      <c r="S122" s="524" t="str">
        <f t="shared" si="12"/>
        <v>Não Qualificado</v>
      </c>
      <c r="T122" s="524" t="s">
        <v>104</v>
      </c>
      <c r="U122" s="524" t="s">
        <v>2997</v>
      </c>
      <c r="V122" s="524" t="s">
        <v>19</v>
      </c>
      <c r="W122" s="616" t="s">
        <v>3884</v>
      </c>
      <c r="X122" s="616" t="s">
        <v>3884</v>
      </c>
      <c r="Y122" s="616" t="s">
        <v>3884</v>
      </c>
      <c r="Z122" s="616" t="s">
        <v>3884</v>
      </c>
      <c r="AA122" s="616" t="s">
        <v>3884</v>
      </c>
      <c r="AB122" s="616" t="s">
        <v>3884</v>
      </c>
      <c r="AC122" s="616" t="s">
        <v>3884</v>
      </c>
      <c r="AD122" s="616" t="s">
        <v>3884</v>
      </c>
      <c r="AE122" s="616" t="s">
        <v>3884</v>
      </c>
      <c r="AF122" s="616" t="s">
        <v>3884</v>
      </c>
      <c r="AG122" s="616" t="s">
        <v>3884</v>
      </c>
      <c r="AH122" s="616" t="s">
        <v>3884</v>
      </c>
      <c r="AI122" s="616" t="s">
        <v>3884</v>
      </c>
      <c r="AJ122" s="616" t="s">
        <v>4250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3874</v>
      </c>
      <c r="B123" s="79" t="s">
        <v>712</v>
      </c>
      <c r="C123" s="566" t="s">
        <v>709</v>
      </c>
      <c r="D123" s="625">
        <v>7772052.0</v>
      </c>
      <c r="E123" s="611" t="s">
        <v>18</v>
      </c>
      <c r="F123" s="611" t="s">
        <v>19</v>
      </c>
      <c r="G123" s="514" t="s">
        <v>711</v>
      </c>
      <c r="H123" s="514" t="str">
        <f>IFERROR(VLOOKUP(G123,'Cadastro de assessores'!A:B,2,FALSE),"Não Cadastrado")</f>
        <v>18467</v>
      </c>
      <c r="I123" s="514"/>
      <c r="J123" s="52" t="s">
        <v>3877</v>
      </c>
      <c r="K123" s="514" t="s">
        <v>103</v>
      </c>
      <c r="L123" s="626">
        <v>44630.0</v>
      </c>
      <c r="M123" s="626">
        <v>44635.0</v>
      </c>
      <c r="N123" s="568"/>
      <c r="O123" s="568" t="s">
        <v>3888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104</v>
      </c>
      <c r="U123" s="524" t="s">
        <v>4251</v>
      </c>
      <c r="V123" s="524" t="s">
        <v>713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3874</v>
      </c>
      <c r="B124" s="79" t="s">
        <v>4252</v>
      </c>
      <c r="C124" s="566" t="s">
        <v>4253</v>
      </c>
      <c r="D124" s="625">
        <v>4113513.0</v>
      </c>
      <c r="E124" s="611" t="s">
        <v>101</v>
      </c>
      <c r="F124" s="611" t="s">
        <v>19</v>
      </c>
      <c r="G124" s="514" t="s">
        <v>4254</v>
      </c>
      <c r="H124" s="514">
        <f>IFERROR(VLOOKUP(G124,'Cadastro de assessores'!A:B,2,FALSE),"Não Cadastrado")</f>
        <v>12347</v>
      </c>
      <c r="I124" s="514"/>
      <c r="J124" s="47" t="s">
        <v>103</v>
      </c>
      <c r="K124" s="514" t="s">
        <v>103</v>
      </c>
      <c r="L124" s="626">
        <v>44694.0</v>
      </c>
      <c r="M124" s="626">
        <v>44694.0</v>
      </c>
      <c r="N124" s="568"/>
      <c r="O124" s="568" t="s">
        <v>3890</v>
      </c>
      <c r="P124" s="614">
        <v>0.012</v>
      </c>
      <c r="Q124" s="228"/>
      <c r="R124" s="615"/>
      <c r="S124" s="524" t="str">
        <f t="shared" si="12"/>
        <v/>
      </c>
      <c r="T124" s="524" t="s">
        <v>104</v>
      </c>
      <c r="U124" s="524" t="s">
        <v>2730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5" t="s">
        <v>3874</v>
      </c>
      <c r="B125" s="79" t="s">
        <v>724</v>
      </c>
      <c r="C125" s="566" t="s">
        <v>4255</v>
      </c>
      <c r="D125" s="568">
        <v>6456590.0</v>
      </c>
      <c r="E125" s="514" t="s">
        <v>18</v>
      </c>
      <c r="F125" s="611" t="s">
        <v>19</v>
      </c>
      <c r="G125" s="514" t="s">
        <v>711</v>
      </c>
      <c r="H125" s="514" t="str">
        <f>IFERROR(VLOOKUP(G125,'Cadastro de assessores'!A:B,2,FALSE),"Não Cadastrado")</f>
        <v>18467</v>
      </c>
      <c r="I125" s="514"/>
      <c r="J125" s="47" t="s">
        <v>103</v>
      </c>
      <c r="K125" s="514" t="s">
        <v>103</v>
      </c>
      <c r="L125" s="612">
        <v>44456.0</v>
      </c>
      <c r="M125" s="612">
        <v>44462.0</v>
      </c>
      <c r="N125" s="568"/>
      <c r="O125" s="568" t="s">
        <v>3878</v>
      </c>
      <c r="P125" s="614">
        <v>0.02</v>
      </c>
      <c r="Q125" s="228" t="s">
        <v>4256</v>
      </c>
      <c r="R125" s="615"/>
      <c r="S125" s="524" t="str">
        <f t="shared" si="12"/>
        <v/>
      </c>
      <c r="T125" s="524" t="s">
        <v>104</v>
      </c>
      <c r="U125" s="524" t="s">
        <v>2635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5" t="s">
        <v>3874</v>
      </c>
      <c r="B126" s="79" t="s">
        <v>4257</v>
      </c>
      <c r="C126" s="619" t="s">
        <v>4258</v>
      </c>
      <c r="D126" s="524">
        <v>3553004.0</v>
      </c>
      <c r="E126" s="514" t="s">
        <v>2604</v>
      </c>
      <c r="F126" s="514" t="s">
        <v>19</v>
      </c>
      <c r="G126" s="514" t="s">
        <v>2604</v>
      </c>
      <c r="H126" s="514" t="str">
        <f>IFERROR(VLOOKUP(G126,'Cadastro de assessores'!A:B,2,FALSE),"Não Cadastrado")</f>
        <v>18986</v>
      </c>
      <c r="I126" s="514"/>
      <c r="J126" s="52" t="s">
        <v>190</v>
      </c>
      <c r="K126" s="524" t="s">
        <v>103</v>
      </c>
      <c r="L126" s="612">
        <v>43742.0</v>
      </c>
      <c r="M126" s="612">
        <v>43742.0</v>
      </c>
      <c r="N126" s="620">
        <v>44888.0</v>
      </c>
      <c r="O126" s="524" t="s">
        <v>4259</v>
      </c>
      <c r="P126" s="631">
        <v>0.01</v>
      </c>
      <c r="Q126" s="622" t="s">
        <v>4260</v>
      </c>
      <c r="R126" s="615"/>
      <c r="S126" s="524" t="str">
        <f t="shared" si="12"/>
        <v>Não Qualificado</v>
      </c>
      <c r="T126" s="524" t="s">
        <v>104</v>
      </c>
      <c r="U126" s="524" t="s">
        <v>2897</v>
      </c>
      <c r="V126" s="524" t="s">
        <v>27</v>
      </c>
      <c r="W126" s="616" t="s">
        <v>4261</v>
      </c>
      <c r="X126" s="616"/>
      <c r="Y126" s="616" t="s">
        <v>4262</v>
      </c>
      <c r="Z126" s="616" t="s">
        <v>4263</v>
      </c>
      <c r="AA126" s="616" t="s">
        <v>4264</v>
      </c>
      <c r="AB126" s="616" t="s">
        <v>4265</v>
      </c>
      <c r="AC126" s="616" t="s">
        <v>4266</v>
      </c>
      <c r="AD126" s="616" t="s">
        <v>4267</v>
      </c>
      <c r="AE126" s="616" t="s">
        <v>4268</v>
      </c>
      <c r="AF126" s="616" t="s">
        <v>4269</v>
      </c>
      <c r="AG126" s="616" t="s">
        <v>4270</v>
      </c>
      <c r="AH126" s="616" t="s">
        <v>4271</v>
      </c>
      <c r="AI126" s="616" t="s">
        <v>4272</v>
      </c>
      <c r="AJ126" s="616" t="s">
        <v>4273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3874</v>
      </c>
      <c r="B127" s="79" t="s">
        <v>742</v>
      </c>
      <c r="C127" s="619" t="s">
        <v>740</v>
      </c>
      <c r="D127" s="524">
        <v>4550421.0</v>
      </c>
      <c r="E127" s="514" t="s">
        <v>101</v>
      </c>
      <c r="F127" s="514" t="s">
        <v>19</v>
      </c>
      <c r="G127" s="514" t="s">
        <v>4140</v>
      </c>
      <c r="H127" s="514" t="str">
        <f>IFERROR(VLOOKUP(G127,'Cadastro de assessores'!A:B,2,FALSE),"Não Cadastrado")</f>
        <v>17243</v>
      </c>
      <c r="I127" s="514"/>
      <c r="J127" s="52" t="s">
        <v>3877</v>
      </c>
      <c r="K127" s="514" t="s">
        <v>103</v>
      </c>
      <c r="L127" s="613">
        <v>44126.0</v>
      </c>
      <c r="M127" s="613">
        <v>44130.0</v>
      </c>
      <c r="N127" s="524"/>
      <c r="O127" s="524" t="s">
        <v>3890</v>
      </c>
      <c r="P127" s="614">
        <v>0.012</v>
      </c>
      <c r="Q127" s="622"/>
      <c r="R127" s="615"/>
      <c r="S127" s="524" t="str">
        <f t="shared" si="12"/>
        <v/>
      </c>
      <c r="T127" s="524" t="s">
        <v>104</v>
      </c>
      <c r="U127" s="524" t="s">
        <v>2646</v>
      </c>
      <c r="V127" s="524" t="s">
        <v>19</v>
      </c>
      <c r="W127" s="616" t="s">
        <v>3884</v>
      </c>
      <c r="X127" s="616" t="s">
        <v>3884</v>
      </c>
      <c r="Y127" s="616" t="s">
        <v>3884</v>
      </c>
      <c r="Z127" s="616" t="s">
        <v>3884</v>
      </c>
      <c r="AA127" s="616" t="s">
        <v>3884</v>
      </c>
      <c r="AB127" s="616" t="s">
        <v>3884</v>
      </c>
      <c r="AC127" s="616" t="s">
        <v>3884</v>
      </c>
      <c r="AD127" s="616" t="s">
        <v>3884</v>
      </c>
      <c r="AE127" s="616" t="s">
        <v>3884</v>
      </c>
      <c r="AF127" s="616" t="s">
        <v>3884</v>
      </c>
      <c r="AG127" s="616" t="s">
        <v>3884</v>
      </c>
      <c r="AH127" s="616" t="s">
        <v>3884</v>
      </c>
      <c r="AI127" s="616" t="s">
        <v>4274</v>
      </c>
      <c r="AJ127" s="616" t="s">
        <v>4275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3874</v>
      </c>
      <c r="B128" s="79" t="s">
        <v>4276</v>
      </c>
      <c r="C128" s="619" t="s">
        <v>4277</v>
      </c>
      <c r="D128" s="524">
        <v>2699859.0</v>
      </c>
      <c r="E128" s="514" t="s">
        <v>2604</v>
      </c>
      <c r="F128" s="514" t="s">
        <v>19</v>
      </c>
      <c r="G128" s="514" t="s">
        <v>2604</v>
      </c>
      <c r="H128" s="514" t="str">
        <f>IFERROR(VLOOKUP(G128,'Cadastro de assessores'!A:B,2,FALSE),"Não Cadastrado")</f>
        <v>18986</v>
      </c>
      <c r="I128" s="514"/>
      <c r="J128" s="52" t="s">
        <v>3877</v>
      </c>
      <c r="K128" s="524" t="s">
        <v>149</v>
      </c>
      <c r="L128" s="612">
        <v>43865.0</v>
      </c>
      <c r="M128" s="612">
        <v>43869.0</v>
      </c>
      <c r="N128" s="524"/>
      <c r="O128" s="524" t="s">
        <v>3882</v>
      </c>
      <c r="P128" s="631">
        <v>0.015</v>
      </c>
      <c r="Q128" s="622"/>
      <c r="R128" s="615"/>
      <c r="S128" s="524" t="str">
        <f t="shared" si="12"/>
        <v/>
      </c>
      <c r="T128" s="524" t="s">
        <v>104</v>
      </c>
      <c r="U128" s="524" t="s">
        <v>2657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3874</v>
      </c>
      <c r="B129" s="79" t="s">
        <v>4278</v>
      </c>
      <c r="C129" s="566" t="s">
        <v>4279</v>
      </c>
      <c r="D129" s="611">
        <v>5947460.0</v>
      </c>
      <c r="E129" s="514" t="s">
        <v>18</v>
      </c>
      <c r="F129" s="611" t="s">
        <v>19</v>
      </c>
      <c r="G129" s="568" t="s">
        <v>2858</v>
      </c>
      <c r="H129" s="568" t="str">
        <f>IFERROR(VLOOKUP(G129,'Cadastro de assessores'!A:B,2,FALSE),"Não Cadastrado")</f>
        <v>18236</v>
      </c>
      <c r="I129" s="568"/>
      <c r="J129" s="52" t="s">
        <v>3877</v>
      </c>
      <c r="K129" s="514" t="s">
        <v>103</v>
      </c>
      <c r="L129" s="612">
        <v>44398.0</v>
      </c>
      <c r="M129" s="612">
        <v>44399.0</v>
      </c>
      <c r="N129" s="524"/>
      <c r="O129" s="524" t="s">
        <v>3882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104</v>
      </c>
      <c r="U129" s="524" t="s">
        <v>3178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3874</v>
      </c>
      <c r="B130" s="79" t="s">
        <v>4280</v>
      </c>
      <c r="C130" s="619" t="s">
        <v>4281</v>
      </c>
      <c r="D130" s="524">
        <v>2216296.0</v>
      </c>
      <c r="E130" s="514" t="s">
        <v>101</v>
      </c>
      <c r="F130" s="514" t="s">
        <v>19</v>
      </c>
      <c r="G130" s="514" t="s">
        <v>4046</v>
      </c>
      <c r="H130" s="514" t="str">
        <f>IFERROR(VLOOKUP(G130,'Cadastro de assessores'!A:B,2,FALSE),"Não Cadastrado")</f>
        <v>16459</v>
      </c>
      <c r="I130" s="514"/>
      <c r="J130" s="52" t="s">
        <v>190</v>
      </c>
      <c r="K130" s="514" t="s">
        <v>103</v>
      </c>
      <c r="L130" s="612">
        <v>44088.0</v>
      </c>
      <c r="M130" s="612">
        <v>44088.0</v>
      </c>
      <c r="N130" s="656">
        <v>44886.0</v>
      </c>
      <c r="O130" s="568" t="s">
        <v>3878</v>
      </c>
      <c r="P130" s="631">
        <v>0.01</v>
      </c>
      <c r="Q130" s="635" t="s">
        <v>4282</v>
      </c>
      <c r="R130" s="615"/>
      <c r="S130" s="524" t="str">
        <f t="shared" si="12"/>
        <v>Não Qualificado</v>
      </c>
      <c r="T130" s="524" t="s">
        <v>104</v>
      </c>
      <c r="U130" s="524" t="s">
        <v>2997</v>
      </c>
      <c r="V130" s="524" t="s">
        <v>19</v>
      </c>
      <c r="W130" s="616" t="s">
        <v>3884</v>
      </c>
      <c r="X130" s="616" t="s">
        <v>3884</v>
      </c>
      <c r="Y130" s="616" t="s">
        <v>3884</v>
      </c>
      <c r="Z130" s="616" t="s">
        <v>3884</v>
      </c>
      <c r="AA130" s="616" t="s">
        <v>3884</v>
      </c>
      <c r="AB130" s="616" t="s">
        <v>3884</v>
      </c>
      <c r="AC130" s="616" t="s">
        <v>3884</v>
      </c>
      <c r="AD130" s="616" t="s">
        <v>3884</v>
      </c>
      <c r="AE130" s="616" t="s">
        <v>3884</v>
      </c>
      <c r="AF130" s="616" t="s">
        <v>3884</v>
      </c>
      <c r="AG130" s="616" t="s">
        <v>3884</v>
      </c>
      <c r="AH130" s="616" t="s">
        <v>4283</v>
      </c>
      <c r="AI130" s="616" t="s">
        <v>4284</v>
      </c>
      <c r="AJ130" s="616" t="s">
        <v>4285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3874</v>
      </c>
      <c r="B131" s="79" t="s">
        <v>4286</v>
      </c>
      <c r="C131" s="566" t="s">
        <v>4287</v>
      </c>
      <c r="D131" s="568">
        <v>5537937.0</v>
      </c>
      <c r="E131" s="524" t="s">
        <v>18</v>
      </c>
      <c r="F131" s="524" t="s">
        <v>19</v>
      </c>
      <c r="G131" s="524" t="s">
        <v>4288</v>
      </c>
      <c r="H131" s="524">
        <f>IFERROR(VLOOKUP(G131,'Cadastro de assessores'!A:B,2,FALSE),"Não Cadastrado")</f>
        <v>12335</v>
      </c>
      <c r="I131" s="524"/>
      <c r="J131" s="52" t="s">
        <v>190</v>
      </c>
      <c r="K131" s="524" t="s">
        <v>2618</v>
      </c>
      <c r="L131" s="621">
        <v>44323.0</v>
      </c>
      <c r="M131" s="621">
        <v>44323.0</v>
      </c>
      <c r="N131" s="621">
        <v>44725.0</v>
      </c>
      <c r="O131" s="524" t="s">
        <v>3888</v>
      </c>
      <c r="P131" s="614">
        <v>0.007</v>
      </c>
      <c r="Q131" s="228" t="s">
        <v>4289</v>
      </c>
      <c r="R131" s="615"/>
      <c r="S131" s="524" t="str">
        <f t="shared" si="12"/>
        <v>Não Qualificado</v>
      </c>
      <c r="T131" s="524" t="s">
        <v>104</v>
      </c>
      <c r="U131" s="568" t="s">
        <v>4110</v>
      </c>
      <c r="V131" s="568" t="s">
        <v>509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3874</v>
      </c>
      <c r="B132" s="79" t="s">
        <v>4290</v>
      </c>
      <c r="C132" s="619" t="s">
        <v>4291</v>
      </c>
      <c r="D132" s="524">
        <v>4440692.0</v>
      </c>
      <c r="E132" s="524" t="s">
        <v>18</v>
      </c>
      <c r="F132" s="524" t="s">
        <v>19</v>
      </c>
      <c r="G132" s="524" t="s">
        <v>3881</v>
      </c>
      <c r="H132" s="524" t="str">
        <f>IFERROR(VLOOKUP(G132,'Cadastro de assessores'!A:B,2,FALSE),"Não Cadastrado")</f>
        <v>17679</v>
      </c>
      <c r="I132" s="524"/>
      <c r="J132" s="52" t="s">
        <v>190</v>
      </c>
      <c r="K132" s="524" t="s">
        <v>2618</v>
      </c>
      <c r="L132" s="621">
        <v>44085.0</v>
      </c>
      <c r="M132" s="621">
        <v>44085.0</v>
      </c>
      <c r="N132" s="621">
        <v>44447.0</v>
      </c>
      <c r="O132" s="524" t="s">
        <v>3888</v>
      </c>
      <c r="P132" s="614">
        <v>0.007</v>
      </c>
      <c r="Q132" s="622" t="s">
        <v>4292</v>
      </c>
      <c r="R132" s="615"/>
      <c r="S132" s="524" t="str">
        <f t="shared" si="12"/>
        <v>Qualificado</v>
      </c>
      <c r="T132" s="524" t="s">
        <v>104</v>
      </c>
      <c r="U132" s="524" t="s">
        <v>4293</v>
      </c>
      <c r="V132" s="524" t="s">
        <v>3725</v>
      </c>
      <c r="W132" s="616" t="s">
        <v>3884</v>
      </c>
      <c r="X132" s="616" t="s">
        <v>3884</v>
      </c>
      <c r="Y132" s="616" t="s">
        <v>3884</v>
      </c>
      <c r="Z132" s="616" t="s">
        <v>3884</v>
      </c>
      <c r="AA132" s="616" t="s">
        <v>3884</v>
      </c>
      <c r="AB132" s="616" t="s">
        <v>3884</v>
      </c>
      <c r="AC132" s="616" t="s">
        <v>3884</v>
      </c>
      <c r="AD132" s="616" t="s">
        <v>3884</v>
      </c>
      <c r="AE132" s="616" t="s">
        <v>3884</v>
      </c>
      <c r="AF132" s="616" t="s">
        <v>3884</v>
      </c>
      <c r="AG132" s="616" t="s">
        <v>3884</v>
      </c>
      <c r="AH132" s="616" t="s">
        <v>4294</v>
      </c>
      <c r="AI132" s="616" t="s">
        <v>4295</v>
      </c>
      <c r="AJ132" s="616" t="s">
        <v>4296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2621</v>
      </c>
      <c r="BE132" s="452" t="s">
        <v>2621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3874</v>
      </c>
      <c r="B133" s="79" t="s">
        <v>4297</v>
      </c>
      <c r="C133" s="619" t="s">
        <v>4298</v>
      </c>
      <c r="D133" s="524">
        <v>4571776.0</v>
      </c>
      <c r="E133" s="514" t="s">
        <v>101</v>
      </c>
      <c r="F133" s="514" t="s">
        <v>19</v>
      </c>
      <c r="G133" s="514" t="s">
        <v>3713</v>
      </c>
      <c r="H133" s="514" t="str">
        <f>IFERROR(VLOOKUP(G133,'Cadastro de assessores'!A:B,2,FALSE),"Não Cadastrado")</f>
        <v>14574</v>
      </c>
      <c r="I133" s="514"/>
      <c r="J133" s="52" t="s">
        <v>3877</v>
      </c>
      <c r="K133" s="524" t="s">
        <v>149</v>
      </c>
      <c r="L133" s="524" t="s">
        <v>2655</v>
      </c>
      <c r="M133" s="642" t="s">
        <v>2654</v>
      </c>
      <c r="N133" s="524"/>
      <c r="O133" s="524" t="s">
        <v>3890</v>
      </c>
      <c r="P133" s="614">
        <v>0.012</v>
      </c>
      <c r="Q133" s="622"/>
      <c r="R133" s="615"/>
      <c r="S133" s="524" t="str">
        <f t="shared" si="12"/>
        <v/>
      </c>
      <c r="T133" s="524" t="s">
        <v>104</v>
      </c>
      <c r="U133" s="524" t="s">
        <v>2635</v>
      </c>
      <c r="V133" s="524" t="s">
        <v>19</v>
      </c>
      <c r="W133" s="616" t="s">
        <v>3884</v>
      </c>
      <c r="X133" s="616" t="s">
        <v>3884</v>
      </c>
      <c r="Y133" s="616" t="s">
        <v>3884</v>
      </c>
      <c r="Z133" s="616" t="s">
        <v>3884</v>
      </c>
      <c r="AA133" s="616" t="s">
        <v>3884</v>
      </c>
      <c r="AB133" s="616" t="s">
        <v>3884</v>
      </c>
      <c r="AC133" s="616" t="s">
        <v>3884</v>
      </c>
      <c r="AD133" s="616" t="s">
        <v>3884</v>
      </c>
      <c r="AE133" s="616" t="s">
        <v>3884</v>
      </c>
      <c r="AF133" s="616" t="s">
        <v>3884</v>
      </c>
      <c r="AG133" s="616" t="s">
        <v>3884</v>
      </c>
      <c r="AH133" s="616" t="s">
        <v>3884</v>
      </c>
      <c r="AI133" s="616" t="s">
        <v>3884</v>
      </c>
      <c r="AJ133" s="616" t="s">
        <v>3884</v>
      </c>
      <c r="AK133" s="452" t="s">
        <v>2655</v>
      </c>
      <c r="AL133" s="452"/>
      <c r="AM133" s="452" t="s">
        <v>2655</v>
      </c>
      <c r="AN133" s="452" t="s">
        <v>2655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2621</v>
      </c>
      <c r="BE133" s="452" t="s">
        <v>2621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3874</v>
      </c>
      <c r="B134" s="79" t="s">
        <v>2896</v>
      </c>
      <c r="C134" s="619" t="s">
        <v>2894</v>
      </c>
      <c r="D134" s="524">
        <v>4327504.0</v>
      </c>
      <c r="E134" s="524" t="s">
        <v>2604</v>
      </c>
      <c r="F134" s="524" t="s">
        <v>19</v>
      </c>
      <c r="G134" s="524" t="s">
        <v>2604</v>
      </c>
      <c r="H134" s="524" t="str">
        <f>IFERROR(VLOOKUP(G134,'Cadastro de assessores'!A:B,2,FALSE),"Não Cadastrado")</f>
        <v>18986</v>
      </c>
      <c r="I134" s="524"/>
      <c r="J134" s="52" t="s">
        <v>190</v>
      </c>
      <c r="K134" s="524" t="s">
        <v>2618</v>
      </c>
      <c r="L134" s="621">
        <v>44043.0</v>
      </c>
      <c r="M134" s="621">
        <v>44043.0</v>
      </c>
      <c r="N134" s="621">
        <v>44085.0</v>
      </c>
      <c r="O134" s="524" t="s">
        <v>3882</v>
      </c>
      <c r="P134" s="614">
        <v>0.015</v>
      </c>
      <c r="Q134" s="622" t="s">
        <v>4299</v>
      </c>
      <c r="R134" s="615"/>
      <c r="S134" s="524" t="str">
        <f t="shared" si="12"/>
        <v>Não Qualificado</v>
      </c>
      <c r="T134" s="524" t="s">
        <v>104</v>
      </c>
      <c r="U134" s="524" t="s">
        <v>2897</v>
      </c>
      <c r="V134" s="524" t="s">
        <v>27</v>
      </c>
      <c r="W134" s="616" t="s">
        <v>3884</v>
      </c>
      <c r="X134" s="616" t="s">
        <v>3884</v>
      </c>
      <c r="Y134" s="616" t="s">
        <v>3884</v>
      </c>
      <c r="Z134" s="616" t="s">
        <v>3884</v>
      </c>
      <c r="AA134" s="616" t="s">
        <v>3884</v>
      </c>
      <c r="AB134" s="616" t="s">
        <v>3884</v>
      </c>
      <c r="AC134" s="616" t="s">
        <v>3884</v>
      </c>
      <c r="AD134" s="616" t="s">
        <v>3884</v>
      </c>
      <c r="AE134" s="616" t="s">
        <v>3884</v>
      </c>
      <c r="AF134" s="616" t="s">
        <v>4300</v>
      </c>
      <c r="AG134" s="616" t="s">
        <v>4301</v>
      </c>
      <c r="AH134" s="616"/>
      <c r="AI134" s="616"/>
      <c r="AJ134" s="616"/>
      <c r="AK134" s="452" t="s">
        <v>2655</v>
      </c>
      <c r="AL134" s="452">
        <v>492751.44</v>
      </c>
      <c r="AM134" s="452" t="s">
        <v>2655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2621</v>
      </c>
      <c r="BE134" s="452" t="s">
        <v>2621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3874</v>
      </c>
      <c r="B135" s="79" t="s">
        <v>4302</v>
      </c>
      <c r="C135" s="566" t="s">
        <v>4303</v>
      </c>
      <c r="D135" s="513">
        <v>6489178.0</v>
      </c>
      <c r="E135" s="524" t="s">
        <v>18</v>
      </c>
      <c r="F135" s="513" t="s">
        <v>27</v>
      </c>
      <c r="G135" s="524" t="s">
        <v>4205</v>
      </c>
      <c r="H135" s="524" t="str">
        <f>IFERROR(VLOOKUP(G135,'Cadastro de assessores'!A:B,2,FALSE),"Não Cadastrado")</f>
        <v>14294</v>
      </c>
      <c r="I135" s="524"/>
      <c r="J135" s="52" t="s">
        <v>190</v>
      </c>
      <c r="K135" s="524" t="s">
        <v>2618</v>
      </c>
      <c r="L135" s="621">
        <v>44462.0</v>
      </c>
      <c r="M135" s="621">
        <v>44462.0</v>
      </c>
      <c r="N135" s="621">
        <v>44762.0</v>
      </c>
      <c r="O135" s="524" t="s">
        <v>3882</v>
      </c>
      <c r="P135" s="614">
        <v>0.015</v>
      </c>
      <c r="Q135" s="228" t="s">
        <v>4304</v>
      </c>
      <c r="R135" s="615"/>
      <c r="S135" s="524" t="str">
        <f t="shared" si="12"/>
        <v>Não Qualificado</v>
      </c>
      <c r="T135" s="524" t="s">
        <v>104</v>
      </c>
      <c r="U135" s="524" t="s">
        <v>2897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3874</v>
      </c>
      <c r="B136" s="79" t="s">
        <v>4305</v>
      </c>
      <c r="C136" s="619" t="s">
        <v>4306</v>
      </c>
      <c r="D136" s="524">
        <v>4696943.0</v>
      </c>
      <c r="E136" s="514" t="s">
        <v>101</v>
      </c>
      <c r="F136" s="514" t="s">
        <v>19</v>
      </c>
      <c r="G136" s="514" t="s">
        <v>4140</v>
      </c>
      <c r="H136" s="514" t="str">
        <f>IFERROR(VLOOKUP(G136,'Cadastro de assessores'!A:B,2,FALSE),"Não Cadastrado")</f>
        <v>17243</v>
      </c>
      <c r="I136" s="514"/>
      <c r="J136" s="52" t="s">
        <v>3877</v>
      </c>
      <c r="K136" s="524" t="s">
        <v>149</v>
      </c>
      <c r="L136" s="613">
        <v>44194.0</v>
      </c>
      <c r="M136" s="613">
        <v>44194.0</v>
      </c>
      <c r="N136" s="524"/>
      <c r="O136" s="524" t="s">
        <v>3882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104</v>
      </c>
      <c r="U136" s="524" t="s">
        <v>2646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3884</v>
      </c>
      <c r="AJ136" s="616"/>
      <c r="AK136" s="452" t="s">
        <v>2655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3874</v>
      </c>
      <c r="B137" s="79" t="s">
        <v>4307</v>
      </c>
      <c r="C137" s="619" t="s">
        <v>4308</v>
      </c>
      <c r="D137" s="524">
        <v>4422652.0</v>
      </c>
      <c r="E137" s="514" t="s">
        <v>18</v>
      </c>
      <c r="F137" s="514" t="s">
        <v>19</v>
      </c>
      <c r="G137" s="514" t="s">
        <v>3881</v>
      </c>
      <c r="H137" s="514" t="str">
        <f>IFERROR(VLOOKUP(G137,'Cadastro de assessores'!A:B,2,FALSE),"Não Cadastrado")</f>
        <v>17679</v>
      </c>
      <c r="I137" s="514"/>
      <c r="J137" s="52" t="s">
        <v>3877</v>
      </c>
      <c r="K137" s="524" t="s">
        <v>149</v>
      </c>
      <c r="L137" s="612">
        <v>44071.0</v>
      </c>
      <c r="M137" s="612">
        <v>44075.0</v>
      </c>
      <c r="N137" s="524"/>
      <c r="O137" s="524" t="s">
        <v>3882</v>
      </c>
      <c r="P137" s="631">
        <v>0.014</v>
      </c>
      <c r="Q137" s="622" t="s">
        <v>4309</v>
      </c>
      <c r="R137" s="615"/>
      <c r="S137" s="524" t="str">
        <f t="shared" si="12"/>
        <v>Não Qualificado</v>
      </c>
      <c r="T137" s="524" t="s">
        <v>104</v>
      </c>
      <c r="U137" s="524" t="s">
        <v>4110</v>
      </c>
      <c r="V137" s="524" t="s">
        <v>509</v>
      </c>
      <c r="W137" s="616" t="s">
        <v>3884</v>
      </c>
      <c r="X137" s="616" t="s">
        <v>3884</v>
      </c>
      <c r="Y137" s="616" t="s">
        <v>3884</v>
      </c>
      <c r="Z137" s="616" t="s">
        <v>3884</v>
      </c>
      <c r="AA137" s="616" t="s">
        <v>3884</v>
      </c>
      <c r="AB137" s="616" t="s">
        <v>3884</v>
      </c>
      <c r="AC137" s="616" t="s">
        <v>3884</v>
      </c>
      <c r="AD137" s="616" t="s">
        <v>3884</v>
      </c>
      <c r="AE137" s="616" t="s">
        <v>3884</v>
      </c>
      <c r="AF137" s="616" t="s">
        <v>3884</v>
      </c>
      <c r="AG137" s="616" t="s">
        <v>4310</v>
      </c>
      <c r="AH137" s="616" t="s">
        <v>4311</v>
      </c>
      <c r="AI137" s="616" t="s">
        <v>4312</v>
      </c>
      <c r="AJ137" s="616" t="s">
        <v>4313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3874</v>
      </c>
      <c r="B138" s="79" t="s">
        <v>811</v>
      </c>
      <c r="C138" s="566" t="s">
        <v>809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3877</v>
      </c>
      <c r="K138" s="514" t="s">
        <v>103</v>
      </c>
      <c r="L138" s="626">
        <v>44638.0</v>
      </c>
      <c r="M138" s="626">
        <v>44657.0</v>
      </c>
      <c r="N138" s="657"/>
      <c r="O138" s="657" t="s">
        <v>816</v>
      </c>
      <c r="P138" s="614">
        <v>0.01</v>
      </c>
      <c r="Q138" s="622" t="s">
        <v>4314</v>
      </c>
      <c r="R138" s="615"/>
      <c r="S138" s="524" t="str">
        <f t="shared" si="12"/>
        <v>Não Qualificado</v>
      </c>
      <c r="T138" s="524" t="s">
        <v>104</v>
      </c>
      <c r="U138" s="524" t="s">
        <v>2635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2621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3874</v>
      </c>
      <c r="B139" s="79" t="s">
        <v>811</v>
      </c>
      <c r="C139" s="619" t="s">
        <v>809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3877</v>
      </c>
      <c r="K139" s="514" t="s">
        <v>103</v>
      </c>
      <c r="L139" s="612">
        <v>44106.0</v>
      </c>
      <c r="M139" s="612">
        <v>44106.0</v>
      </c>
      <c r="N139" s="568"/>
      <c r="O139" s="568" t="s">
        <v>3888</v>
      </c>
      <c r="P139" s="614">
        <v>0.007</v>
      </c>
      <c r="Q139" s="622" t="s">
        <v>4315</v>
      </c>
      <c r="R139" s="615"/>
      <c r="S139" s="524" t="str">
        <f t="shared" si="12"/>
        <v>Não Qualificado</v>
      </c>
      <c r="T139" s="524" t="s">
        <v>104</v>
      </c>
      <c r="U139" s="524" t="s">
        <v>2635</v>
      </c>
      <c r="V139" s="524" t="s">
        <v>19</v>
      </c>
      <c r="W139" s="616" t="s">
        <v>3884</v>
      </c>
      <c r="X139" s="616" t="s">
        <v>3884</v>
      </c>
      <c r="Y139" s="616" t="s">
        <v>3884</v>
      </c>
      <c r="Z139" s="616" t="s">
        <v>3884</v>
      </c>
      <c r="AA139" s="616" t="s">
        <v>3884</v>
      </c>
      <c r="AB139" s="616" t="s">
        <v>3884</v>
      </c>
      <c r="AC139" s="616" t="s">
        <v>3884</v>
      </c>
      <c r="AD139" s="616" t="s">
        <v>3884</v>
      </c>
      <c r="AE139" s="616" t="s">
        <v>3884</v>
      </c>
      <c r="AF139" s="616" t="s">
        <v>3884</v>
      </c>
      <c r="AG139" s="616" t="s">
        <v>3884</v>
      </c>
      <c r="AH139" s="616" t="s">
        <v>3884</v>
      </c>
      <c r="AI139" s="616" t="s">
        <v>4316</v>
      </c>
      <c r="AJ139" s="616" t="s">
        <v>4317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3874</v>
      </c>
      <c r="B140" s="79" t="s">
        <v>811</v>
      </c>
      <c r="C140" s="619" t="s">
        <v>809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3877</v>
      </c>
      <c r="K140" s="514" t="s">
        <v>103</v>
      </c>
      <c r="L140" s="612">
        <v>44578.0</v>
      </c>
      <c r="M140" s="612">
        <v>44578.0</v>
      </c>
      <c r="N140" s="568"/>
      <c r="O140" s="568" t="s">
        <v>3888</v>
      </c>
      <c r="P140" s="614">
        <v>0.01</v>
      </c>
      <c r="Q140" s="622" t="s">
        <v>4318</v>
      </c>
      <c r="R140" s="615"/>
      <c r="S140" s="524" t="str">
        <f t="shared" si="12"/>
        <v/>
      </c>
      <c r="T140" s="524" t="s">
        <v>104</v>
      </c>
      <c r="U140" s="524" t="s">
        <v>2635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3874</v>
      </c>
      <c r="B141" s="79" t="s">
        <v>811</v>
      </c>
      <c r="C141" s="619" t="s">
        <v>809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3877</v>
      </c>
      <c r="K141" s="514" t="s">
        <v>103</v>
      </c>
      <c r="L141" s="612">
        <v>44614.0</v>
      </c>
      <c r="M141" s="612">
        <v>44614.0</v>
      </c>
      <c r="N141" s="629"/>
      <c r="O141" s="629" t="s">
        <v>3888</v>
      </c>
      <c r="P141" s="614">
        <v>0.007</v>
      </c>
      <c r="Q141" s="228" t="s">
        <v>4319</v>
      </c>
      <c r="R141" s="615"/>
      <c r="S141" s="524" t="str">
        <f t="shared" si="12"/>
        <v>Não Qualificado</v>
      </c>
      <c r="T141" s="524" t="s">
        <v>104</v>
      </c>
      <c r="U141" s="524" t="s">
        <v>2635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3874</v>
      </c>
      <c r="B142" s="79" t="s">
        <v>811</v>
      </c>
      <c r="C142" s="619" t="s">
        <v>809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103</v>
      </c>
      <c r="K142" s="514" t="s">
        <v>103</v>
      </c>
      <c r="L142" s="626">
        <v>44504.0</v>
      </c>
      <c r="M142" s="626">
        <v>44508.0</v>
      </c>
      <c r="N142" s="568"/>
      <c r="O142" s="568" t="s">
        <v>3894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104</v>
      </c>
      <c r="U142" s="524" t="s">
        <v>2635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5" t="s">
        <v>3874</v>
      </c>
      <c r="B143" s="79" t="s">
        <v>831</v>
      </c>
      <c r="C143" s="619" t="s">
        <v>829</v>
      </c>
      <c r="D143" s="524">
        <v>8853992.0</v>
      </c>
      <c r="E143" s="524" t="s">
        <v>18</v>
      </c>
      <c r="F143" s="524" t="s">
        <v>27</v>
      </c>
      <c r="G143" s="524" t="s">
        <v>120</v>
      </c>
      <c r="H143" s="514" t="str">
        <f>IFERROR(VLOOKUP(G143,'Cadastro de assessores'!A:B,2,FALSE),"Não Cadastrado")</f>
        <v>18890</v>
      </c>
      <c r="I143" s="524"/>
      <c r="J143" s="52" t="s">
        <v>3877</v>
      </c>
      <c r="K143" s="524"/>
      <c r="L143" s="621"/>
      <c r="M143" s="621">
        <v>44847.0</v>
      </c>
      <c r="N143" s="569"/>
      <c r="O143" s="568" t="s">
        <v>3888</v>
      </c>
      <c r="P143" s="614">
        <v>0.01</v>
      </c>
      <c r="Q143" s="622" t="s">
        <v>3985</v>
      </c>
      <c r="R143" s="615"/>
      <c r="S143" s="524"/>
      <c r="T143" s="524"/>
      <c r="U143" s="524"/>
      <c r="V143" s="524" t="s">
        <v>460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3874</v>
      </c>
      <c r="B144" s="79" t="s">
        <v>4320</v>
      </c>
      <c r="C144" s="619" t="s">
        <v>4321</v>
      </c>
      <c r="D144" s="524">
        <v>4706119.0</v>
      </c>
      <c r="E144" s="524" t="s">
        <v>18</v>
      </c>
      <c r="F144" s="524" t="s">
        <v>19</v>
      </c>
      <c r="G144" s="524" t="s">
        <v>3881</v>
      </c>
      <c r="H144" s="524" t="str">
        <f>IFERROR(VLOOKUP(G144,'Cadastro de assessores'!A:B,2,FALSE),"Não Cadastrado")</f>
        <v>17679</v>
      </c>
      <c r="I144" s="524"/>
      <c r="J144" s="52" t="s">
        <v>190</v>
      </c>
      <c r="K144" s="524" t="s">
        <v>2618</v>
      </c>
      <c r="L144" s="621">
        <v>44203.0</v>
      </c>
      <c r="M144" s="621">
        <v>44203.0</v>
      </c>
      <c r="N144" s="569">
        <v>44450.0</v>
      </c>
      <c r="O144" s="568" t="s">
        <v>3922</v>
      </c>
      <c r="P144" s="614">
        <v>0.008</v>
      </c>
      <c r="Q144" s="622" t="s">
        <v>4322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104</v>
      </c>
      <c r="U144" s="524" t="s">
        <v>2719</v>
      </c>
      <c r="V144" s="524" t="s">
        <v>799</v>
      </c>
      <c r="W144" s="616" t="s">
        <v>3884</v>
      </c>
      <c r="X144" s="616" t="s">
        <v>3884</v>
      </c>
      <c r="Y144" s="616" t="s">
        <v>3884</v>
      </c>
      <c r="Z144" s="616" t="s">
        <v>3884</v>
      </c>
      <c r="AA144" s="616" t="s">
        <v>3884</v>
      </c>
      <c r="AB144" s="616" t="s">
        <v>3884</v>
      </c>
      <c r="AC144" s="616" t="s">
        <v>3884</v>
      </c>
      <c r="AD144" s="616" t="s">
        <v>3884</v>
      </c>
      <c r="AE144" s="616" t="s">
        <v>3884</v>
      </c>
      <c r="AF144" s="616" t="s">
        <v>3884</v>
      </c>
      <c r="AG144" s="616" t="s">
        <v>3884</v>
      </c>
      <c r="AH144" s="616" t="s">
        <v>3884</v>
      </c>
      <c r="AI144" s="616" t="s">
        <v>3884</v>
      </c>
      <c r="AJ144" s="616" t="s">
        <v>3884</v>
      </c>
      <c r="AK144" s="452" t="s">
        <v>2655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2621</v>
      </c>
      <c r="BE144" s="452" t="s">
        <v>2621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3874</v>
      </c>
      <c r="B145" s="79" t="s">
        <v>4320</v>
      </c>
      <c r="C145" s="619" t="s">
        <v>4321</v>
      </c>
      <c r="D145" s="524">
        <v>4728915.0</v>
      </c>
      <c r="E145" s="524" t="s">
        <v>18</v>
      </c>
      <c r="F145" s="524" t="s">
        <v>19</v>
      </c>
      <c r="G145" s="524" t="s">
        <v>3881</v>
      </c>
      <c r="H145" s="524" t="str">
        <f>IFERROR(VLOOKUP(G145,'Cadastro de assessores'!A:B,2,FALSE),"Não Cadastrado")</f>
        <v>17679</v>
      </c>
      <c r="I145" s="524"/>
      <c r="J145" s="52" t="s">
        <v>190</v>
      </c>
      <c r="K145" s="524" t="s">
        <v>2618</v>
      </c>
      <c r="L145" s="621">
        <v>44203.0</v>
      </c>
      <c r="M145" s="621">
        <v>44203.0</v>
      </c>
      <c r="N145" s="569">
        <v>44450.0</v>
      </c>
      <c r="O145" s="524" t="s">
        <v>3882</v>
      </c>
      <c r="P145" s="614">
        <v>0.015</v>
      </c>
      <c r="Q145" s="622" t="s">
        <v>4322</v>
      </c>
      <c r="R145" s="615"/>
      <c r="S145" s="524" t="str">
        <f t="shared" si="13"/>
        <v>Não Qualificado</v>
      </c>
      <c r="T145" s="524" t="s">
        <v>104</v>
      </c>
      <c r="U145" s="524" t="s">
        <v>2719</v>
      </c>
      <c r="V145" s="524" t="s">
        <v>799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2621</v>
      </c>
      <c r="BE145" s="452" t="s">
        <v>2621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3874</v>
      </c>
      <c r="B146" s="79" t="s">
        <v>4323</v>
      </c>
      <c r="C146" s="619" t="s">
        <v>4324</v>
      </c>
      <c r="D146" s="524">
        <v>3221916.0</v>
      </c>
      <c r="E146" s="514" t="s">
        <v>18</v>
      </c>
      <c r="F146" s="514" t="s">
        <v>19</v>
      </c>
      <c r="G146" s="514" t="s">
        <v>3881</v>
      </c>
      <c r="H146" s="514" t="str">
        <f>IFERROR(VLOOKUP(G146,'Cadastro de assessores'!A:B,2,FALSE),"Não Cadastrado")</f>
        <v>17679</v>
      </c>
      <c r="I146" s="514"/>
      <c r="J146" s="52" t="s">
        <v>3877</v>
      </c>
      <c r="K146" s="524" t="s">
        <v>149</v>
      </c>
      <c r="L146" s="524" t="s">
        <v>2655</v>
      </c>
      <c r="M146" s="642" t="s">
        <v>2654</v>
      </c>
      <c r="N146" s="524"/>
      <c r="O146" s="524" t="s">
        <v>3882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104</v>
      </c>
      <c r="U146" s="524" t="s">
        <v>4293</v>
      </c>
      <c r="V146" s="524" t="s">
        <v>3725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2655</v>
      </c>
      <c r="AN146" s="452" t="s">
        <v>2655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2621</v>
      </c>
      <c r="BE146" s="452" t="s">
        <v>2621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3874</v>
      </c>
      <c r="B147" s="79" t="s">
        <v>4325</v>
      </c>
      <c r="C147" s="619" t="s">
        <v>4326</v>
      </c>
      <c r="D147" s="524">
        <v>4668132.0</v>
      </c>
      <c r="E147" s="524" t="s">
        <v>18</v>
      </c>
      <c r="F147" s="524" t="s">
        <v>19</v>
      </c>
      <c r="G147" s="524" t="s">
        <v>3881</v>
      </c>
      <c r="H147" s="524" t="str">
        <f>IFERROR(VLOOKUP(G147,'Cadastro de assessores'!A:B,2,FALSE),"Não Cadastrado")</f>
        <v>17679</v>
      </c>
      <c r="I147" s="524"/>
      <c r="J147" s="52" t="s">
        <v>190</v>
      </c>
      <c r="K147" s="524" t="s">
        <v>2618</v>
      </c>
      <c r="L147" s="621">
        <v>44202.0</v>
      </c>
      <c r="M147" s="621">
        <v>44202.0</v>
      </c>
      <c r="N147" s="621">
        <v>44453.0</v>
      </c>
      <c r="O147" s="524" t="s">
        <v>3882</v>
      </c>
      <c r="P147" s="614">
        <v>0.015</v>
      </c>
      <c r="Q147" s="622" t="s">
        <v>4327</v>
      </c>
      <c r="R147" s="615"/>
      <c r="S147" s="524" t="str">
        <f t="shared" si="13"/>
        <v>Não Qualificado</v>
      </c>
      <c r="T147" s="524" t="s">
        <v>104</v>
      </c>
      <c r="U147" s="524" t="s">
        <v>4293</v>
      </c>
      <c r="V147" s="524" t="s">
        <v>3725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2621</v>
      </c>
      <c r="BE147" s="452" t="s">
        <v>2621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3874</v>
      </c>
      <c r="B148" s="79" t="s">
        <v>4328</v>
      </c>
      <c r="C148" s="619" t="s">
        <v>4329</v>
      </c>
      <c r="D148" s="524">
        <v>4403283.0</v>
      </c>
      <c r="E148" s="524" t="s">
        <v>101</v>
      </c>
      <c r="F148" s="524" t="s">
        <v>19</v>
      </c>
      <c r="G148" s="524" t="s">
        <v>3931</v>
      </c>
      <c r="H148" s="524" t="str">
        <f>IFERROR(VLOOKUP(G148,'Cadastro de assessores'!A:B,2,FALSE),"Não Cadastrado")</f>
        <v>1441</v>
      </c>
      <c r="I148" s="524"/>
      <c r="J148" s="52" t="s">
        <v>190</v>
      </c>
      <c r="K148" s="524" t="s">
        <v>2618</v>
      </c>
      <c r="L148" s="621">
        <v>44075.0</v>
      </c>
      <c r="M148" s="621">
        <v>44075.0</v>
      </c>
      <c r="N148" s="569">
        <v>44537.0</v>
      </c>
      <c r="O148" s="568" t="s">
        <v>3878</v>
      </c>
      <c r="P148" s="614">
        <v>0.02</v>
      </c>
      <c r="Q148" s="622" t="s">
        <v>4330</v>
      </c>
      <c r="R148" s="615"/>
      <c r="S148" s="524" t="str">
        <f t="shared" si="13"/>
        <v/>
      </c>
      <c r="T148" s="524" t="s">
        <v>104</v>
      </c>
      <c r="U148" s="524" t="s">
        <v>4165</v>
      </c>
      <c r="V148" s="524" t="s">
        <v>154</v>
      </c>
      <c r="W148" s="616" t="s">
        <v>3884</v>
      </c>
      <c r="X148" s="616" t="s">
        <v>3884</v>
      </c>
      <c r="Y148" s="616" t="s">
        <v>3884</v>
      </c>
      <c r="Z148" s="616" t="s">
        <v>3884</v>
      </c>
      <c r="AA148" s="616" t="s">
        <v>3884</v>
      </c>
      <c r="AB148" s="616" t="s">
        <v>3884</v>
      </c>
      <c r="AC148" s="616" t="s">
        <v>3884</v>
      </c>
      <c r="AD148" s="616" t="s">
        <v>3884</v>
      </c>
      <c r="AE148" s="616" t="s">
        <v>3884</v>
      </c>
      <c r="AF148" s="616" t="s">
        <v>3884</v>
      </c>
      <c r="AG148" s="616" t="s">
        <v>4331</v>
      </c>
      <c r="AH148" s="616" t="s">
        <v>4332</v>
      </c>
      <c r="AI148" s="616" t="s">
        <v>4333</v>
      </c>
      <c r="AJ148" s="616" t="s">
        <v>4334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2621</v>
      </c>
      <c r="BE148" s="452" t="s">
        <v>2621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3874</v>
      </c>
      <c r="B149" s="79" t="s">
        <v>859</v>
      </c>
      <c r="C149" s="566" t="s">
        <v>4335</v>
      </c>
      <c r="D149" s="568">
        <v>5183783.0</v>
      </c>
      <c r="E149" s="611" t="s">
        <v>101</v>
      </c>
      <c r="F149" s="611" t="s">
        <v>19</v>
      </c>
      <c r="G149" s="514" t="s">
        <v>4336</v>
      </c>
      <c r="H149" s="514">
        <f>IFERROR(VLOOKUP(G149,'Cadastro de assessores'!A:B,2,FALSE),"Não Cadastrado")</f>
        <v>12330</v>
      </c>
      <c r="I149" s="514"/>
      <c r="J149" s="52" t="s">
        <v>3877</v>
      </c>
      <c r="K149" s="514" t="s">
        <v>103</v>
      </c>
      <c r="L149" s="626">
        <v>44701.0</v>
      </c>
      <c r="M149" s="626">
        <v>44701.0</v>
      </c>
      <c r="N149" s="568"/>
      <c r="O149" s="568" t="s">
        <v>3888</v>
      </c>
      <c r="P149" s="614">
        <v>0.007</v>
      </c>
      <c r="Q149" s="622"/>
      <c r="R149" s="615"/>
      <c r="S149" s="524" t="str">
        <f t="shared" si="13"/>
        <v/>
      </c>
      <c r="T149" s="524" t="s">
        <v>104</v>
      </c>
      <c r="U149" s="524" t="s">
        <v>2657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3874</v>
      </c>
      <c r="B150" s="79" t="s">
        <v>881</v>
      </c>
      <c r="C150" s="647" t="s">
        <v>878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3877</v>
      </c>
      <c r="K150" s="514" t="s">
        <v>103</v>
      </c>
      <c r="L150" s="626">
        <v>44614.0</v>
      </c>
      <c r="M150" s="626">
        <v>44614.0</v>
      </c>
      <c r="N150" s="568"/>
      <c r="O150" s="568" t="s">
        <v>3888</v>
      </c>
      <c r="P150" s="614">
        <v>0.007</v>
      </c>
      <c r="Q150" s="508" t="s">
        <v>4337</v>
      </c>
      <c r="R150" s="615"/>
      <c r="S150" s="524" t="str">
        <f t="shared" si="13"/>
        <v>Não Qualificado</v>
      </c>
      <c r="T150" s="524" t="s">
        <v>104</v>
      </c>
      <c r="U150" s="524" t="s">
        <v>3497</v>
      </c>
      <c r="V150" s="524" t="s">
        <v>882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5" t="s">
        <v>3874</v>
      </c>
      <c r="B151" s="79" t="s">
        <v>4338</v>
      </c>
      <c r="C151" s="566" t="s">
        <v>4339</v>
      </c>
      <c r="D151" s="568">
        <v>6121090.0</v>
      </c>
      <c r="E151" s="524" t="s">
        <v>18</v>
      </c>
      <c r="F151" s="513" t="s">
        <v>27</v>
      </c>
      <c r="G151" s="524" t="s">
        <v>262</v>
      </c>
      <c r="H151" s="513" t="str">
        <f>IFERROR(VLOOKUP(G151,'Cadastro de assessores'!A:B,2,FALSE),"Não Cadastrado")</f>
        <v>18009</v>
      </c>
      <c r="I151" s="513"/>
      <c r="J151" s="52" t="s">
        <v>190</v>
      </c>
      <c r="K151" s="524" t="s">
        <v>2618</v>
      </c>
      <c r="L151" s="621"/>
      <c r="M151" s="621">
        <v>44421.0</v>
      </c>
      <c r="N151" s="621">
        <v>44685.0</v>
      </c>
      <c r="O151" s="524" t="s">
        <v>3878</v>
      </c>
      <c r="P151" s="614">
        <v>0.02</v>
      </c>
      <c r="Q151" s="228" t="s">
        <v>4340</v>
      </c>
      <c r="R151" s="615"/>
      <c r="S151" s="524" t="str">
        <f t="shared" si="13"/>
        <v>Não Qualificado</v>
      </c>
      <c r="T151" s="524" t="s">
        <v>104</v>
      </c>
      <c r="U151" s="568" t="s">
        <v>4341</v>
      </c>
      <c r="V151" s="524" t="s">
        <v>154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2621</v>
      </c>
      <c r="BE151" s="452" t="s">
        <v>2621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3874</v>
      </c>
      <c r="B152" s="79" t="s">
        <v>891</v>
      </c>
      <c r="C152" s="566" t="s">
        <v>889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3877</v>
      </c>
      <c r="K152" s="514" t="s">
        <v>103</v>
      </c>
      <c r="L152" s="626">
        <v>44649.0</v>
      </c>
      <c r="M152" s="626">
        <v>44655.0</v>
      </c>
      <c r="N152" s="568"/>
      <c r="O152" s="568" t="s">
        <v>3888</v>
      </c>
      <c r="P152" s="614">
        <v>0.007</v>
      </c>
      <c r="Q152" s="622"/>
      <c r="R152" s="615"/>
      <c r="S152" s="524" t="str">
        <f t="shared" si="13"/>
        <v/>
      </c>
      <c r="T152" s="524" t="s">
        <v>104</v>
      </c>
      <c r="U152" s="524" t="s">
        <v>2646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3874</v>
      </c>
      <c r="B153" s="79" t="s">
        <v>4342</v>
      </c>
      <c r="C153" s="566" t="s">
        <v>4343</v>
      </c>
      <c r="D153" s="568">
        <v>0.0</v>
      </c>
      <c r="E153" s="524" t="s">
        <v>18</v>
      </c>
      <c r="F153" s="513" t="s">
        <v>27</v>
      </c>
      <c r="G153" s="524" t="s">
        <v>262</v>
      </c>
      <c r="H153" s="513" t="str">
        <f>IFERROR(VLOOKUP(G153,'Cadastro de assessores'!A:B,2,FALSE),"Não Cadastrado")</f>
        <v>18009</v>
      </c>
      <c r="I153" s="513"/>
      <c r="J153" s="52" t="s">
        <v>190</v>
      </c>
      <c r="K153" s="524" t="s">
        <v>2618</v>
      </c>
      <c r="L153" s="621">
        <v>44300.0</v>
      </c>
      <c r="M153" s="621">
        <v>44300.0</v>
      </c>
      <c r="N153" s="621">
        <v>44651.0</v>
      </c>
      <c r="O153" s="524" t="s">
        <v>3882</v>
      </c>
      <c r="P153" s="614">
        <v>0.012</v>
      </c>
      <c r="Q153" s="622" t="s">
        <v>4344</v>
      </c>
      <c r="R153" s="615"/>
      <c r="S153" s="524" t="str">
        <f t="shared" si="13"/>
        <v>Não Qualificado</v>
      </c>
      <c r="T153" s="524" t="s">
        <v>104</v>
      </c>
      <c r="U153" s="524" t="s">
        <v>2674</v>
      </c>
      <c r="V153" s="524" t="s">
        <v>154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2621</v>
      </c>
      <c r="BE153" s="452" t="s">
        <v>2621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3874</v>
      </c>
      <c r="B154" s="79" t="s">
        <v>901</v>
      </c>
      <c r="C154" s="566" t="s">
        <v>4345</v>
      </c>
      <c r="D154" s="568">
        <v>3561110.0</v>
      </c>
      <c r="E154" s="514" t="s">
        <v>18</v>
      </c>
      <c r="F154" s="514" t="s">
        <v>19</v>
      </c>
      <c r="G154" s="568" t="s">
        <v>844</v>
      </c>
      <c r="H154" s="568">
        <f>IFERROR(VLOOKUP(G154,'Cadastro de assessores'!A:B,2,FALSE),"Não Cadastrado")</f>
        <v>12342</v>
      </c>
      <c r="I154" s="568"/>
      <c r="J154" s="52" t="s">
        <v>3877</v>
      </c>
      <c r="K154" s="514" t="s">
        <v>103</v>
      </c>
      <c r="L154" s="626">
        <v>44656.0</v>
      </c>
      <c r="M154" s="626">
        <v>44658.0</v>
      </c>
      <c r="N154" s="568"/>
      <c r="O154" s="568" t="s">
        <v>3888</v>
      </c>
      <c r="P154" s="614">
        <v>0.007</v>
      </c>
      <c r="Q154" s="228" t="s">
        <v>4346</v>
      </c>
      <c r="R154" s="615"/>
      <c r="S154" s="524" t="str">
        <f t="shared" si="13"/>
        <v>Não Qualificado</v>
      </c>
      <c r="T154" s="524" t="s">
        <v>104</v>
      </c>
      <c r="U154" s="568" t="s">
        <v>2646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3874</v>
      </c>
      <c r="B155" s="79" t="s">
        <v>4347</v>
      </c>
      <c r="C155" s="619" t="s">
        <v>4348</v>
      </c>
      <c r="D155" s="524">
        <v>4403399.0</v>
      </c>
      <c r="E155" s="524" t="s">
        <v>101</v>
      </c>
      <c r="F155" s="524" t="s">
        <v>19</v>
      </c>
      <c r="G155" s="524" t="s">
        <v>4137</v>
      </c>
      <c r="H155" s="524" t="str">
        <f>IFERROR(VLOOKUP(G155,'Cadastro de assessores'!A:B,2,FALSE),"Não Cadastrado")</f>
        <v>15049</v>
      </c>
      <c r="I155" s="524"/>
      <c r="J155" s="52" t="s">
        <v>190</v>
      </c>
      <c r="K155" s="524" t="s">
        <v>2618</v>
      </c>
      <c r="L155" s="621">
        <v>44074.0</v>
      </c>
      <c r="M155" s="621">
        <v>44074.0</v>
      </c>
      <c r="N155" s="621">
        <v>44627.0</v>
      </c>
      <c r="O155" s="524" t="s">
        <v>3890</v>
      </c>
      <c r="P155" s="614">
        <v>0.012</v>
      </c>
      <c r="Q155" s="622" t="s">
        <v>4349</v>
      </c>
      <c r="R155" s="615"/>
      <c r="S155" s="524" t="str">
        <f t="shared" si="13"/>
        <v>Não Qualificado</v>
      </c>
      <c r="T155" s="524" t="s">
        <v>104</v>
      </c>
      <c r="U155" s="524" t="s">
        <v>3178</v>
      </c>
      <c r="V155" s="524" t="s">
        <v>19</v>
      </c>
      <c r="W155" s="616" t="s">
        <v>3884</v>
      </c>
      <c r="X155" s="616" t="s">
        <v>3884</v>
      </c>
      <c r="Y155" s="616" t="s">
        <v>3884</v>
      </c>
      <c r="Z155" s="616" t="s">
        <v>3884</v>
      </c>
      <c r="AA155" s="616" t="s">
        <v>3884</v>
      </c>
      <c r="AB155" s="616" t="s">
        <v>3884</v>
      </c>
      <c r="AC155" s="616" t="s">
        <v>3884</v>
      </c>
      <c r="AD155" s="616" t="s">
        <v>3884</v>
      </c>
      <c r="AE155" s="616" t="s">
        <v>3884</v>
      </c>
      <c r="AF155" s="616" t="s">
        <v>3884</v>
      </c>
      <c r="AG155" s="616" t="s">
        <v>4350</v>
      </c>
      <c r="AH155" s="616" t="s">
        <v>4351</v>
      </c>
      <c r="AI155" s="616" t="s">
        <v>4352</v>
      </c>
      <c r="AJ155" s="616" t="s">
        <v>4353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2621</v>
      </c>
      <c r="BE155" s="452" t="s">
        <v>2621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3874</v>
      </c>
      <c r="B156" s="79" t="s">
        <v>4354</v>
      </c>
      <c r="C156" s="566" t="s">
        <v>4355</v>
      </c>
      <c r="D156" s="568">
        <v>5599659.0</v>
      </c>
      <c r="E156" s="514" t="s">
        <v>101</v>
      </c>
      <c r="F156" s="611" t="s">
        <v>19</v>
      </c>
      <c r="G156" s="568" t="s">
        <v>4254</v>
      </c>
      <c r="H156" s="568">
        <f>IFERROR(VLOOKUP(G156,'Cadastro de assessores'!A:B,2,FALSE),"Não Cadastrado")</f>
        <v>12347</v>
      </c>
      <c r="I156" s="568"/>
      <c r="J156" s="52" t="s">
        <v>3877</v>
      </c>
      <c r="K156" s="514" t="s">
        <v>103</v>
      </c>
      <c r="L156" s="612">
        <v>44341.0</v>
      </c>
      <c r="M156" s="612">
        <v>44344.0</v>
      </c>
      <c r="N156" s="568"/>
      <c r="O156" s="568" t="s">
        <v>3888</v>
      </c>
      <c r="P156" s="614">
        <v>0.007</v>
      </c>
      <c r="Q156" s="228"/>
      <c r="R156" s="615"/>
      <c r="S156" s="524" t="str">
        <f t="shared" si="13"/>
        <v/>
      </c>
      <c r="T156" s="524" t="s">
        <v>104</v>
      </c>
      <c r="U156" s="568" t="s">
        <v>2657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3874</v>
      </c>
      <c r="B157" s="79" t="s">
        <v>4356</v>
      </c>
      <c r="C157" s="619" t="s">
        <v>4357</v>
      </c>
      <c r="D157" s="524">
        <v>4743699.0</v>
      </c>
      <c r="E157" s="524" t="s">
        <v>101</v>
      </c>
      <c r="F157" s="524" t="s">
        <v>19</v>
      </c>
      <c r="G157" s="524" t="s">
        <v>3713</v>
      </c>
      <c r="H157" s="524" t="str">
        <f>IFERROR(VLOOKUP(G157,'Cadastro de assessores'!A:B,2,FALSE),"Não Cadastrado")</f>
        <v>14574</v>
      </c>
      <c r="I157" s="524"/>
      <c r="J157" s="52" t="s">
        <v>190</v>
      </c>
      <c r="K157" s="524" t="s">
        <v>2618</v>
      </c>
      <c r="L157" s="621">
        <v>44211.0</v>
      </c>
      <c r="M157" s="621">
        <v>44211.0</v>
      </c>
      <c r="N157" s="621">
        <v>44803.0</v>
      </c>
      <c r="O157" s="524" t="s">
        <v>3882</v>
      </c>
      <c r="P157" s="614">
        <v>0.015</v>
      </c>
      <c r="Q157" s="622" t="s">
        <v>4358</v>
      </c>
      <c r="R157" s="615"/>
      <c r="S157" s="524" t="str">
        <f t="shared" si="13"/>
        <v/>
      </c>
      <c r="T157" s="524" t="s">
        <v>104</v>
      </c>
      <c r="U157" s="524" t="s">
        <v>2678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3874</v>
      </c>
      <c r="B158" s="79" t="s">
        <v>4359</v>
      </c>
      <c r="C158" s="619" t="s">
        <v>4360</v>
      </c>
      <c r="D158" s="524">
        <v>4695581.0</v>
      </c>
      <c r="E158" s="514" t="s">
        <v>101</v>
      </c>
      <c r="F158" s="514" t="s">
        <v>19</v>
      </c>
      <c r="G158" s="514" t="s">
        <v>4175</v>
      </c>
      <c r="H158" s="514" t="str">
        <f>IFERROR(VLOOKUP(G158,'Cadastro de assessores'!A:B,2,FALSE),"Não Cadastrado")</f>
        <v>19157</v>
      </c>
      <c r="I158" s="514"/>
      <c r="J158" s="52" t="s">
        <v>3877</v>
      </c>
      <c r="K158" s="514" t="s">
        <v>103</v>
      </c>
      <c r="L158" s="613">
        <v>44186.0</v>
      </c>
      <c r="M158" s="613">
        <v>44193.0</v>
      </c>
      <c r="N158" s="568"/>
      <c r="O158" s="568" t="s">
        <v>3878</v>
      </c>
      <c r="P158" s="614">
        <v>0.02</v>
      </c>
      <c r="Q158" s="622"/>
      <c r="R158" s="615"/>
      <c r="S158" s="524" t="str">
        <f t="shared" si="13"/>
        <v/>
      </c>
      <c r="T158" s="524" t="s">
        <v>104</v>
      </c>
      <c r="U158" s="524" t="s">
        <v>4361</v>
      </c>
      <c r="V158" s="524" t="s">
        <v>19</v>
      </c>
      <c r="W158" s="616" t="s">
        <v>3884</v>
      </c>
      <c r="X158" s="616" t="s">
        <v>3884</v>
      </c>
      <c r="Y158" s="616" t="s">
        <v>3884</v>
      </c>
      <c r="Z158" s="616" t="s">
        <v>3884</v>
      </c>
      <c r="AA158" s="616" t="s">
        <v>3884</v>
      </c>
      <c r="AB158" s="616" t="s">
        <v>3884</v>
      </c>
      <c r="AC158" s="616" t="s">
        <v>3884</v>
      </c>
      <c r="AD158" s="616" t="s">
        <v>3884</v>
      </c>
      <c r="AE158" s="616" t="s">
        <v>3884</v>
      </c>
      <c r="AF158" s="616" t="s">
        <v>3884</v>
      </c>
      <c r="AG158" s="616" t="s">
        <v>3884</v>
      </c>
      <c r="AH158" s="616" t="s">
        <v>3884</v>
      </c>
      <c r="AI158" s="616" t="s">
        <v>3884</v>
      </c>
      <c r="AJ158" s="616" t="s">
        <v>3884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3874</v>
      </c>
      <c r="B159" s="79" t="s">
        <v>4362</v>
      </c>
      <c r="C159" s="647" t="s">
        <v>4363</v>
      </c>
      <c r="D159" s="629">
        <v>3274958.0</v>
      </c>
      <c r="E159" s="514" t="s">
        <v>101</v>
      </c>
      <c r="F159" s="611" t="s">
        <v>19</v>
      </c>
      <c r="G159" s="514" t="s">
        <v>4128</v>
      </c>
      <c r="H159" s="514" t="str">
        <f>IFERROR(VLOOKUP(G159,'Cadastro de assessores'!A:B,2,FALSE),"Não Cadastrado")</f>
        <v>19634</v>
      </c>
      <c r="I159" s="514"/>
      <c r="J159" s="52" t="s">
        <v>3877</v>
      </c>
      <c r="K159" s="514" t="s">
        <v>103</v>
      </c>
      <c r="L159" s="626">
        <v>44714.0</v>
      </c>
      <c r="M159" s="626">
        <v>44714.0</v>
      </c>
      <c r="N159" s="568"/>
      <c r="O159" s="568" t="s">
        <v>3888</v>
      </c>
      <c r="P159" s="614">
        <v>0.007</v>
      </c>
      <c r="Q159" s="228" t="s">
        <v>4364</v>
      </c>
      <c r="R159" s="615"/>
      <c r="S159" s="524"/>
      <c r="T159" s="524" t="s">
        <v>104</v>
      </c>
      <c r="U159" s="524" t="s">
        <v>2730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2621</v>
      </c>
      <c r="BE159" s="452" t="s">
        <v>2621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3874</v>
      </c>
      <c r="B160" s="79" t="s">
        <v>923</v>
      </c>
      <c r="C160" s="647" t="s">
        <v>4365</v>
      </c>
      <c r="D160" s="629">
        <v>6986262.0</v>
      </c>
      <c r="E160" s="514" t="s">
        <v>18</v>
      </c>
      <c r="F160" s="611" t="s">
        <v>27</v>
      </c>
      <c r="G160" s="514" t="s">
        <v>262</v>
      </c>
      <c r="H160" s="514" t="str">
        <f>IFERROR(VLOOKUP(G160,'Cadastro de assessores'!A:B,2,FALSE),"Não Cadastrado")</f>
        <v>18009</v>
      </c>
      <c r="I160" s="514"/>
      <c r="J160" s="52" t="s">
        <v>3877</v>
      </c>
      <c r="K160" s="514" t="s">
        <v>103</v>
      </c>
      <c r="L160" s="612">
        <v>44508.0</v>
      </c>
      <c r="M160" s="612">
        <v>44503.0</v>
      </c>
      <c r="N160" s="569">
        <v>45033.0</v>
      </c>
      <c r="O160" s="568" t="s">
        <v>3922</v>
      </c>
      <c r="P160" s="614">
        <v>0.008</v>
      </c>
      <c r="Q160" s="228" t="s">
        <v>4366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104</v>
      </c>
      <c r="U160" s="524" t="s">
        <v>2730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3874</v>
      </c>
      <c r="B161" s="79" t="s">
        <v>4367</v>
      </c>
      <c r="C161" s="619" t="s">
        <v>4368</v>
      </c>
      <c r="D161" s="524">
        <v>395136.0</v>
      </c>
      <c r="E161" s="524" t="s">
        <v>18</v>
      </c>
      <c r="F161" s="524" t="s">
        <v>19</v>
      </c>
      <c r="G161" s="524" t="s">
        <v>4369</v>
      </c>
      <c r="H161" s="524" t="str">
        <f>IFERROR(VLOOKUP(G161,'Cadastro de assessores'!A:B,2,FALSE),"Não Cadastrado")</f>
        <v>12846</v>
      </c>
      <c r="I161" s="524"/>
      <c r="J161" s="52" t="s">
        <v>190</v>
      </c>
      <c r="K161" s="524" t="s">
        <v>2618</v>
      </c>
      <c r="L161" s="621">
        <v>44260.0</v>
      </c>
      <c r="M161" s="621">
        <v>44260.0</v>
      </c>
      <c r="N161" s="621">
        <v>44378.0</v>
      </c>
      <c r="O161" s="524" t="s">
        <v>3894</v>
      </c>
      <c r="P161" s="614">
        <v>0.005</v>
      </c>
      <c r="Q161" s="646" t="s">
        <v>4370</v>
      </c>
      <c r="R161" s="615"/>
      <c r="S161" s="524" t="str">
        <f t="shared" si="14"/>
        <v/>
      </c>
      <c r="T161" s="524" t="s">
        <v>104</v>
      </c>
      <c r="U161" s="524" t="s">
        <v>2669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2621</v>
      </c>
      <c r="BE161" s="452" t="s">
        <v>2621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3874</v>
      </c>
      <c r="B162" s="79" t="s">
        <v>4371</v>
      </c>
      <c r="C162" s="566" t="s">
        <v>4372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3877</v>
      </c>
      <c r="K162" s="524" t="s">
        <v>149</v>
      </c>
      <c r="L162" s="645" t="s">
        <v>2655</v>
      </c>
      <c r="M162" s="645"/>
      <c r="N162" s="568"/>
      <c r="O162" s="568" t="s">
        <v>3890</v>
      </c>
      <c r="P162" s="614">
        <v>0.01</v>
      </c>
      <c r="Q162" s="646" t="s">
        <v>4373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3874</v>
      </c>
      <c r="B163" s="79" t="s">
        <v>947</v>
      </c>
      <c r="C163" s="566" t="s">
        <v>2929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3877</v>
      </c>
      <c r="K163" s="514" t="s">
        <v>103</v>
      </c>
      <c r="L163" s="626">
        <v>44644.0</v>
      </c>
      <c r="M163" s="626">
        <v>44644.0</v>
      </c>
      <c r="N163" s="568"/>
      <c r="O163" s="568" t="s">
        <v>3888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104</v>
      </c>
      <c r="U163" s="524" t="s">
        <v>2730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5" t="s">
        <v>3874</v>
      </c>
      <c r="B164" s="79" t="s">
        <v>4374</v>
      </c>
      <c r="C164" s="566" t="s">
        <v>4375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103</v>
      </c>
      <c r="K164" s="514" t="s">
        <v>103</v>
      </c>
      <c r="L164" s="626">
        <v>44645.0</v>
      </c>
      <c r="M164" s="626">
        <v>44645.0</v>
      </c>
      <c r="N164" s="568"/>
      <c r="O164" s="568" t="s">
        <v>3882</v>
      </c>
      <c r="P164" s="614">
        <v>0.015</v>
      </c>
      <c r="Q164" s="622" t="s">
        <v>4376</v>
      </c>
      <c r="R164" s="615"/>
      <c r="S164" s="524" t="str">
        <f t="shared" si="15"/>
        <v>Não Qualificado</v>
      </c>
      <c r="T164" s="524" t="s">
        <v>104</v>
      </c>
      <c r="U164" s="568" t="s">
        <v>4377</v>
      </c>
      <c r="V164" s="524" t="s">
        <v>1123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2621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5" t="s">
        <v>3874</v>
      </c>
      <c r="B165" s="79" t="s">
        <v>4378</v>
      </c>
      <c r="C165" s="566" t="s">
        <v>4379</v>
      </c>
      <c r="D165" s="568">
        <v>6486558.0</v>
      </c>
      <c r="E165" s="514" t="s">
        <v>18</v>
      </c>
      <c r="F165" s="611" t="s">
        <v>19</v>
      </c>
      <c r="G165" s="629" t="s">
        <v>3719</v>
      </c>
      <c r="H165" s="629" t="str">
        <f>IFERROR(VLOOKUP(G165,'Cadastro de assessores'!A:B,2,FALSE),"Não Cadastrado")</f>
        <v>14739</v>
      </c>
      <c r="I165" s="629"/>
      <c r="J165" s="47" t="s">
        <v>103</v>
      </c>
      <c r="K165" s="514" t="s">
        <v>103</v>
      </c>
      <c r="L165" s="612">
        <v>44439.0</v>
      </c>
      <c r="M165" s="612">
        <v>44447.0</v>
      </c>
      <c r="N165" s="568"/>
      <c r="O165" s="568" t="s">
        <v>3882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104</v>
      </c>
      <c r="U165" s="568" t="s">
        <v>4380</v>
      </c>
      <c r="V165" s="524" t="s">
        <v>154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5" t="s">
        <v>3874</v>
      </c>
      <c r="B166" s="79" t="s">
        <v>972</v>
      </c>
      <c r="C166" s="658" t="s">
        <v>969</v>
      </c>
      <c r="D166" s="568">
        <v>7032839.0</v>
      </c>
      <c r="E166" s="514" t="s">
        <v>18</v>
      </c>
      <c r="F166" s="514" t="s">
        <v>19</v>
      </c>
      <c r="G166" s="568" t="s">
        <v>3719</v>
      </c>
      <c r="H166" s="629" t="str">
        <f>IFERROR(VLOOKUP(G166,'Cadastro de assessores'!A:B,2,FALSE),"Não Cadastrado")</f>
        <v>14739</v>
      </c>
      <c r="I166" s="629"/>
      <c r="J166" s="52" t="s">
        <v>3877</v>
      </c>
      <c r="K166" s="514" t="s">
        <v>103</v>
      </c>
      <c r="L166" s="612">
        <v>44508.0</v>
      </c>
      <c r="M166" s="612">
        <v>44509.0</v>
      </c>
      <c r="N166" s="568"/>
      <c r="O166" s="568" t="s">
        <v>3888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104</v>
      </c>
      <c r="U166" s="568" t="s">
        <v>4380</v>
      </c>
      <c r="V166" s="524" t="s">
        <v>154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3874</v>
      </c>
      <c r="B167" s="79" t="s">
        <v>972</v>
      </c>
      <c r="C167" s="658" t="s">
        <v>969</v>
      </c>
      <c r="D167" s="568">
        <v>7046433.0</v>
      </c>
      <c r="E167" s="514" t="s">
        <v>18</v>
      </c>
      <c r="F167" s="514" t="s">
        <v>19</v>
      </c>
      <c r="G167" s="568" t="s">
        <v>3719</v>
      </c>
      <c r="H167" s="629" t="str">
        <f>IFERROR(VLOOKUP(G167,'Cadastro de assessores'!A:B,2,FALSE),"Não Cadastrado")</f>
        <v>14739</v>
      </c>
      <c r="I167" s="629"/>
      <c r="J167" s="52" t="s">
        <v>3877</v>
      </c>
      <c r="K167" s="514" t="s">
        <v>103</v>
      </c>
      <c r="L167" s="612">
        <v>44508.0</v>
      </c>
      <c r="M167" s="612">
        <v>44508.0</v>
      </c>
      <c r="N167" s="568"/>
      <c r="O167" s="568" t="s">
        <v>3894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104</v>
      </c>
      <c r="U167" s="568" t="s">
        <v>4380</v>
      </c>
      <c r="V167" s="524" t="s">
        <v>154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3874</v>
      </c>
      <c r="B168" s="79" t="s">
        <v>4381</v>
      </c>
      <c r="C168" s="619" t="s">
        <v>4382</v>
      </c>
      <c r="D168" s="524">
        <v>4947409.0</v>
      </c>
      <c r="E168" s="514" t="s">
        <v>18</v>
      </c>
      <c r="F168" s="611" t="s">
        <v>19</v>
      </c>
      <c r="G168" s="514" t="s">
        <v>4383</v>
      </c>
      <c r="H168" s="611" t="str">
        <f>IFERROR(VLOOKUP(G168,'Cadastro de assessores'!A:B,2,FALSE),"Não Cadastrado")</f>
        <v>13896</v>
      </c>
      <c r="I168" s="611"/>
      <c r="J168" s="52" t="s">
        <v>3877</v>
      </c>
      <c r="K168" s="514" t="s">
        <v>103</v>
      </c>
      <c r="L168" s="612">
        <v>44272.0</v>
      </c>
      <c r="M168" s="612">
        <v>44260.0</v>
      </c>
      <c r="N168" s="524"/>
      <c r="O168" s="524" t="s">
        <v>3894</v>
      </c>
      <c r="P168" s="614">
        <v>0.025</v>
      </c>
      <c r="Q168" s="622"/>
      <c r="R168" s="615"/>
      <c r="S168" s="524" t="str">
        <f t="shared" si="15"/>
        <v/>
      </c>
      <c r="T168" s="524" t="s">
        <v>104</v>
      </c>
      <c r="U168" s="524" t="s">
        <v>2674</v>
      </c>
      <c r="V168" s="524" t="s">
        <v>154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3874</v>
      </c>
      <c r="B169" s="79" t="s">
        <v>4384</v>
      </c>
      <c r="C169" s="619" t="s">
        <v>4385</v>
      </c>
      <c r="D169" s="524">
        <v>4622255.0</v>
      </c>
      <c r="E169" s="514" t="s">
        <v>101</v>
      </c>
      <c r="F169" s="514" t="s">
        <v>19</v>
      </c>
      <c r="G169" s="514" t="s">
        <v>4175</v>
      </c>
      <c r="H169" s="514" t="str">
        <f>IFERROR(VLOOKUP(G169,'Cadastro de assessores'!A:B,2,FALSE),"Não Cadastrado")</f>
        <v>19157</v>
      </c>
      <c r="I169" s="514"/>
      <c r="J169" s="52" t="s">
        <v>3877</v>
      </c>
      <c r="K169" s="524" t="s">
        <v>149</v>
      </c>
      <c r="L169" s="524" t="s">
        <v>2655</v>
      </c>
      <c r="M169" s="642" t="s">
        <v>2654</v>
      </c>
      <c r="N169" s="524"/>
      <c r="O169" s="524" t="s">
        <v>3882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104</v>
      </c>
      <c r="U169" s="524" t="s">
        <v>2620</v>
      </c>
      <c r="V169" s="524" t="s">
        <v>19</v>
      </c>
      <c r="W169" s="616" t="s">
        <v>3884</v>
      </c>
      <c r="X169" s="616" t="s">
        <v>3884</v>
      </c>
      <c r="Y169" s="616" t="s">
        <v>3884</v>
      </c>
      <c r="Z169" s="616" t="s">
        <v>3884</v>
      </c>
      <c r="AA169" s="616" t="s">
        <v>3884</v>
      </c>
      <c r="AB169" s="616" t="s">
        <v>3884</v>
      </c>
      <c r="AC169" s="616" t="s">
        <v>3884</v>
      </c>
      <c r="AD169" s="616" t="s">
        <v>3884</v>
      </c>
      <c r="AE169" s="616" t="s">
        <v>3884</v>
      </c>
      <c r="AF169" s="616" t="s">
        <v>3884</v>
      </c>
      <c r="AG169" s="616" t="s">
        <v>3884</v>
      </c>
      <c r="AH169" s="616" t="s">
        <v>3884</v>
      </c>
      <c r="AI169" s="616" t="s">
        <v>3884</v>
      </c>
      <c r="AJ169" s="616" t="s">
        <v>3884</v>
      </c>
      <c r="AK169" s="452" t="s">
        <v>2655</v>
      </c>
      <c r="AL169" s="452"/>
      <c r="AM169" s="452" t="s">
        <v>2655</v>
      </c>
      <c r="AN169" s="452" t="s">
        <v>2655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2621</v>
      </c>
      <c r="BE169" s="452" t="s">
        <v>2621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3874</v>
      </c>
      <c r="B170" s="79" t="s">
        <v>4386</v>
      </c>
      <c r="C170" s="566" t="s">
        <v>4387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3877</v>
      </c>
      <c r="K170" s="514" t="s">
        <v>103</v>
      </c>
      <c r="L170" s="612">
        <v>44757.0</v>
      </c>
      <c r="M170" s="612">
        <v>44757.0</v>
      </c>
      <c r="N170" s="524"/>
      <c r="O170" s="524" t="s">
        <v>3890</v>
      </c>
      <c r="P170" s="614">
        <v>0.012</v>
      </c>
      <c r="Q170" s="622" t="s">
        <v>4388</v>
      </c>
      <c r="R170" s="615"/>
      <c r="S170" s="524"/>
      <c r="T170" s="524" t="s">
        <v>104</v>
      </c>
      <c r="U170" s="524" t="s">
        <v>2646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3874</v>
      </c>
      <c r="B171" s="79" t="s">
        <v>4389</v>
      </c>
      <c r="C171" s="619" t="s">
        <v>4390</v>
      </c>
      <c r="D171" s="524">
        <v>4862815.0</v>
      </c>
      <c r="E171" s="524" t="s">
        <v>18</v>
      </c>
      <c r="F171" s="513" t="s">
        <v>27</v>
      </c>
      <c r="G171" s="524" t="s">
        <v>262</v>
      </c>
      <c r="H171" s="524" t="str">
        <f>IFERROR(VLOOKUP(G171,'Cadastro de assessores'!A:B,2,FALSE),"Não Cadastrado")</f>
        <v>18009</v>
      </c>
      <c r="I171" s="524"/>
      <c r="J171" s="52" t="s">
        <v>190</v>
      </c>
      <c r="K171" s="524" t="s">
        <v>2618</v>
      </c>
      <c r="L171" s="621">
        <v>44251.0</v>
      </c>
      <c r="M171" s="621">
        <v>44251.0</v>
      </c>
      <c r="N171" s="621">
        <v>44777.0</v>
      </c>
      <c r="O171" s="524" t="s">
        <v>3894</v>
      </c>
      <c r="P171" s="614">
        <v>0.025</v>
      </c>
      <c r="Q171" s="622" t="s">
        <v>4391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104</v>
      </c>
      <c r="U171" s="524" t="s">
        <v>2674</v>
      </c>
      <c r="V171" s="524" t="s">
        <v>154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3874</v>
      </c>
      <c r="B172" s="79" t="s">
        <v>4392</v>
      </c>
      <c r="C172" s="566" t="s">
        <v>4393</v>
      </c>
      <c r="D172" s="568">
        <v>5171052.0</v>
      </c>
      <c r="E172" s="514" t="s">
        <v>18</v>
      </c>
      <c r="F172" s="611" t="s">
        <v>27</v>
      </c>
      <c r="G172" s="514" t="s">
        <v>262</v>
      </c>
      <c r="H172" s="611" t="str">
        <f>IFERROR(VLOOKUP(G172,'Cadastro de assessores'!A:B,2,FALSE),"Não Cadastrado")</f>
        <v>18009</v>
      </c>
      <c r="I172" s="611"/>
      <c r="J172" s="47" t="s">
        <v>103</v>
      </c>
      <c r="K172" s="514" t="s">
        <v>103</v>
      </c>
      <c r="L172" s="612">
        <v>44299.0</v>
      </c>
      <c r="M172" s="612">
        <v>44314.0</v>
      </c>
      <c r="N172" s="524"/>
      <c r="O172" s="524" t="s">
        <v>3894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104</v>
      </c>
      <c r="U172" s="524" t="s">
        <v>4394</v>
      </c>
      <c r="V172" s="524" t="s">
        <v>154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5" t="s">
        <v>3874</v>
      </c>
      <c r="B173" s="79" t="s">
        <v>4395</v>
      </c>
      <c r="C173" s="619" t="s">
        <v>4396</v>
      </c>
      <c r="D173" s="524">
        <v>2218857.0</v>
      </c>
      <c r="E173" s="524" t="s">
        <v>101</v>
      </c>
      <c r="F173" s="524" t="s">
        <v>19</v>
      </c>
      <c r="G173" s="524" t="s">
        <v>3713</v>
      </c>
      <c r="H173" s="524" t="str">
        <f>IFERROR(VLOOKUP(G173,'Cadastro de assessores'!A:B,2,FALSE),"Não Cadastrado")</f>
        <v>14574</v>
      </c>
      <c r="I173" s="524"/>
      <c r="J173" s="52" t="s">
        <v>190</v>
      </c>
      <c r="K173" s="524" t="s">
        <v>2618</v>
      </c>
      <c r="L173" s="620">
        <v>44126.0</v>
      </c>
      <c r="M173" s="620">
        <v>44126.0</v>
      </c>
      <c r="N173" s="621">
        <v>44281.0</v>
      </c>
      <c r="O173" s="524" t="s">
        <v>3882</v>
      </c>
      <c r="P173" s="614">
        <v>0.015</v>
      </c>
      <c r="Q173" s="622" t="s">
        <v>4397</v>
      </c>
      <c r="R173" s="615"/>
      <c r="S173" s="524" t="str">
        <f t="shared" si="16"/>
        <v>Qualificado</v>
      </c>
      <c r="T173" s="524" t="s">
        <v>104</v>
      </c>
      <c r="U173" s="524" t="s">
        <v>2635</v>
      </c>
      <c r="V173" s="524" t="s">
        <v>19</v>
      </c>
      <c r="W173" s="616" t="s">
        <v>3884</v>
      </c>
      <c r="X173" s="616" t="s">
        <v>3884</v>
      </c>
      <c r="Y173" s="616" t="s">
        <v>3884</v>
      </c>
      <c r="Z173" s="616" t="s">
        <v>3884</v>
      </c>
      <c r="AA173" s="616" t="s">
        <v>3884</v>
      </c>
      <c r="AB173" s="616" t="s">
        <v>3884</v>
      </c>
      <c r="AC173" s="616" t="s">
        <v>3884</v>
      </c>
      <c r="AD173" s="616" t="s">
        <v>3884</v>
      </c>
      <c r="AE173" s="616" t="s">
        <v>3884</v>
      </c>
      <c r="AF173" s="616" t="s">
        <v>3884</v>
      </c>
      <c r="AG173" s="616" t="s">
        <v>3884</v>
      </c>
      <c r="AH173" s="616" t="s">
        <v>3884</v>
      </c>
      <c r="AI173" s="616" t="s">
        <v>4398</v>
      </c>
      <c r="AJ173" s="616" t="s">
        <v>4399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2621</v>
      </c>
      <c r="BE173" s="452" t="s">
        <v>2621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3874</v>
      </c>
      <c r="B174" s="79" t="s">
        <v>54</v>
      </c>
      <c r="C174" s="566" t="s">
        <v>50</v>
      </c>
      <c r="D174" s="568">
        <v>2257037.0</v>
      </c>
      <c r="E174" s="514" t="s">
        <v>101</v>
      </c>
      <c r="F174" s="611" t="s">
        <v>19</v>
      </c>
      <c r="G174" s="514" t="s">
        <v>4336</v>
      </c>
      <c r="H174" s="514">
        <f>IFERROR(VLOOKUP(G174,'Cadastro de assessores'!A:B,2,FALSE),"Não Cadastrado")</f>
        <v>12330</v>
      </c>
      <c r="I174" s="514"/>
      <c r="J174" s="52" t="s">
        <v>3877</v>
      </c>
      <c r="K174" s="514" t="s">
        <v>103</v>
      </c>
      <c r="L174" s="626">
        <v>44684.0</v>
      </c>
      <c r="M174" s="626">
        <v>44706.0</v>
      </c>
      <c r="N174" s="524"/>
      <c r="O174" s="524" t="s">
        <v>4400</v>
      </c>
      <c r="P174" s="614">
        <v>0.002</v>
      </c>
      <c r="Q174" s="228" t="s">
        <v>4388</v>
      </c>
      <c r="R174" s="615"/>
      <c r="S174" s="524"/>
      <c r="T174" s="524" t="s">
        <v>104</v>
      </c>
      <c r="U174" s="524" t="s">
        <v>2620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3874</v>
      </c>
      <c r="B175" s="79" t="s">
        <v>54</v>
      </c>
      <c r="C175" s="566" t="s">
        <v>50</v>
      </c>
      <c r="D175" s="568">
        <v>8588911.0</v>
      </c>
      <c r="E175" s="514" t="s">
        <v>101</v>
      </c>
      <c r="F175" s="514" t="s">
        <v>19</v>
      </c>
      <c r="G175" s="514" t="s">
        <v>4336</v>
      </c>
      <c r="H175" s="514">
        <f>IFERROR(VLOOKUP(G175,'Cadastro de assessores'!A:B,2,FALSE),"Não Cadastrado")</f>
        <v>12330</v>
      </c>
      <c r="I175" s="514"/>
      <c r="J175" s="52" t="s">
        <v>3877</v>
      </c>
      <c r="K175" s="514" t="s">
        <v>103</v>
      </c>
      <c r="L175" s="626">
        <v>44704.0</v>
      </c>
      <c r="M175" s="626">
        <v>44706.0</v>
      </c>
      <c r="N175" s="524"/>
      <c r="O175" s="524" t="s">
        <v>3890</v>
      </c>
      <c r="P175" s="614">
        <v>0.01</v>
      </c>
      <c r="Q175" s="622" t="s">
        <v>4401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104</v>
      </c>
      <c r="U175" s="524" t="s">
        <v>2620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3874</v>
      </c>
      <c r="B176" s="79" t="s">
        <v>1019</v>
      </c>
      <c r="C176" s="647" t="s">
        <v>4402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3877</v>
      </c>
      <c r="K176" s="514" t="s">
        <v>103</v>
      </c>
      <c r="L176" s="626">
        <v>44607.0</v>
      </c>
      <c r="M176" s="626">
        <v>44606.0</v>
      </c>
      <c r="N176" s="524"/>
      <c r="O176" s="524" t="s">
        <v>3890</v>
      </c>
      <c r="P176" s="614">
        <v>0.012</v>
      </c>
      <c r="Q176" s="622" t="s">
        <v>4155</v>
      </c>
      <c r="R176" s="615"/>
      <c r="S176" s="524" t="str">
        <f t="shared" si="17"/>
        <v>Não Qualificado</v>
      </c>
      <c r="T176" s="524" t="s">
        <v>374</v>
      </c>
      <c r="U176" s="524" t="s">
        <v>2707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3874</v>
      </c>
      <c r="B177" s="79" t="s">
        <v>4403</v>
      </c>
      <c r="C177" s="619" t="s">
        <v>4404</v>
      </c>
      <c r="D177" s="524">
        <v>4418403.0</v>
      </c>
      <c r="E177" s="524" t="s">
        <v>101</v>
      </c>
      <c r="F177" s="524" t="s">
        <v>19</v>
      </c>
      <c r="G177" s="524" t="s">
        <v>3713</v>
      </c>
      <c r="H177" s="524" t="str">
        <f>IFERROR(VLOOKUP(G177,'Cadastro de assessores'!A:B,2,FALSE),"Não Cadastrado")</f>
        <v>14574</v>
      </c>
      <c r="I177" s="524"/>
      <c r="J177" s="52" t="s">
        <v>190</v>
      </c>
      <c r="K177" s="524" t="s">
        <v>2618</v>
      </c>
      <c r="L177" s="621">
        <v>44075.0</v>
      </c>
      <c r="M177" s="621">
        <v>44075.0</v>
      </c>
      <c r="N177" s="621">
        <v>44650.0</v>
      </c>
      <c r="O177" s="524" t="s">
        <v>3882</v>
      </c>
      <c r="P177" s="614">
        <v>0.015</v>
      </c>
      <c r="Q177" s="622" t="s">
        <v>4405</v>
      </c>
      <c r="R177" s="615"/>
      <c r="S177" s="524" t="str">
        <f t="shared" si="17"/>
        <v/>
      </c>
      <c r="T177" s="524" t="s">
        <v>104</v>
      </c>
      <c r="U177" s="524" t="s">
        <v>2678</v>
      </c>
      <c r="V177" s="524" t="s">
        <v>19</v>
      </c>
      <c r="W177" s="616" t="s">
        <v>3884</v>
      </c>
      <c r="X177" s="616" t="s">
        <v>3884</v>
      </c>
      <c r="Y177" s="616" t="s">
        <v>3884</v>
      </c>
      <c r="Z177" s="616" t="s">
        <v>3884</v>
      </c>
      <c r="AA177" s="616" t="s">
        <v>3884</v>
      </c>
      <c r="AB177" s="616" t="s">
        <v>3884</v>
      </c>
      <c r="AC177" s="616" t="s">
        <v>3884</v>
      </c>
      <c r="AD177" s="616" t="s">
        <v>3884</v>
      </c>
      <c r="AE177" s="616" t="s">
        <v>3884</v>
      </c>
      <c r="AF177" s="616" t="s">
        <v>3884</v>
      </c>
      <c r="AG177" s="616" t="s">
        <v>3884</v>
      </c>
      <c r="AH177" s="616" t="s">
        <v>4406</v>
      </c>
      <c r="AI177" s="616" t="s">
        <v>4407</v>
      </c>
      <c r="AJ177" s="616" t="s">
        <v>4408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2621</v>
      </c>
      <c r="BE177" s="452" t="s">
        <v>2621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3874</v>
      </c>
      <c r="B178" s="79" t="s">
        <v>4409</v>
      </c>
      <c r="C178" s="566" t="s">
        <v>4410</v>
      </c>
      <c r="D178" s="637">
        <v>7970402.0</v>
      </c>
      <c r="E178" s="513" t="s">
        <v>18</v>
      </c>
      <c r="F178" s="513" t="s">
        <v>19</v>
      </c>
      <c r="G178" s="524" t="s">
        <v>4411</v>
      </c>
      <c r="H178" s="524" t="str">
        <f>IFERROR(VLOOKUP(G178,'Cadastro de assessores'!A:B,2,FALSE),"Não Cadastrado")</f>
        <v>16130</v>
      </c>
      <c r="I178" s="524"/>
      <c r="J178" s="52" t="s">
        <v>190</v>
      </c>
      <c r="K178" s="524" t="s">
        <v>2618</v>
      </c>
      <c r="L178" s="621">
        <v>44623.0</v>
      </c>
      <c r="M178" s="621">
        <v>44623.0</v>
      </c>
      <c r="N178" s="569">
        <v>44763.0</v>
      </c>
      <c r="O178" s="568" t="s">
        <v>3888</v>
      </c>
      <c r="P178" s="614">
        <v>0.007</v>
      </c>
      <c r="Q178" s="622" t="s">
        <v>4412</v>
      </c>
      <c r="R178" s="615"/>
      <c r="S178" s="524" t="str">
        <f t="shared" si="17"/>
        <v>Não Qualificado</v>
      </c>
      <c r="T178" s="524" t="s">
        <v>104</v>
      </c>
      <c r="U178" s="524" t="s">
        <v>2669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3874</v>
      </c>
      <c r="B179" s="79" t="s">
        <v>2979</v>
      </c>
      <c r="C179" s="566" t="s">
        <v>4413</v>
      </c>
      <c r="D179" s="568">
        <v>522975.0</v>
      </c>
      <c r="E179" s="514" t="s">
        <v>18</v>
      </c>
      <c r="F179" s="611" t="s">
        <v>19</v>
      </c>
      <c r="G179" s="568" t="s">
        <v>2660</v>
      </c>
      <c r="H179" s="524" t="str">
        <f>IFERROR(VLOOKUP(G179,'Cadastro de assessores'!A:B,2,FALSE),"Não Cadastrado")</f>
        <v>18836</v>
      </c>
      <c r="I179" s="514"/>
      <c r="J179" s="52" t="s">
        <v>3877</v>
      </c>
      <c r="K179" s="514"/>
      <c r="L179" s="626"/>
      <c r="M179" s="626"/>
      <c r="N179" s="568"/>
      <c r="O179" s="568" t="s">
        <v>3888</v>
      </c>
      <c r="P179" s="614">
        <v>0.01</v>
      </c>
      <c r="Q179" s="622"/>
      <c r="R179" s="615"/>
      <c r="S179" s="524"/>
      <c r="T179" s="524"/>
      <c r="U179" s="524"/>
      <c r="V179" s="524" t="s">
        <v>799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5" t="s">
        <v>3874</v>
      </c>
      <c r="B180" s="79" t="s">
        <v>4414</v>
      </c>
      <c r="C180" s="566" t="s">
        <v>4415</v>
      </c>
      <c r="D180" s="568">
        <v>3581528.0</v>
      </c>
      <c r="E180" s="514" t="s">
        <v>101</v>
      </c>
      <c r="F180" s="611" t="s">
        <v>19</v>
      </c>
      <c r="G180" s="568" t="s">
        <v>4254</v>
      </c>
      <c r="H180" s="514">
        <f>IFERROR(VLOOKUP(G180,'Cadastro de assessores'!A:B,2,FALSE),"Não Cadastrado")</f>
        <v>12347</v>
      </c>
      <c r="I180" s="514"/>
      <c r="J180" s="47" t="s">
        <v>103</v>
      </c>
      <c r="K180" s="514" t="s">
        <v>103</v>
      </c>
      <c r="L180" s="626">
        <v>44693.0</v>
      </c>
      <c r="M180" s="626">
        <v>44693.0</v>
      </c>
      <c r="N180" s="568"/>
      <c r="O180" s="568" t="s">
        <v>3890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104</v>
      </c>
      <c r="U180" s="524" t="s">
        <v>2678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5" t="s">
        <v>3874</v>
      </c>
      <c r="B181" s="79" t="s">
        <v>2987</v>
      </c>
      <c r="C181" s="566" t="s">
        <v>2984</v>
      </c>
      <c r="D181" s="568">
        <v>4001766.0</v>
      </c>
      <c r="E181" s="514" t="s">
        <v>18</v>
      </c>
      <c r="F181" s="611" t="s">
        <v>19</v>
      </c>
      <c r="G181" s="568" t="s">
        <v>2986</v>
      </c>
      <c r="H181" s="514" t="str">
        <f>IFERROR(VLOOKUP(G181,'Cadastro de assessores'!A:B,2,FALSE),"Não Cadastrado")</f>
        <v>13444</v>
      </c>
      <c r="I181" s="514"/>
      <c r="J181" s="52" t="s">
        <v>3877</v>
      </c>
      <c r="K181" s="514" t="s">
        <v>103</v>
      </c>
      <c r="L181" s="626">
        <v>44747.0</v>
      </c>
      <c r="M181" s="626">
        <v>44747.0</v>
      </c>
      <c r="N181" s="568"/>
      <c r="O181" s="568" t="s">
        <v>3890</v>
      </c>
      <c r="P181" s="614">
        <v>0.012</v>
      </c>
      <c r="Q181" s="228" t="s">
        <v>4416</v>
      </c>
      <c r="R181" s="615"/>
      <c r="S181" s="524"/>
      <c r="T181" s="524" t="s">
        <v>104</v>
      </c>
      <c r="U181" s="524" t="s">
        <v>4417</v>
      </c>
      <c r="V181" s="524" t="s">
        <v>154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2621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3874</v>
      </c>
      <c r="B182" s="79" t="s">
        <v>4418</v>
      </c>
      <c r="C182" s="566" t="s">
        <v>4419</v>
      </c>
      <c r="D182" s="568">
        <v>2651260.0</v>
      </c>
      <c r="E182" s="524" t="s">
        <v>18</v>
      </c>
      <c r="F182" s="524" t="s">
        <v>19</v>
      </c>
      <c r="G182" s="524" t="s">
        <v>3761</v>
      </c>
      <c r="H182" s="524" t="str">
        <f>IFERROR(VLOOKUP(G182,'Cadastro de assessores'!A:B,2,FALSE),"Não Cadastrado")</f>
        <v>18266</v>
      </c>
      <c r="I182" s="524"/>
      <c r="J182" s="52" t="s">
        <v>190</v>
      </c>
      <c r="K182" s="524" t="s">
        <v>2618</v>
      </c>
      <c r="L182" s="524" t="s">
        <v>2655</v>
      </c>
      <c r="M182" s="524" t="s">
        <v>2655</v>
      </c>
      <c r="N182" s="621">
        <v>44459.0</v>
      </c>
      <c r="O182" s="524" t="s">
        <v>3894</v>
      </c>
      <c r="P182" s="614">
        <v>0.025</v>
      </c>
      <c r="Q182" s="622" t="s">
        <v>4420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104</v>
      </c>
      <c r="U182" s="568" t="s">
        <v>2719</v>
      </c>
      <c r="V182" s="568" t="s">
        <v>799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2621</v>
      </c>
      <c r="BE182" s="452" t="s">
        <v>2621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3874</v>
      </c>
      <c r="B183" s="79" t="s">
        <v>2869</v>
      </c>
      <c r="C183" s="566" t="s">
        <v>4421</v>
      </c>
      <c r="D183" s="568">
        <v>3716665.0</v>
      </c>
      <c r="E183" s="514" t="s">
        <v>101</v>
      </c>
      <c r="F183" s="514" t="s">
        <v>19</v>
      </c>
      <c r="G183" s="568" t="s">
        <v>186</v>
      </c>
      <c r="H183" s="514" t="str">
        <f>IFERROR(VLOOKUP(G183,'Cadastro de assessores'!A:B,2,FALSE),"Não Cadastrado")</f>
        <v>17896</v>
      </c>
      <c r="I183" s="514"/>
      <c r="J183" s="52" t="s">
        <v>3877</v>
      </c>
      <c r="K183" s="524" t="s">
        <v>2655</v>
      </c>
      <c r="L183" s="524" t="s">
        <v>2655</v>
      </c>
      <c r="M183" s="642" t="s">
        <v>4422</v>
      </c>
      <c r="N183" s="568"/>
      <c r="O183" s="568" t="s">
        <v>3890</v>
      </c>
      <c r="P183" s="614">
        <v>0.012</v>
      </c>
      <c r="Q183" s="622"/>
      <c r="R183" s="615"/>
      <c r="S183" s="524"/>
      <c r="T183" s="524" t="s">
        <v>374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2621</v>
      </c>
      <c r="BE183" s="452" t="s">
        <v>2621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3874</v>
      </c>
      <c r="B184" s="79" t="s">
        <v>1050</v>
      </c>
      <c r="C184" s="566" t="s">
        <v>4423</v>
      </c>
      <c r="D184" s="568">
        <v>8461167.0</v>
      </c>
      <c r="E184" s="514" t="s">
        <v>18</v>
      </c>
      <c r="F184" s="514" t="s">
        <v>27</v>
      </c>
      <c r="G184" s="568" t="s">
        <v>4056</v>
      </c>
      <c r="H184" s="514">
        <f>IFERROR(VLOOKUP(G184,'Cadastro de assessores'!A:B,2,FALSE),"Não Cadastrado")</f>
        <v>12351</v>
      </c>
      <c r="I184" s="514"/>
      <c r="J184" s="52" t="s">
        <v>3877</v>
      </c>
      <c r="K184" s="514" t="s">
        <v>103</v>
      </c>
      <c r="L184" s="613">
        <v>44690.0</v>
      </c>
      <c r="M184" s="613">
        <v>44694.0</v>
      </c>
      <c r="N184" s="568"/>
      <c r="O184" s="568" t="s">
        <v>3890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104</v>
      </c>
      <c r="U184" s="524" t="s">
        <v>2707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3874</v>
      </c>
      <c r="B185" s="79" t="s">
        <v>4424</v>
      </c>
      <c r="C185" s="619" t="s">
        <v>4425</v>
      </c>
      <c r="D185" s="524">
        <v>4696470.0</v>
      </c>
      <c r="E185" s="514" t="s">
        <v>101</v>
      </c>
      <c r="F185" s="514" t="s">
        <v>19</v>
      </c>
      <c r="G185" s="514" t="s">
        <v>4140</v>
      </c>
      <c r="H185" s="514" t="str">
        <f>IFERROR(VLOOKUP(G185,'Cadastro de assessores'!A:B,2,FALSE),"Não Cadastrado")</f>
        <v>17243</v>
      </c>
      <c r="I185" s="514"/>
      <c r="J185" s="52" t="s">
        <v>3877</v>
      </c>
      <c r="K185" s="524" t="s">
        <v>149</v>
      </c>
      <c r="L185" s="613">
        <v>44193.0</v>
      </c>
      <c r="M185" s="613">
        <v>44195.0</v>
      </c>
      <c r="N185" s="524"/>
      <c r="O185" s="524" t="s">
        <v>3890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104</v>
      </c>
      <c r="U185" s="524" t="s">
        <v>2678</v>
      </c>
      <c r="V185" s="524" t="s">
        <v>19</v>
      </c>
      <c r="W185" s="616" t="s">
        <v>3884</v>
      </c>
      <c r="X185" s="616" t="s">
        <v>3884</v>
      </c>
      <c r="Y185" s="616" t="s">
        <v>3884</v>
      </c>
      <c r="Z185" s="616" t="s">
        <v>3884</v>
      </c>
      <c r="AA185" s="616" t="s">
        <v>3884</v>
      </c>
      <c r="AB185" s="616" t="s">
        <v>3884</v>
      </c>
      <c r="AC185" s="616" t="s">
        <v>3884</v>
      </c>
      <c r="AD185" s="616" t="s">
        <v>3884</v>
      </c>
      <c r="AE185" s="616" t="s">
        <v>3884</v>
      </c>
      <c r="AF185" s="616" t="s">
        <v>3884</v>
      </c>
      <c r="AG185" s="616" t="s">
        <v>3884</v>
      </c>
      <c r="AH185" s="616" t="s">
        <v>3884</v>
      </c>
      <c r="AI185" s="616" t="s">
        <v>3884</v>
      </c>
      <c r="AJ185" s="616" t="s">
        <v>3884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3874</v>
      </c>
      <c r="B186" s="79" t="s">
        <v>4426</v>
      </c>
      <c r="C186" s="566" t="s">
        <v>4427</v>
      </c>
      <c r="D186" s="568">
        <v>4929433.0</v>
      </c>
      <c r="E186" s="514" t="s">
        <v>18</v>
      </c>
      <c r="F186" s="514" t="s">
        <v>19</v>
      </c>
      <c r="G186" s="514" t="s">
        <v>4428</v>
      </c>
      <c r="H186" s="514" t="str">
        <f>IFERROR(VLOOKUP(G186,'Cadastro de assessores'!A:B,2,FALSE),"Não Cadastrado")</f>
        <v>1633</v>
      </c>
      <c r="I186" s="514"/>
      <c r="J186" s="52" t="s">
        <v>3877</v>
      </c>
      <c r="K186" s="524" t="s">
        <v>2655</v>
      </c>
      <c r="L186" s="524" t="s">
        <v>2655</v>
      </c>
      <c r="M186" s="642" t="s">
        <v>2654</v>
      </c>
      <c r="N186" s="568"/>
      <c r="O186" s="568" t="s">
        <v>3922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104</v>
      </c>
      <c r="U186" s="524" t="s">
        <v>2678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2621</v>
      </c>
      <c r="BE186" s="452" t="s">
        <v>2621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3874</v>
      </c>
      <c r="B187" s="79" t="s">
        <v>4429</v>
      </c>
      <c r="C187" s="566" t="s">
        <v>4430</v>
      </c>
      <c r="D187" s="568">
        <v>38592.0</v>
      </c>
      <c r="E187" s="524" t="s">
        <v>101</v>
      </c>
      <c r="F187" s="524" t="s">
        <v>19</v>
      </c>
      <c r="G187" s="524" t="s">
        <v>4431</v>
      </c>
      <c r="H187" s="524" t="str">
        <f>IFERROR(VLOOKUP(G187,'Cadastro de assessores'!A:B,2,FALSE),"Não Cadastrado")</f>
        <v>11113</v>
      </c>
      <c r="I187" s="524"/>
      <c r="J187" s="52" t="s">
        <v>190</v>
      </c>
      <c r="K187" s="524" t="s">
        <v>2618</v>
      </c>
      <c r="L187" s="621">
        <v>44407.0</v>
      </c>
      <c r="M187" s="621">
        <v>44407.0</v>
      </c>
      <c r="N187" s="656">
        <v>44516.0</v>
      </c>
      <c r="O187" s="568" t="s">
        <v>3882</v>
      </c>
      <c r="P187" s="614">
        <v>0.015</v>
      </c>
      <c r="Q187" s="228" t="s">
        <v>4432</v>
      </c>
      <c r="R187" s="615"/>
      <c r="S187" s="524" t="str">
        <f t="shared" si="18"/>
        <v>Não Qualificado</v>
      </c>
      <c r="T187" s="524" t="s">
        <v>104</v>
      </c>
      <c r="U187" s="568" t="s">
        <v>2997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2621</v>
      </c>
      <c r="BE187" s="452" t="s">
        <v>2621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3874</v>
      </c>
      <c r="B188" s="79" t="s">
        <v>1069</v>
      </c>
      <c r="C188" s="619" t="s">
        <v>1067</v>
      </c>
      <c r="D188" s="524">
        <v>4568576.0</v>
      </c>
      <c r="E188" s="514" t="s">
        <v>101</v>
      </c>
      <c r="F188" s="514" t="s">
        <v>19</v>
      </c>
      <c r="G188" s="514" t="s">
        <v>4175</v>
      </c>
      <c r="H188" s="514" t="str">
        <f>IFERROR(VLOOKUP(G188,'Cadastro de assessores'!A:B,2,FALSE),"Não Cadastrado")</f>
        <v>19157</v>
      </c>
      <c r="I188" s="514"/>
      <c r="J188" s="52" t="s">
        <v>3877</v>
      </c>
      <c r="K188" s="524" t="s">
        <v>103</v>
      </c>
      <c r="L188" s="613">
        <v>44138.0</v>
      </c>
      <c r="M188" s="613">
        <v>44145.0</v>
      </c>
      <c r="N188" s="568"/>
      <c r="O188" s="568" t="s">
        <v>3878</v>
      </c>
      <c r="P188" s="614">
        <v>0.02</v>
      </c>
      <c r="Q188" s="622" t="s">
        <v>4433</v>
      </c>
      <c r="R188" s="615"/>
      <c r="S188" s="524" t="str">
        <f t="shared" si="18"/>
        <v/>
      </c>
      <c r="T188" s="524" t="s">
        <v>104</v>
      </c>
      <c r="U188" s="524" t="s">
        <v>4165</v>
      </c>
      <c r="V188" s="524" t="s">
        <v>154</v>
      </c>
      <c r="W188" s="616" t="s">
        <v>3884</v>
      </c>
      <c r="X188" s="616" t="s">
        <v>3884</v>
      </c>
      <c r="Y188" s="616" t="s">
        <v>3884</v>
      </c>
      <c r="Z188" s="616" t="s">
        <v>3884</v>
      </c>
      <c r="AA188" s="616" t="s">
        <v>3884</v>
      </c>
      <c r="AB188" s="616" t="s">
        <v>3884</v>
      </c>
      <c r="AC188" s="616" t="s">
        <v>3884</v>
      </c>
      <c r="AD188" s="616" t="s">
        <v>3884</v>
      </c>
      <c r="AE188" s="616" t="s">
        <v>3884</v>
      </c>
      <c r="AF188" s="616" t="s">
        <v>3884</v>
      </c>
      <c r="AG188" s="616" t="s">
        <v>3884</v>
      </c>
      <c r="AH188" s="616" t="s">
        <v>3884</v>
      </c>
      <c r="AI188" s="616" t="s">
        <v>3884</v>
      </c>
      <c r="AJ188" s="616" t="s">
        <v>4434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3874</v>
      </c>
      <c r="B189" s="79" t="s">
        <v>4435</v>
      </c>
      <c r="C189" s="619" t="s">
        <v>4436</v>
      </c>
      <c r="D189" s="524">
        <v>2089993.0</v>
      </c>
      <c r="E189" s="514" t="s">
        <v>18</v>
      </c>
      <c r="F189" s="514" t="s">
        <v>19</v>
      </c>
      <c r="G189" s="514" t="s">
        <v>2660</v>
      </c>
      <c r="H189" s="524" t="str">
        <f>IFERROR(VLOOKUP(G189,'Cadastro de assessores'!A:B,2,FALSE),"Não Cadastrado")</f>
        <v>18836</v>
      </c>
      <c r="I189" s="514"/>
      <c r="J189" s="52" t="s">
        <v>3877</v>
      </c>
      <c r="K189" s="514"/>
      <c r="L189" s="612"/>
      <c r="M189" s="612"/>
      <c r="N189" s="524"/>
      <c r="O189" s="524" t="s">
        <v>3888</v>
      </c>
      <c r="P189" s="614">
        <v>0.01</v>
      </c>
      <c r="Q189" s="622"/>
      <c r="R189" s="615"/>
      <c r="S189" s="524"/>
      <c r="T189" s="524"/>
      <c r="U189" s="524"/>
      <c r="V189" s="524" t="s">
        <v>799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3874</v>
      </c>
      <c r="B190" s="79" t="s">
        <v>4437</v>
      </c>
      <c r="C190" s="566" t="s">
        <v>4438</v>
      </c>
      <c r="D190" s="568">
        <v>5907461.0</v>
      </c>
      <c r="E190" s="524" t="s">
        <v>18</v>
      </c>
      <c r="F190" s="524" t="s">
        <v>19</v>
      </c>
      <c r="G190" s="524" t="s">
        <v>3761</v>
      </c>
      <c r="H190" s="524" t="str">
        <f>IFERROR(VLOOKUP(G190,'Cadastro de assessores'!A:B,2,FALSE),"Não Cadastrado")</f>
        <v>18266</v>
      </c>
      <c r="I190" s="524"/>
      <c r="J190" s="52" t="s">
        <v>190</v>
      </c>
      <c r="K190" s="524" t="s">
        <v>2618</v>
      </c>
      <c r="L190" s="621">
        <v>44405.0</v>
      </c>
      <c r="M190" s="621">
        <v>44405.0</v>
      </c>
      <c r="N190" s="569">
        <v>44677.0</v>
      </c>
      <c r="O190" s="568" t="s">
        <v>3894</v>
      </c>
      <c r="P190" s="614">
        <v>0.025</v>
      </c>
      <c r="Q190" s="228" t="s">
        <v>4439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104</v>
      </c>
      <c r="U190" s="568" t="s">
        <v>2719</v>
      </c>
      <c r="V190" s="568" t="s">
        <v>799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2621</v>
      </c>
      <c r="BE190" s="452" t="s">
        <v>2621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3874</v>
      </c>
      <c r="B191" s="79" t="s">
        <v>1081</v>
      </c>
      <c r="C191" s="619" t="s">
        <v>1079</v>
      </c>
      <c r="D191" s="524">
        <v>8699747.0</v>
      </c>
      <c r="E191" s="514" t="s">
        <v>18</v>
      </c>
      <c r="F191" s="514" t="s">
        <v>19</v>
      </c>
      <c r="G191" s="514" t="s">
        <v>300</v>
      </c>
      <c r="H191" s="524">
        <f>IFERROR(VLOOKUP(G191,'Cadastro de assessores'!A:B,2,FALSE),"Não Cadastrado")</f>
        <v>12359</v>
      </c>
      <c r="I191" s="524"/>
      <c r="J191" s="52" t="s">
        <v>3877</v>
      </c>
      <c r="K191" s="524" t="s">
        <v>103</v>
      </c>
      <c r="L191" s="612">
        <v>44776.0</v>
      </c>
      <c r="M191" s="612">
        <v>44778.0</v>
      </c>
      <c r="N191" s="524"/>
      <c r="O191" s="524" t="s">
        <v>3888</v>
      </c>
      <c r="P191" s="614">
        <v>0.007</v>
      </c>
      <c r="Q191" s="622"/>
      <c r="R191" s="615"/>
      <c r="S191" s="524"/>
      <c r="T191" s="524"/>
      <c r="U191" s="524"/>
      <c r="V191" s="524" t="s">
        <v>799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3874</v>
      </c>
      <c r="B192" s="79" t="s">
        <v>4440</v>
      </c>
      <c r="C192" s="619" t="s">
        <v>4441</v>
      </c>
      <c r="D192" s="524">
        <v>4920156.0</v>
      </c>
      <c r="E192" s="514" t="s">
        <v>101</v>
      </c>
      <c r="F192" s="514" t="s">
        <v>19</v>
      </c>
      <c r="G192" s="514" t="s">
        <v>3940</v>
      </c>
      <c r="H192" s="514" t="str">
        <f>IFERROR(VLOOKUP(G192,'Cadastro de assessores'!A:B,2,FALSE),"Não Cadastrado")</f>
        <v>1298</v>
      </c>
      <c r="I192" s="514"/>
      <c r="J192" s="52" t="s">
        <v>190</v>
      </c>
      <c r="K192" s="514" t="s">
        <v>103</v>
      </c>
      <c r="L192" s="612">
        <v>44258.0</v>
      </c>
      <c r="M192" s="612">
        <v>44263.0</v>
      </c>
      <c r="N192" s="621">
        <v>44987.0</v>
      </c>
      <c r="O192" s="524" t="s">
        <v>3882</v>
      </c>
      <c r="P192" s="614">
        <v>0.015</v>
      </c>
      <c r="Q192" s="622" t="s">
        <v>4442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104</v>
      </c>
      <c r="U192" s="524" t="s">
        <v>2678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3874</v>
      </c>
      <c r="B193" s="79" t="s">
        <v>4443</v>
      </c>
      <c r="C193" s="619" t="s">
        <v>4444</v>
      </c>
      <c r="D193" s="490">
        <v>508722.0</v>
      </c>
      <c r="E193" s="514" t="s">
        <v>18</v>
      </c>
      <c r="F193" s="514" t="s">
        <v>19</v>
      </c>
      <c r="G193" s="514" t="s">
        <v>3276</v>
      </c>
      <c r="H193" s="514">
        <f>IFERROR(VLOOKUP(G193,'Cadastro de assessores'!A:B,2,FALSE),"Não Cadastrado")</f>
        <v>12355</v>
      </c>
      <c r="I193" s="514"/>
      <c r="J193" s="52" t="s">
        <v>3877</v>
      </c>
      <c r="K193" s="524" t="s">
        <v>149</v>
      </c>
      <c r="L193" s="514" t="s">
        <v>2655</v>
      </c>
      <c r="M193" s="642" t="s">
        <v>2654</v>
      </c>
      <c r="N193" s="524"/>
      <c r="O193" s="524" t="s">
        <v>3888</v>
      </c>
      <c r="P193" s="614">
        <v>0.007</v>
      </c>
      <c r="Q193" s="622"/>
      <c r="R193" s="615"/>
      <c r="S193" s="524"/>
      <c r="T193" s="524" t="s">
        <v>104</v>
      </c>
      <c r="U193" s="524" t="s">
        <v>2669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2621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3874</v>
      </c>
      <c r="B194" s="79" t="s">
        <v>4445</v>
      </c>
      <c r="C194" s="619" t="s">
        <v>4446</v>
      </c>
      <c r="D194" s="524">
        <v>4858869.0</v>
      </c>
      <c r="E194" s="524" t="s">
        <v>101</v>
      </c>
      <c r="F194" s="524" t="s">
        <v>19</v>
      </c>
      <c r="G194" s="524" t="s">
        <v>3713</v>
      </c>
      <c r="H194" s="524" t="str">
        <f>IFERROR(VLOOKUP(G194,'Cadastro de assessores'!A:B,2,FALSE),"Não Cadastrado")</f>
        <v>14574</v>
      </c>
      <c r="I194" s="524"/>
      <c r="J194" s="52" t="s">
        <v>190</v>
      </c>
      <c r="K194" s="524" t="s">
        <v>2618</v>
      </c>
      <c r="L194" s="621">
        <v>44238.0</v>
      </c>
      <c r="M194" s="621">
        <v>44238.0</v>
      </c>
      <c r="N194" s="569">
        <v>44504.0</v>
      </c>
      <c r="O194" s="568" t="s">
        <v>3878</v>
      </c>
      <c r="P194" s="614">
        <v>0.02</v>
      </c>
      <c r="Q194" s="228" t="s">
        <v>4447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374</v>
      </c>
      <c r="U194" s="524" t="s">
        <v>2730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2621</v>
      </c>
      <c r="BE194" s="452" t="s">
        <v>2621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3874</v>
      </c>
      <c r="B195" s="79" t="s">
        <v>4448</v>
      </c>
      <c r="C195" s="619" t="s">
        <v>4449</v>
      </c>
      <c r="D195" s="660">
        <v>6480547.0</v>
      </c>
      <c r="E195" s="524" t="s">
        <v>18</v>
      </c>
      <c r="F195" s="524" t="s">
        <v>27</v>
      </c>
      <c r="G195" s="524" t="s">
        <v>262</v>
      </c>
      <c r="H195" s="524" t="str">
        <f>IFERROR(VLOOKUP(G195,'Cadastro de assessores'!A:B,2,FALSE),"Não Cadastrado")</f>
        <v>18009</v>
      </c>
      <c r="I195" s="524"/>
      <c r="J195" s="52" t="s">
        <v>190</v>
      </c>
      <c r="K195" s="524" t="s">
        <v>149</v>
      </c>
      <c r="L195" s="524" t="s">
        <v>2655</v>
      </c>
      <c r="M195" s="621">
        <v>44824.0</v>
      </c>
      <c r="N195" s="569">
        <v>44886.0</v>
      </c>
      <c r="O195" s="568" t="s">
        <v>3888</v>
      </c>
      <c r="P195" s="614">
        <v>0.01</v>
      </c>
      <c r="Q195" s="228" t="s">
        <v>4450</v>
      </c>
      <c r="R195" s="615"/>
      <c r="S195" s="524"/>
      <c r="T195" s="568"/>
      <c r="U195" s="568"/>
      <c r="V195" s="568" t="s">
        <v>2655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3874</v>
      </c>
      <c r="B196" s="79" t="s">
        <v>4448</v>
      </c>
      <c r="C196" s="619" t="s">
        <v>4449</v>
      </c>
      <c r="D196" s="660">
        <v>9206177.0</v>
      </c>
      <c r="E196" s="524" t="s">
        <v>18</v>
      </c>
      <c r="F196" s="524" t="s">
        <v>27</v>
      </c>
      <c r="G196" s="524" t="s">
        <v>262</v>
      </c>
      <c r="H196" s="524" t="str">
        <f>IFERROR(VLOOKUP(G196,'Cadastro de assessores'!A:B,2,FALSE),"Não Cadastrado")</f>
        <v>18009</v>
      </c>
      <c r="I196" s="524"/>
      <c r="J196" s="52" t="s">
        <v>190</v>
      </c>
      <c r="K196" s="524" t="s">
        <v>103</v>
      </c>
      <c r="L196" s="524" t="s">
        <v>2655</v>
      </c>
      <c r="M196" s="621">
        <v>44839.0</v>
      </c>
      <c r="N196" s="569">
        <v>44886.0</v>
      </c>
      <c r="O196" s="568" t="s">
        <v>3894</v>
      </c>
      <c r="P196" s="614">
        <v>0.025</v>
      </c>
      <c r="Q196" s="228" t="s">
        <v>4451</v>
      </c>
      <c r="R196" s="615"/>
      <c r="S196" s="524"/>
      <c r="T196" s="568"/>
      <c r="U196" s="568"/>
      <c r="V196" s="568" t="s">
        <v>2655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3874</v>
      </c>
      <c r="B197" s="79" t="s">
        <v>4452</v>
      </c>
      <c r="C197" s="661" t="s">
        <v>4453</v>
      </c>
      <c r="D197" s="524">
        <v>3373338.0</v>
      </c>
      <c r="E197" s="524" t="s">
        <v>18</v>
      </c>
      <c r="F197" s="524" t="s">
        <v>27</v>
      </c>
      <c r="G197" s="524" t="s">
        <v>4205</v>
      </c>
      <c r="H197" s="524" t="str">
        <f>IFERROR(VLOOKUP(G197,'Cadastro de assessores'!A:B,2,FALSE),"Não Cadastrado")</f>
        <v>14294</v>
      </c>
      <c r="I197" s="524"/>
      <c r="J197" s="52" t="s">
        <v>190</v>
      </c>
      <c r="K197" s="524" t="s">
        <v>2618</v>
      </c>
      <c r="L197" s="621">
        <v>44454.0</v>
      </c>
      <c r="M197" s="621">
        <v>44454.0</v>
      </c>
      <c r="N197" s="569">
        <v>44684.0</v>
      </c>
      <c r="O197" s="568" t="s">
        <v>3888</v>
      </c>
      <c r="P197" s="614">
        <v>0.007</v>
      </c>
      <c r="Q197" s="228" t="s">
        <v>4454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374</v>
      </c>
      <c r="U197" s="568" t="s">
        <v>4455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2621</v>
      </c>
      <c r="BE197" s="452" t="s">
        <v>2621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3874</v>
      </c>
      <c r="B198" s="79" t="s">
        <v>4456</v>
      </c>
      <c r="C198" s="619" t="s">
        <v>4457</v>
      </c>
      <c r="D198" s="524">
        <v>4769682.0</v>
      </c>
      <c r="E198" s="524" t="s">
        <v>101</v>
      </c>
      <c r="F198" s="524" t="s">
        <v>19</v>
      </c>
      <c r="G198" s="524" t="s">
        <v>3713</v>
      </c>
      <c r="H198" s="524" t="str">
        <f>IFERROR(VLOOKUP(G198,'Cadastro de assessores'!A:B,2,FALSE),"Não Cadastrado")</f>
        <v>14574</v>
      </c>
      <c r="I198" s="524"/>
      <c r="J198" s="52" t="s">
        <v>190</v>
      </c>
      <c r="K198" s="524" t="s">
        <v>2618</v>
      </c>
      <c r="L198" s="621">
        <v>44238.0</v>
      </c>
      <c r="M198" s="621">
        <v>44238.0</v>
      </c>
      <c r="N198" s="569">
        <v>44477.0</v>
      </c>
      <c r="O198" s="568" t="s">
        <v>3878</v>
      </c>
      <c r="P198" s="614">
        <v>0.02</v>
      </c>
      <c r="Q198" s="228" t="s">
        <v>4458</v>
      </c>
      <c r="R198" s="615"/>
      <c r="S198" s="524" t="str">
        <f t="shared" si="19"/>
        <v>Não Qualificado</v>
      </c>
      <c r="T198" s="524" t="s">
        <v>104</v>
      </c>
      <c r="U198" s="524" t="s">
        <v>2657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2621</v>
      </c>
      <c r="BE198" s="452" t="s">
        <v>2621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3874</v>
      </c>
      <c r="B199" s="79" t="s">
        <v>4456</v>
      </c>
      <c r="C199" s="619" t="s">
        <v>4457</v>
      </c>
      <c r="D199" s="524">
        <v>4756217.0</v>
      </c>
      <c r="E199" s="524" t="s">
        <v>101</v>
      </c>
      <c r="F199" s="524" t="s">
        <v>19</v>
      </c>
      <c r="G199" s="524" t="s">
        <v>3713</v>
      </c>
      <c r="H199" s="524" t="str">
        <f>IFERROR(VLOOKUP(G199,'Cadastro de assessores'!A:B,2,FALSE),"Não Cadastrado")</f>
        <v>14574</v>
      </c>
      <c r="I199" s="524"/>
      <c r="J199" s="52" t="s">
        <v>190</v>
      </c>
      <c r="K199" s="524" t="s">
        <v>2618</v>
      </c>
      <c r="L199" s="621">
        <v>44228.0</v>
      </c>
      <c r="M199" s="621">
        <v>44228.0</v>
      </c>
      <c r="N199" s="569">
        <v>44721.0</v>
      </c>
      <c r="O199" s="568" t="s">
        <v>3878</v>
      </c>
      <c r="P199" s="614">
        <v>0.02</v>
      </c>
      <c r="Q199" s="622" t="s">
        <v>4459</v>
      </c>
      <c r="R199" s="615"/>
      <c r="S199" s="524" t="str">
        <f t="shared" si="19"/>
        <v>Não Qualificado</v>
      </c>
      <c r="T199" s="524" t="s">
        <v>104</v>
      </c>
      <c r="U199" s="524" t="s">
        <v>2657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2621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3874</v>
      </c>
      <c r="B200" s="79" t="s">
        <v>4460</v>
      </c>
      <c r="C200" s="647" t="s">
        <v>4461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3877</v>
      </c>
      <c r="K200" s="514" t="s">
        <v>103</v>
      </c>
      <c r="L200" s="613">
        <v>44683.0</v>
      </c>
      <c r="M200" s="613">
        <v>44697.0</v>
      </c>
      <c r="N200" s="568"/>
      <c r="O200" s="568" t="s">
        <v>3890</v>
      </c>
      <c r="P200" s="570">
        <v>0.012</v>
      </c>
      <c r="Q200" s="622" t="s">
        <v>4462</v>
      </c>
      <c r="R200" s="615"/>
      <c r="S200" s="524"/>
      <c r="T200" s="524" t="s">
        <v>104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3874</v>
      </c>
      <c r="B201" s="79" t="s">
        <v>1111</v>
      </c>
      <c r="C201" s="647" t="s">
        <v>1109</v>
      </c>
      <c r="D201" s="568">
        <v>3353688.0</v>
      </c>
      <c r="E201" s="514" t="s">
        <v>18</v>
      </c>
      <c r="F201" s="514" t="s">
        <v>19</v>
      </c>
      <c r="G201" s="514" t="s">
        <v>300</v>
      </c>
      <c r="H201" s="524">
        <f>IFERROR(VLOOKUP(G201,'Cadastro de assessores'!A:B,2,FALSE),"Não Cadastrado")</f>
        <v>12359</v>
      </c>
      <c r="I201" s="524"/>
      <c r="J201" s="52" t="s">
        <v>3877</v>
      </c>
      <c r="K201" s="514" t="s">
        <v>103</v>
      </c>
      <c r="L201" s="613">
        <v>44778.0</v>
      </c>
      <c r="M201" s="613">
        <v>44778.0</v>
      </c>
      <c r="N201" s="568"/>
      <c r="O201" s="568" t="s">
        <v>3888</v>
      </c>
      <c r="P201" s="570">
        <v>0.007</v>
      </c>
      <c r="Q201" s="655" t="s">
        <v>4463</v>
      </c>
      <c r="R201" s="615"/>
      <c r="S201" s="524"/>
      <c r="T201" s="524" t="s">
        <v>374</v>
      </c>
      <c r="U201" s="524"/>
      <c r="V201" s="524" t="s">
        <v>154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3874</v>
      </c>
      <c r="B202" s="79" t="s">
        <v>4464</v>
      </c>
      <c r="C202" s="647" t="s">
        <v>4465</v>
      </c>
      <c r="D202" s="568">
        <v>7082227.0</v>
      </c>
      <c r="E202" s="514" t="s">
        <v>18</v>
      </c>
      <c r="F202" s="514" t="s">
        <v>27</v>
      </c>
      <c r="G202" s="514" t="s">
        <v>262</v>
      </c>
      <c r="H202" s="514" t="str">
        <f>IFERROR(VLOOKUP(G202,'Cadastro de assessores'!A:B,2,FALSE),"Não Cadastrado")</f>
        <v>18009</v>
      </c>
      <c r="I202" s="514"/>
      <c r="J202" s="52" t="s">
        <v>3877</v>
      </c>
      <c r="K202" s="514" t="s">
        <v>103</v>
      </c>
      <c r="L202" s="613">
        <v>44509.0</v>
      </c>
      <c r="M202" s="613">
        <v>44511.0</v>
      </c>
      <c r="N202" s="568"/>
      <c r="O202" s="568" t="s">
        <v>3882</v>
      </c>
      <c r="P202" s="570">
        <v>0.015</v>
      </c>
      <c r="Q202" s="622" t="s">
        <v>4466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104</v>
      </c>
      <c r="U202" s="524" t="s">
        <v>2897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3874</v>
      </c>
      <c r="B203" s="79" t="s">
        <v>4467</v>
      </c>
      <c r="C203" s="623" t="s">
        <v>4468</v>
      </c>
      <c r="D203" s="524">
        <v>7998405.0</v>
      </c>
      <c r="E203" s="514" t="s">
        <v>18</v>
      </c>
      <c r="F203" s="514" t="s">
        <v>19</v>
      </c>
      <c r="G203" s="514" t="s">
        <v>144</v>
      </c>
      <c r="H203" s="514">
        <f>IFERROR(VLOOKUP(G203,'Cadastro de assessores'!A:B,2,FALSE),"Não Cadastrado")</f>
        <v>12332</v>
      </c>
      <c r="I203" s="514"/>
      <c r="J203" s="52" t="s">
        <v>3877</v>
      </c>
      <c r="K203" s="514" t="s">
        <v>103</v>
      </c>
      <c r="L203" s="626">
        <v>44613.0</v>
      </c>
      <c r="M203" s="626">
        <v>44615.0</v>
      </c>
      <c r="N203" s="524"/>
      <c r="O203" s="524" t="s">
        <v>3888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104</v>
      </c>
      <c r="U203" s="524" t="s">
        <v>2635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3874</v>
      </c>
      <c r="B204" s="79" t="s">
        <v>3025</v>
      </c>
      <c r="C204" s="623" t="s">
        <v>3022</v>
      </c>
      <c r="D204" s="524">
        <v>4798641.0</v>
      </c>
      <c r="E204" s="514" t="s">
        <v>18</v>
      </c>
      <c r="F204" s="514" t="s">
        <v>19</v>
      </c>
      <c r="G204" s="514" t="s">
        <v>2258</v>
      </c>
      <c r="H204" s="514" t="str">
        <f>IFERROR(VLOOKUP(G204,'Cadastro de assessores'!A:B,2,FALSE),"Não Cadastrado")</f>
        <v>18256</v>
      </c>
      <c r="I204" s="514"/>
      <c r="J204" s="52" t="s">
        <v>3877</v>
      </c>
      <c r="K204" s="514" t="s">
        <v>103</v>
      </c>
      <c r="L204" s="612">
        <v>44293.0</v>
      </c>
      <c r="M204" s="612">
        <v>44291.0</v>
      </c>
      <c r="N204" s="524"/>
      <c r="O204" s="524" t="s">
        <v>3882</v>
      </c>
      <c r="P204" s="614">
        <v>0.01</v>
      </c>
      <c r="Q204" s="622" t="s">
        <v>3956</v>
      </c>
      <c r="R204" s="615"/>
      <c r="S204" s="524" t="str">
        <f t="shared" si="20"/>
        <v>Não Qualificado</v>
      </c>
      <c r="T204" s="524" t="s">
        <v>104</v>
      </c>
      <c r="U204" s="524" t="s">
        <v>2997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2655</v>
      </c>
      <c r="AN204" s="452" t="s">
        <v>2655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3874</v>
      </c>
      <c r="B205" s="79" t="s">
        <v>4469</v>
      </c>
      <c r="C205" s="619" t="s">
        <v>4470</v>
      </c>
      <c r="D205" s="524">
        <v>4833105.0</v>
      </c>
      <c r="E205" s="524" t="s">
        <v>18</v>
      </c>
      <c r="F205" s="524" t="s">
        <v>19</v>
      </c>
      <c r="G205" s="524" t="s">
        <v>3881</v>
      </c>
      <c r="H205" s="524" t="str">
        <f>IFERROR(VLOOKUP(G205,'Cadastro de assessores'!A:B,2,FALSE),"Não Cadastrado")</f>
        <v>17679</v>
      </c>
      <c r="I205" s="524"/>
      <c r="J205" s="52" t="s">
        <v>190</v>
      </c>
      <c r="K205" s="524" t="s">
        <v>2618</v>
      </c>
      <c r="L205" s="621">
        <v>44231.0</v>
      </c>
      <c r="M205" s="621">
        <v>44231.0</v>
      </c>
      <c r="N205" s="620">
        <v>44518.0</v>
      </c>
      <c r="O205" s="524" t="s">
        <v>3890</v>
      </c>
      <c r="P205" s="614">
        <v>0.012</v>
      </c>
      <c r="Q205" s="228" t="s">
        <v>4471</v>
      </c>
      <c r="R205" s="615"/>
      <c r="S205" s="524" t="str">
        <f t="shared" si="20"/>
        <v>Não Qualificado</v>
      </c>
      <c r="T205" s="524" t="s">
        <v>104</v>
      </c>
      <c r="U205" s="524" t="s">
        <v>2669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2621</v>
      </c>
      <c r="BE205" s="452" t="s">
        <v>2621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3874</v>
      </c>
      <c r="B206" s="79" t="s">
        <v>4472</v>
      </c>
      <c r="C206" s="566" t="s">
        <v>4473</v>
      </c>
      <c r="D206" s="568">
        <v>8118134.0</v>
      </c>
      <c r="E206" s="514" t="s">
        <v>101</v>
      </c>
      <c r="F206" s="514" t="s">
        <v>19</v>
      </c>
      <c r="G206" s="514" t="s">
        <v>3954</v>
      </c>
      <c r="H206" s="568">
        <f>IFERROR(VLOOKUP(G206,'Cadastro de assessores'!A:B,2,FALSE),"Não Cadastrado")</f>
        <v>12356</v>
      </c>
      <c r="I206" s="568"/>
      <c r="J206" s="52" t="s">
        <v>3877</v>
      </c>
      <c r="K206" s="514" t="s">
        <v>103</v>
      </c>
      <c r="L206" s="612">
        <v>44686.0</v>
      </c>
      <c r="M206" s="612">
        <v>44685.0</v>
      </c>
      <c r="N206" s="568"/>
      <c r="O206" s="568" t="s">
        <v>4474</v>
      </c>
      <c r="P206" s="614">
        <v>0.015</v>
      </c>
      <c r="Q206" s="228" t="s">
        <v>4475</v>
      </c>
      <c r="R206" s="615"/>
      <c r="S206" s="524" t="str">
        <f t="shared" si="20"/>
        <v/>
      </c>
      <c r="T206" s="524" t="s">
        <v>104</v>
      </c>
      <c r="U206" s="568" t="s">
        <v>2646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3874</v>
      </c>
      <c r="B207" s="79" t="s">
        <v>4476</v>
      </c>
      <c r="C207" s="508" t="s">
        <v>4477</v>
      </c>
      <c r="D207" s="480">
        <v>5998094.0</v>
      </c>
      <c r="E207" s="524" t="s">
        <v>18</v>
      </c>
      <c r="F207" s="513" t="s">
        <v>27</v>
      </c>
      <c r="G207" s="524" t="s">
        <v>262</v>
      </c>
      <c r="H207" s="524" t="str">
        <f>IFERROR(VLOOKUP(G207,'Cadastro de assessores'!A:B,2,FALSE),"Não Cadastrado")</f>
        <v>18009</v>
      </c>
      <c r="I207" s="524"/>
      <c r="J207" s="52" t="s">
        <v>190</v>
      </c>
      <c r="K207" s="524" t="s">
        <v>2618</v>
      </c>
      <c r="L207" s="621">
        <v>44462.0</v>
      </c>
      <c r="M207" s="621">
        <v>44462.0</v>
      </c>
      <c r="N207" s="621">
        <v>44676.0</v>
      </c>
      <c r="O207" s="524" t="s">
        <v>3882</v>
      </c>
      <c r="P207" s="570">
        <v>0.015</v>
      </c>
      <c r="Q207" s="484" t="s">
        <v>4478</v>
      </c>
      <c r="R207" s="615"/>
      <c r="S207" s="524" t="str">
        <f t="shared" si="20"/>
        <v>Não Qualificado</v>
      </c>
      <c r="T207" s="524" t="s">
        <v>104</v>
      </c>
      <c r="U207" s="568" t="s">
        <v>2651</v>
      </c>
      <c r="V207" s="524" t="s">
        <v>3961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2621</v>
      </c>
      <c r="BE207" s="452" t="s">
        <v>2621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3874</v>
      </c>
      <c r="B208" s="79" t="s">
        <v>4479</v>
      </c>
      <c r="C208" s="566" t="s">
        <v>4480</v>
      </c>
      <c r="D208" s="568">
        <v>3712007.0</v>
      </c>
      <c r="E208" s="524" t="s">
        <v>18</v>
      </c>
      <c r="F208" s="513" t="s">
        <v>27</v>
      </c>
      <c r="G208" s="513" t="s">
        <v>262</v>
      </c>
      <c r="H208" s="513" t="str">
        <f>IFERROR(VLOOKUP(G208,'Cadastro de assessores'!A:B,2,FALSE),"Não Cadastrado")</f>
        <v>18009</v>
      </c>
      <c r="I208" s="513"/>
      <c r="J208" s="52" t="s">
        <v>190</v>
      </c>
      <c r="K208" s="524" t="s">
        <v>2618</v>
      </c>
      <c r="L208" s="524" t="s">
        <v>2655</v>
      </c>
      <c r="M208" s="524" t="s">
        <v>2655</v>
      </c>
      <c r="N208" s="569">
        <v>44404.0</v>
      </c>
      <c r="O208" s="568" t="s">
        <v>3882</v>
      </c>
      <c r="P208" s="570">
        <v>0.015</v>
      </c>
      <c r="Q208" s="228" t="s">
        <v>4481</v>
      </c>
      <c r="R208" s="615"/>
      <c r="S208" s="524" t="str">
        <f t="shared" si="20"/>
        <v>Não Qualificado</v>
      </c>
      <c r="T208" s="524" t="s">
        <v>104</v>
      </c>
      <c r="U208" s="568" t="s">
        <v>2674</v>
      </c>
      <c r="V208" s="568" t="s">
        <v>154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2621</v>
      </c>
      <c r="BE208" s="452" t="s">
        <v>2621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3874</v>
      </c>
      <c r="B209" s="79" t="s">
        <v>4482</v>
      </c>
      <c r="C209" s="566" t="s">
        <v>4483</v>
      </c>
      <c r="D209" s="568">
        <v>3919372.0</v>
      </c>
      <c r="E209" s="524" t="s">
        <v>18</v>
      </c>
      <c r="F209" s="513" t="s">
        <v>27</v>
      </c>
      <c r="G209" s="524" t="s">
        <v>262</v>
      </c>
      <c r="H209" s="568" t="str">
        <f>IFERROR(VLOOKUP(G209,'Cadastro de assessores'!A:B,2,FALSE),"Não Cadastrado")</f>
        <v>18009</v>
      </c>
      <c r="I209" s="568"/>
      <c r="J209" s="52" t="s">
        <v>190</v>
      </c>
      <c r="K209" s="524" t="s">
        <v>2618</v>
      </c>
      <c r="L209" s="621">
        <v>44413.0</v>
      </c>
      <c r="M209" s="621">
        <v>44413.0</v>
      </c>
      <c r="N209" s="568"/>
      <c r="O209" s="568" t="s">
        <v>3894</v>
      </c>
      <c r="P209" s="614">
        <v>0.025</v>
      </c>
      <c r="Q209" s="228" t="s">
        <v>4484</v>
      </c>
      <c r="R209" s="615"/>
      <c r="S209" s="524" t="str">
        <f t="shared" si="20"/>
        <v>Não Qualificado</v>
      </c>
      <c r="T209" s="524" t="s">
        <v>104</v>
      </c>
      <c r="U209" s="568" t="s">
        <v>2674</v>
      </c>
      <c r="V209" s="568" t="s">
        <v>154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2621</v>
      </c>
      <c r="BE209" s="452" t="s">
        <v>2621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3874</v>
      </c>
      <c r="B210" s="79" t="s">
        <v>4485</v>
      </c>
      <c r="C210" s="619" t="s">
        <v>4486</v>
      </c>
      <c r="D210" s="524">
        <v>2466854.0</v>
      </c>
      <c r="E210" s="524" t="s">
        <v>2604</v>
      </c>
      <c r="F210" s="524" t="s">
        <v>19</v>
      </c>
      <c r="G210" s="524" t="s">
        <v>2604</v>
      </c>
      <c r="H210" s="524" t="str">
        <f>IFERROR(VLOOKUP(G210,'Cadastro de assessores'!A:B,2,FALSE),"Não Cadastrado")</f>
        <v>18986</v>
      </c>
      <c r="I210" s="524"/>
      <c r="J210" s="52" t="s">
        <v>190</v>
      </c>
      <c r="K210" s="524" t="s">
        <v>2618</v>
      </c>
      <c r="L210" s="621">
        <v>43696.0</v>
      </c>
      <c r="M210" s="621">
        <v>43696.0</v>
      </c>
      <c r="N210" s="621">
        <v>44091.0</v>
      </c>
      <c r="O210" s="524" t="s">
        <v>3882</v>
      </c>
      <c r="P210" s="614">
        <v>0.01</v>
      </c>
      <c r="Q210" s="622" t="s">
        <v>4487</v>
      </c>
      <c r="R210" s="615"/>
      <c r="S210" s="524" t="str">
        <f t="shared" si="20"/>
        <v/>
      </c>
      <c r="T210" s="524" t="s">
        <v>104</v>
      </c>
      <c r="U210" s="524" t="s">
        <v>2657</v>
      </c>
      <c r="V210" s="524" t="s">
        <v>19</v>
      </c>
      <c r="W210" s="616" t="s">
        <v>4488</v>
      </c>
      <c r="X210" s="616"/>
      <c r="Y210" s="616" t="s">
        <v>4489</v>
      </c>
      <c r="Z210" s="616" t="s">
        <v>4490</v>
      </c>
      <c r="AA210" s="616" t="s">
        <v>4491</v>
      </c>
      <c r="AB210" s="616" t="s">
        <v>4492</v>
      </c>
      <c r="AC210" s="616" t="s">
        <v>4493</v>
      </c>
      <c r="AD210" s="616" t="s">
        <v>4494</v>
      </c>
      <c r="AE210" s="616" t="s">
        <v>4495</v>
      </c>
      <c r="AF210" s="616" t="s">
        <v>4496</v>
      </c>
      <c r="AG210" s="616" t="s">
        <v>4497</v>
      </c>
      <c r="AH210" s="616"/>
      <c r="AI210" s="616" t="s">
        <v>4498</v>
      </c>
      <c r="AJ210" s="616"/>
      <c r="AK210" s="452"/>
      <c r="AL210" s="452">
        <v>214.15</v>
      </c>
      <c r="AM210" s="452" t="s">
        <v>2655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2621</v>
      </c>
      <c r="BE210" s="452" t="s">
        <v>2621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3874</v>
      </c>
      <c r="B211" s="79" t="s">
        <v>581</v>
      </c>
      <c r="C211" s="619" t="s">
        <v>580</v>
      </c>
      <c r="D211" s="524">
        <v>2172585.0</v>
      </c>
      <c r="E211" s="514" t="s">
        <v>18</v>
      </c>
      <c r="F211" s="514" t="s">
        <v>19</v>
      </c>
      <c r="G211" s="514" t="s">
        <v>580</v>
      </c>
      <c r="H211" s="514"/>
      <c r="I211" s="514"/>
      <c r="J211" s="52" t="s">
        <v>3877</v>
      </c>
      <c r="K211" s="524"/>
      <c r="L211" s="524"/>
      <c r="M211" s="524"/>
      <c r="N211" s="524"/>
      <c r="O211" s="524" t="s">
        <v>3882</v>
      </c>
      <c r="P211" s="631">
        <v>0.012</v>
      </c>
      <c r="Q211" s="622" t="s">
        <v>3956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3874</v>
      </c>
      <c r="B212" s="79" t="s">
        <v>4499</v>
      </c>
      <c r="C212" s="619" t="s">
        <v>4500</v>
      </c>
      <c r="D212" s="524">
        <v>2566765.0</v>
      </c>
      <c r="E212" s="514" t="s">
        <v>18</v>
      </c>
      <c r="F212" s="514" t="s">
        <v>19</v>
      </c>
      <c r="G212" s="514" t="s">
        <v>2258</v>
      </c>
      <c r="H212" s="514" t="str">
        <f>IFERROR(VLOOKUP(G212,'Cadastro de assessores'!A:B,2,FALSE),"Não Cadastrado")</f>
        <v>18256</v>
      </c>
      <c r="I212" s="514"/>
      <c r="J212" s="52" t="s">
        <v>3877</v>
      </c>
      <c r="K212" s="524" t="s">
        <v>149</v>
      </c>
      <c r="L212" s="524" t="s">
        <v>2655</v>
      </c>
      <c r="M212" s="642" t="s">
        <v>2654</v>
      </c>
      <c r="N212" s="524"/>
      <c r="O212" s="524" t="s">
        <v>3894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104</v>
      </c>
      <c r="U212" s="524" t="s">
        <v>2678</v>
      </c>
      <c r="V212" s="524" t="s">
        <v>19</v>
      </c>
      <c r="W212" s="616" t="s">
        <v>4501</v>
      </c>
      <c r="X212" s="616"/>
      <c r="Y212" s="616" t="s">
        <v>4502</v>
      </c>
      <c r="Z212" s="616" t="s">
        <v>4503</v>
      </c>
      <c r="AA212" s="616" t="s">
        <v>4504</v>
      </c>
      <c r="AB212" s="616" t="s">
        <v>4505</v>
      </c>
      <c r="AC212" s="616" t="s">
        <v>4506</v>
      </c>
      <c r="AD212" s="616" t="s">
        <v>4505</v>
      </c>
      <c r="AE212" s="616" t="s">
        <v>4505</v>
      </c>
      <c r="AF212" s="616" t="s">
        <v>4505</v>
      </c>
      <c r="AG212" s="616" t="s">
        <v>4507</v>
      </c>
      <c r="AH212" s="616" t="s">
        <v>4507</v>
      </c>
      <c r="AI212" s="616" t="s">
        <v>4508</v>
      </c>
      <c r="AJ212" s="616" t="s">
        <v>4508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2621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3874</v>
      </c>
      <c r="B213" s="79" t="s">
        <v>4509</v>
      </c>
      <c r="C213" s="662" t="s">
        <v>4510</v>
      </c>
      <c r="D213" s="568">
        <v>5092169.0</v>
      </c>
      <c r="E213" s="524" t="s">
        <v>18</v>
      </c>
      <c r="F213" s="513" t="s">
        <v>27</v>
      </c>
      <c r="G213" s="524" t="s">
        <v>262</v>
      </c>
      <c r="H213" s="513" t="str">
        <f>IFERROR(VLOOKUP(G213,'Cadastro de assessores'!A:B,2,FALSE),"Não Cadastrado")</f>
        <v>18009</v>
      </c>
      <c r="I213" s="513"/>
      <c r="J213" s="52" t="s">
        <v>190</v>
      </c>
      <c r="K213" s="524" t="s">
        <v>2618</v>
      </c>
      <c r="L213" s="621">
        <v>44287.0</v>
      </c>
      <c r="M213" s="621">
        <v>44287.0</v>
      </c>
      <c r="N213" s="621">
        <v>44805.0</v>
      </c>
      <c r="O213" s="524" t="s">
        <v>3882</v>
      </c>
      <c r="P213" s="570">
        <v>0.015</v>
      </c>
      <c r="Q213" s="228"/>
      <c r="R213" s="615"/>
      <c r="S213" s="524" t="str">
        <f t="shared" si="21"/>
        <v/>
      </c>
      <c r="T213" s="524" t="s">
        <v>104</v>
      </c>
      <c r="U213" s="568" t="s">
        <v>4293</v>
      </c>
      <c r="V213" s="568" t="s">
        <v>3725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3874</v>
      </c>
      <c r="B214" s="79" t="s">
        <v>4511</v>
      </c>
      <c r="C214" s="566" t="s">
        <v>4512</v>
      </c>
      <c r="D214" s="568">
        <v>5599106.0</v>
      </c>
      <c r="E214" s="524" t="s">
        <v>101</v>
      </c>
      <c r="F214" s="513" t="s">
        <v>19</v>
      </c>
      <c r="G214" s="513" t="s">
        <v>4175</v>
      </c>
      <c r="H214" s="513" t="str">
        <f>IFERROR(VLOOKUP(G214,'Cadastro de assessores'!A:B,2,FALSE),"Não Cadastrado")</f>
        <v>19157</v>
      </c>
      <c r="I214" s="513"/>
      <c r="J214" s="52" t="s">
        <v>190</v>
      </c>
      <c r="K214" s="524" t="s">
        <v>2618</v>
      </c>
      <c r="L214" s="621">
        <v>44368.0</v>
      </c>
      <c r="M214" s="621">
        <v>44368.0</v>
      </c>
      <c r="N214" s="656">
        <v>44494.0</v>
      </c>
      <c r="O214" s="568" t="s">
        <v>3894</v>
      </c>
      <c r="P214" s="614">
        <v>0.025</v>
      </c>
      <c r="Q214" s="622" t="s">
        <v>4513</v>
      </c>
      <c r="R214" s="615"/>
      <c r="S214" s="524" t="str">
        <f t="shared" si="21"/>
        <v>Não Qualificado</v>
      </c>
      <c r="T214" s="524" t="s">
        <v>104</v>
      </c>
      <c r="U214" s="568" t="s">
        <v>4514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2621</v>
      </c>
      <c r="BE214" s="452" t="s">
        <v>2621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3874</v>
      </c>
      <c r="B215" s="79" t="s">
        <v>1166</v>
      </c>
      <c r="C215" s="619" t="s">
        <v>1163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3877</v>
      </c>
      <c r="K215" s="524"/>
      <c r="L215" s="621"/>
      <c r="M215" s="524" t="s">
        <v>3227</v>
      </c>
      <c r="N215" s="621"/>
      <c r="O215" s="524" t="s">
        <v>3888</v>
      </c>
      <c r="P215" s="614">
        <v>0.0</v>
      </c>
      <c r="Q215" s="622" t="s">
        <v>4515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3874</v>
      </c>
      <c r="B216" s="79" t="s">
        <v>4516</v>
      </c>
      <c r="C216" s="619" t="s">
        <v>4517</v>
      </c>
      <c r="D216" s="524">
        <v>4760280.0</v>
      </c>
      <c r="E216" s="524" t="s">
        <v>101</v>
      </c>
      <c r="F216" s="524" t="s">
        <v>19</v>
      </c>
      <c r="G216" s="524" t="s">
        <v>4518</v>
      </c>
      <c r="H216" s="524" t="str">
        <f>IFERROR(VLOOKUP(G216,'Cadastro de assessores'!A:B,2,FALSE),"Não Cadastrado")</f>
        <v>14091</v>
      </c>
      <c r="I216" s="524"/>
      <c r="J216" s="52" t="s">
        <v>190</v>
      </c>
      <c r="K216" s="524" t="s">
        <v>2618</v>
      </c>
      <c r="L216" s="621">
        <v>44211.0</v>
      </c>
      <c r="M216" s="621">
        <v>44211.0</v>
      </c>
      <c r="N216" s="621">
        <v>44781.0</v>
      </c>
      <c r="O216" s="524" t="s">
        <v>3894</v>
      </c>
      <c r="P216" s="614">
        <v>0.025</v>
      </c>
      <c r="Q216" s="622" t="s">
        <v>4519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104</v>
      </c>
      <c r="U216" s="524" t="s">
        <v>2646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3874</v>
      </c>
      <c r="B217" s="79" t="s">
        <v>4520</v>
      </c>
      <c r="C217" s="566" t="s">
        <v>4521</v>
      </c>
      <c r="D217" s="568">
        <v>2673476.0</v>
      </c>
      <c r="E217" s="514" t="s">
        <v>18</v>
      </c>
      <c r="F217" s="611" t="s">
        <v>27</v>
      </c>
      <c r="G217" s="514" t="s">
        <v>262</v>
      </c>
      <c r="H217" s="568" t="str">
        <f>IFERROR(VLOOKUP(G217,'Cadastro de assessores'!A:B,2,FALSE),"Não Cadastrado")</f>
        <v>18009</v>
      </c>
      <c r="I217" s="568"/>
      <c r="J217" s="47" t="s">
        <v>103</v>
      </c>
      <c r="K217" s="514" t="s">
        <v>103</v>
      </c>
      <c r="L217" s="612">
        <v>44405.0</v>
      </c>
      <c r="M217" s="612">
        <v>44405.0</v>
      </c>
      <c r="N217" s="568"/>
      <c r="O217" s="568" t="s">
        <v>3878</v>
      </c>
      <c r="P217" s="631">
        <v>0.02</v>
      </c>
      <c r="Q217" s="228"/>
      <c r="R217" s="615"/>
      <c r="S217" s="524" t="str">
        <f t="shared" si="22"/>
        <v/>
      </c>
      <c r="T217" s="524" t="s">
        <v>104</v>
      </c>
      <c r="U217" s="568" t="s">
        <v>2674</v>
      </c>
      <c r="V217" s="568" t="s">
        <v>154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5" t="s">
        <v>3874</v>
      </c>
      <c r="B218" s="79" t="s">
        <v>4522</v>
      </c>
      <c r="C218" s="619" t="s">
        <v>4523</v>
      </c>
      <c r="D218" s="524">
        <v>4398585.0</v>
      </c>
      <c r="E218" s="514" t="s">
        <v>101</v>
      </c>
      <c r="F218" s="514" t="s">
        <v>19</v>
      </c>
      <c r="G218" s="514" t="s">
        <v>186</v>
      </c>
      <c r="H218" s="514" t="str">
        <f>IFERROR(VLOOKUP(G218,'Cadastro de assessores'!A:B,2,FALSE),"Não Cadastrado")</f>
        <v>17896</v>
      </c>
      <c r="I218" s="514"/>
      <c r="J218" s="52" t="s">
        <v>3877</v>
      </c>
      <c r="K218" s="514" t="s">
        <v>103</v>
      </c>
      <c r="L218" s="612">
        <v>44098.0</v>
      </c>
      <c r="M218" s="612">
        <v>44102.0</v>
      </c>
      <c r="N218" s="524"/>
      <c r="O218" s="524" t="s">
        <v>4400</v>
      </c>
      <c r="P218" s="614">
        <v>0.002</v>
      </c>
      <c r="Q218" s="622" t="s">
        <v>4524</v>
      </c>
      <c r="R218" s="615"/>
      <c r="S218" s="524" t="str">
        <f t="shared" si="22"/>
        <v/>
      </c>
      <c r="T218" s="524" t="s">
        <v>374</v>
      </c>
      <c r="U218" s="524" t="s">
        <v>2657</v>
      </c>
      <c r="V218" s="524" t="s">
        <v>19</v>
      </c>
      <c r="W218" s="616" t="s">
        <v>3884</v>
      </c>
      <c r="X218" s="616" t="s">
        <v>3884</v>
      </c>
      <c r="Y218" s="616" t="s">
        <v>3884</v>
      </c>
      <c r="Z218" s="616" t="s">
        <v>3884</v>
      </c>
      <c r="AA218" s="616" t="s">
        <v>3884</v>
      </c>
      <c r="AB218" s="616" t="s">
        <v>3884</v>
      </c>
      <c r="AC218" s="616" t="s">
        <v>3884</v>
      </c>
      <c r="AD218" s="616" t="s">
        <v>3884</v>
      </c>
      <c r="AE218" s="616" t="s">
        <v>3884</v>
      </c>
      <c r="AF218" s="616" t="s">
        <v>3884</v>
      </c>
      <c r="AG218" s="616" t="s">
        <v>3884</v>
      </c>
      <c r="AH218" s="616" t="s">
        <v>4525</v>
      </c>
      <c r="AI218" s="616" t="s">
        <v>4526</v>
      </c>
      <c r="AJ218" s="616" t="s">
        <v>4527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3874</v>
      </c>
      <c r="B219" s="79" t="s">
        <v>4528</v>
      </c>
      <c r="C219" s="566" t="s">
        <v>4529</v>
      </c>
      <c r="D219" s="568">
        <v>5975647.0</v>
      </c>
      <c r="E219" s="514" t="s">
        <v>18</v>
      </c>
      <c r="F219" s="611" t="s">
        <v>27</v>
      </c>
      <c r="G219" s="514" t="s">
        <v>262</v>
      </c>
      <c r="H219" s="568" t="str">
        <f>IFERROR(VLOOKUP(G219,'Cadastro de assessores'!A:B,2,FALSE),"Não Cadastrado")</f>
        <v>18009</v>
      </c>
      <c r="I219" s="568"/>
      <c r="J219" s="52" t="s">
        <v>3877</v>
      </c>
      <c r="K219" s="524" t="s">
        <v>103</v>
      </c>
      <c r="L219" s="612">
        <v>44403.0</v>
      </c>
      <c r="M219" s="612">
        <v>44405.0</v>
      </c>
      <c r="N219" s="524"/>
      <c r="O219" s="524" t="s">
        <v>3882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104</v>
      </c>
      <c r="U219" s="568" t="s">
        <v>2674</v>
      </c>
      <c r="V219" s="568" t="s">
        <v>154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3874</v>
      </c>
      <c r="B220" s="79" t="s">
        <v>4530</v>
      </c>
      <c r="C220" s="137" t="s">
        <v>4531</v>
      </c>
      <c r="D220" s="46">
        <v>7000733.0</v>
      </c>
      <c r="E220" s="322" t="s">
        <v>18</v>
      </c>
      <c r="F220" s="94" t="s">
        <v>27</v>
      </c>
      <c r="G220" s="322" t="s">
        <v>262</v>
      </c>
      <c r="H220" s="46" t="str">
        <f>IFERROR(VLOOKUP(G220,'Cadastro de assessores'!A:B,2,FALSE),"Não Cadastrado")</f>
        <v>18009</v>
      </c>
      <c r="I220" s="46"/>
      <c r="J220" s="52" t="s">
        <v>3877</v>
      </c>
      <c r="K220" s="278" t="s">
        <v>103</v>
      </c>
      <c r="L220" s="664">
        <v>44712.0</v>
      </c>
      <c r="M220" s="323">
        <v>44712.0</v>
      </c>
      <c r="N220" s="96"/>
      <c r="O220" s="96" t="s">
        <v>4532</v>
      </c>
      <c r="P220" s="118">
        <v>0.012</v>
      </c>
      <c r="Q220" s="665" t="s">
        <v>4533</v>
      </c>
      <c r="R220" s="374"/>
      <c r="S220" s="96" t="str">
        <f t="shared" si="22"/>
        <v/>
      </c>
      <c r="T220" s="96" t="s">
        <v>374</v>
      </c>
      <c r="U220" s="46" t="s">
        <v>4534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3874</v>
      </c>
      <c r="B221" s="79" t="s">
        <v>4530</v>
      </c>
      <c r="C221" s="566" t="s">
        <v>4535</v>
      </c>
      <c r="D221" s="568">
        <v>9020656.0</v>
      </c>
      <c r="E221" s="514" t="s">
        <v>18</v>
      </c>
      <c r="F221" s="611" t="s">
        <v>27</v>
      </c>
      <c r="G221" s="322" t="s">
        <v>262</v>
      </c>
      <c r="H221" s="514" t="str">
        <f>IFERROR(VLOOKUP(G221,'Cadastro de assessores'!A:B,2,FALSE),"Não Cadastrado")</f>
        <v>18009</v>
      </c>
      <c r="I221" s="514"/>
      <c r="J221" s="52" t="s">
        <v>3877</v>
      </c>
      <c r="K221" s="611" t="s">
        <v>149</v>
      </c>
      <c r="L221" s="668">
        <v>44845.0</v>
      </c>
      <c r="M221" s="668">
        <v>44858.0</v>
      </c>
      <c r="N221" s="629"/>
      <c r="O221" s="629" t="s">
        <v>3890</v>
      </c>
      <c r="P221" s="631">
        <v>0.007</v>
      </c>
      <c r="Q221" s="228" t="s">
        <v>4536</v>
      </c>
      <c r="R221" s="615"/>
      <c r="S221" s="524" t="str">
        <f t="shared" si="22"/>
        <v/>
      </c>
      <c r="T221" s="568" t="s">
        <v>104</v>
      </c>
      <c r="U221" s="524" t="s">
        <v>2707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3874</v>
      </c>
      <c r="B222" s="79" t="s">
        <v>4537</v>
      </c>
      <c r="C222" s="619" t="s">
        <v>4538</v>
      </c>
      <c r="D222" s="524">
        <v>4550654.0</v>
      </c>
      <c r="E222" s="524" t="s">
        <v>101</v>
      </c>
      <c r="F222" s="524" t="s">
        <v>19</v>
      </c>
      <c r="G222" s="524" t="s">
        <v>4539</v>
      </c>
      <c r="H222" s="524" t="str">
        <f>IFERROR(VLOOKUP(G222,'Cadastro de assessores'!A:B,2,FALSE),"Não Cadastrado")</f>
        <v>14244</v>
      </c>
      <c r="I222" s="524"/>
      <c r="J222" s="52" t="s">
        <v>190</v>
      </c>
      <c r="K222" s="524" t="s">
        <v>2618</v>
      </c>
      <c r="L222" s="620">
        <v>44160.0</v>
      </c>
      <c r="M222" s="620">
        <v>44160.0</v>
      </c>
      <c r="N222" s="621">
        <v>44270.0</v>
      </c>
      <c r="O222" s="524" t="s">
        <v>3878</v>
      </c>
      <c r="P222" s="614">
        <v>0.02</v>
      </c>
      <c r="Q222" s="622" t="s">
        <v>4540</v>
      </c>
      <c r="R222" s="615"/>
      <c r="S222" s="524" t="str">
        <f t="shared" si="22"/>
        <v/>
      </c>
      <c r="T222" s="568" t="s">
        <v>104</v>
      </c>
      <c r="U222" s="524" t="s">
        <v>2657</v>
      </c>
      <c r="V222" s="524" t="s">
        <v>19</v>
      </c>
      <c r="W222" s="616" t="s">
        <v>3884</v>
      </c>
      <c r="X222" s="616" t="s">
        <v>3884</v>
      </c>
      <c r="Y222" s="616" t="s">
        <v>3884</v>
      </c>
      <c r="Z222" s="616" t="s">
        <v>3884</v>
      </c>
      <c r="AA222" s="616" t="s">
        <v>3884</v>
      </c>
      <c r="AB222" s="616" t="s">
        <v>3884</v>
      </c>
      <c r="AC222" s="616" t="s">
        <v>3884</v>
      </c>
      <c r="AD222" s="616" t="s">
        <v>3884</v>
      </c>
      <c r="AE222" s="616" t="s">
        <v>3884</v>
      </c>
      <c r="AF222" s="616" t="s">
        <v>3884</v>
      </c>
      <c r="AG222" s="616" t="s">
        <v>3884</v>
      </c>
      <c r="AH222" s="616" t="s">
        <v>3884</v>
      </c>
      <c r="AI222" s="616" t="s">
        <v>3884</v>
      </c>
      <c r="AJ222" s="616" t="s">
        <v>4541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2621</v>
      </c>
      <c r="BE222" s="452" t="s">
        <v>2621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3874</v>
      </c>
      <c r="B223" s="79" t="s">
        <v>4542</v>
      </c>
      <c r="C223" s="619" t="s">
        <v>4543</v>
      </c>
      <c r="D223" s="524">
        <v>3939462.0</v>
      </c>
      <c r="E223" s="524" t="s">
        <v>2604</v>
      </c>
      <c r="F223" s="524" t="s">
        <v>19</v>
      </c>
      <c r="G223" s="524" t="s">
        <v>2604</v>
      </c>
      <c r="H223" s="524" t="str">
        <f>IFERROR(VLOOKUP(G223,'Cadastro de assessores'!A:B,2,FALSE),"Não Cadastrado")</f>
        <v>18986</v>
      </c>
      <c r="I223" s="524"/>
      <c r="J223" s="52" t="s">
        <v>190</v>
      </c>
      <c r="K223" s="524" t="s">
        <v>2618</v>
      </c>
      <c r="L223" s="621">
        <v>43901.0</v>
      </c>
      <c r="M223" s="621">
        <v>43901.0</v>
      </c>
      <c r="N223" s="620">
        <v>44519.0</v>
      </c>
      <c r="O223" s="524" t="s">
        <v>3878</v>
      </c>
      <c r="P223" s="614">
        <v>0.015</v>
      </c>
      <c r="Q223" s="622" t="s">
        <v>4544</v>
      </c>
      <c r="R223" s="615"/>
      <c r="S223" s="524" t="str">
        <f t="shared" si="22"/>
        <v>Não Qualificado</v>
      </c>
      <c r="T223" s="568" t="s">
        <v>104</v>
      </c>
      <c r="U223" s="524" t="s">
        <v>2678</v>
      </c>
      <c r="V223" s="524" t="s">
        <v>19</v>
      </c>
      <c r="W223" s="616" t="s">
        <v>3884</v>
      </c>
      <c r="X223" s="616" t="s">
        <v>3884</v>
      </c>
      <c r="Y223" s="616" t="s">
        <v>3884</v>
      </c>
      <c r="Z223" s="616" t="s">
        <v>3884</v>
      </c>
      <c r="AA223" s="616" t="s">
        <v>4545</v>
      </c>
      <c r="AB223" s="616" t="s">
        <v>4546</v>
      </c>
      <c r="AC223" s="616" t="s">
        <v>4547</v>
      </c>
      <c r="AD223" s="616" t="s">
        <v>4548</v>
      </c>
      <c r="AE223" s="616" t="s">
        <v>4549</v>
      </c>
      <c r="AF223" s="616" t="s">
        <v>4550</v>
      </c>
      <c r="AG223" s="616" t="s">
        <v>4551</v>
      </c>
      <c r="AH223" s="616" t="s">
        <v>4552</v>
      </c>
      <c r="AI223" s="616" t="s">
        <v>4553</v>
      </c>
      <c r="AJ223" s="616" t="s">
        <v>4554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2621</v>
      </c>
      <c r="BE223" s="452" t="s">
        <v>2621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3874</v>
      </c>
      <c r="B224" s="79" t="s">
        <v>4555</v>
      </c>
      <c r="C224" s="619" t="s">
        <v>4556</v>
      </c>
      <c r="D224" s="524">
        <v>4611223.0</v>
      </c>
      <c r="E224" s="524" t="s">
        <v>18</v>
      </c>
      <c r="F224" s="524" t="s">
        <v>19</v>
      </c>
      <c r="G224" s="524" t="s">
        <v>3881</v>
      </c>
      <c r="H224" s="524" t="str">
        <f>IFERROR(VLOOKUP(G224,'Cadastro de assessores'!A:B,2,FALSE),"Não Cadastrado")</f>
        <v>17679</v>
      </c>
      <c r="I224" s="524"/>
      <c r="J224" s="52" t="s">
        <v>190</v>
      </c>
      <c r="K224" s="524" t="s">
        <v>2618</v>
      </c>
      <c r="L224" s="621">
        <v>44167.0</v>
      </c>
      <c r="M224" s="621">
        <v>44167.0</v>
      </c>
      <c r="N224" s="621">
        <v>44229.0</v>
      </c>
      <c r="O224" s="524" t="s">
        <v>3894</v>
      </c>
      <c r="P224" s="614">
        <v>0.025</v>
      </c>
      <c r="Q224" s="622" t="s">
        <v>4557</v>
      </c>
      <c r="R224" s="615"/>
      <c r="S224" s="524" t="str">
        <f t="shared" si="22"/>
        <v>Não Qualificado</v>
      </c>
      <c r="T224" s="568" t="s">
        <v>104</v>
      </c>
      <c r="U224" s="568" t="s">
        <v>4293</v>
      </c>
      <c r="V224" s="568" t="s">
        <v>3725</v>
      </c>
      <c r="W224" s="616" t="s">
        <v>3884</v>
      </c>
      <c r="X224" s="616" t="s">
        <v>3884</v>
      </c>
      <c r="Y224" s="616" t="s">
        <v>3884</v>
      </c>
      <c r="Z224" s="616" t="s">
        <v>3884</v>
      </c>
      <c r="AA224" s="616" t="s">
        <v>3884</v>
      </c>
      <c r="AB224" s="616" t="s">
        <v>3884</v>
      </c>
      <c r="AC224" s="616" t="s">
        <v>3884</v>
      </c>
      <c r="AD224" s="616" t="s">
        <v>3884</v>
      </c>
      <c r="AE224" s="616" t="s">
        <v>3884</v>
      </c>
      <c r="AF224" s="616" t="s">
        <v>3884</v>
      </c>
      <c r="AG224" s="616" t="s">
        <v>3884</v>
      </c>
      <c r="AH224" s="616" t="s">
        <v>3884</v>
      </c>
      <c r="AI224" s="616" t="s">
        <v>3884</v>
      </c>
      <c r="AJ224" s="616" t="s">
        <v>3884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2621</v>
      </c>
      <c r="BE224" s="452" t="s">
        <v>2621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3874</v>
      </c>
      <c r="B225" s="79" t="s">
        <v>1222</v>
      </c>
      <c r="C225" s="647" t="s">
        <v>4558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103</v>
      </c>
      <c r="K225" s="514" t="s">
        <v>103</v>
      </c>
      <c r="L225" s="626">
        <v>44615.0</v>
      </c>
      <c r="M225" s="626">
        <v>44615.0</v>
      </c>
      <c r="N225" s="568"/>
      <c r="O225" s="568" t="s">
        <v>3882</v>
      </c>
      <c r="P225" s="570">
        <v>0.015</v>
      </c>
      <c r="Q225" s="508" t="s">
        <v>4559</v>
      </c>
      <c r="R225" s="615"/>
      <c r="S225" s="524" t="str">
        <f t="shared" si="22"/>
        <v>Não Qualificado</v>
      </c>
      <c r="T225" s="568" t="s">
        <v>104</v>
      </c>
      <c r="U225" s="524" t="s">
        <v>2707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5" t="s">
        <v>3874</v>
      </c>
      <c r="B226" s="79" t="s">
        <v>3787</v>
      </c>
      <c r="C226" s="623" t="s">
        <v>4560</v>
      </c>
      <c r="D226" s="514">
        <v>4847953.0</v>
      </c>
      <c r="E226" s="514" t="s">
        <v>18</v>
      </c>
      <c r="F226" s="514" t="s">
        <v>19</v>
      </c>
      <c r="G226" s="514" t="s">
        <v>2858</v>
      </c>
      <c r="H226" s="514" t="str">
        <f>IFERROR(VLOOKUP(G226,'Cadastro de assessores'!A:B,2,FALSE),"Não Cadastrado")</f>
        <v>18236</v>
      </c>
      <c r="I226" s="514"/>
      <c r="J226" s="47" t="s">
        <v>103</v>
      </c>
      <c r="K226" s="514" t="s">
        <v>103</v>
      </c>
      <c r="L226" s="612">
        <v>44294.0</v>
      </c>
      <c r="M226" s="612">
        <v>44294.0</v>
      </c>
      <c r="N226" s="524"/>
      <c r="O226" s="524" t="s">
        <v>4561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374</v>
      </c>
      <c r="U226" s="524" t="s">
        <v>2646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2655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5" t="s">
        <v>3874</v>
      </c>
      <c r="B227" s="79" t="s">
        <v>4562</v>
      </c>
      <c r="C227" s="647" t="s">
        <v>4563</v>
      </c>
      <c r="D227" s="568">
        <v>3029846.0</v>
      </c>
      <c r="E227" s="514" t="s">
        <v>18</v>
      </c>
      <c r="F227" s="611" t="s">
        <v>27</v>
      </c>
      <c r="G227" s="514" t="s">
        <v>4205</v>
      </c>
      <c r="H227" s="514" t="str">
        <f>IFERROR(VLOOKUP(G227,'Cadastro de assessores'!A:B,2,FALSE),"Não Cadastrado")</f>
        <v>14294</v>
      </c>
      <c r="I227" s="514"/>
      <c r="J227" s="52" t="s">
        <v>149</v>
      </c>
      <c r="K227" s="524" t="s">
        <v>103</v>
      </c>
      <c r="L227" s="612">
        <v>44460.0</v>
      </c>
      <c r="M227" s="612">
        <v>44469.0</v>
      </c>
      <c r="N227" s="568"/>
      <c r="O227" s="568" t="s">
        <v>3878</v>
      </c>
      <c r="P227" s="631">
        <v>0.02</v>
      </c>
      <c r="Q227" s="228" t="s">
        <v>4564</v>
      </c>
      <c r="R227" s="615"/>
      <c r="S227" s="524" t="str">
        <f t="shared" si="22"/>
        <v>Não Qualificado</v>
      </c>
      <c r="T227" s="568" t="s">
        <v>104</v>
      </c>
      <c r="U227" s="568" t="s">
        <v>4565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2621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5" t="s">
        <v>3874</v>
      </c>
      <c r="B228" s="79" t="s">
        <v>1225</v>
      </c>
      <c r="C228" s="619" t="s">
        <v>1223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3877</v>
      </c>
      <c r="K228" s="514" t="s">
        <v>103</v>
      </c>
      <c r="L228" s="612">
        <v>44217.0</v>
      </c>
      <c r="M228" s="612">
        <v>44217.0</v>
      </c>
      <c r="N228" s="524"/>
      <c r="O228" s="524" t="s">
        <v>4400</v>
      </c>
      <c r="P228" s="614">
        <v>0.002</v>
      </c>
      <c r="Q228" s="622" t="s">
        <v>4566</v>
      </c>
      <c r="R228" s="615"/>
      <c r="S228" s="524" t="str">
        <f t="shared" si="22"/>
        <v>Não Qualificado</v>
      </c>
      <c r="T228" s="524" t="s">
        <v>374</v>
      </c>
      <c r="U228" s="524" t="s">
        <v>2646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3874</v>
      </c>
      <c r="B229" s="79" t="s">
        <v>1225</v>
      </c>
      <c r="C229" s="619" t="s">
        <v>1223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3877</v>
      </c>
      <c r="K229" s="524" t="s">
        <v>103</v>
      </c>
      <c r="L229" s="612">
        <v>44218.0</v>
      </c>
      <c r="M229" s="612">
        <v>44218.0</v>
      </c>
      <c r="N229" s="524"/>
      <c r="O229" s="524" t="s">
        <v>3882</v>
      </c>
      <c r="P229" s="614">
        <v>0.015</v>
      </c>
      <c r="Q229" s="622"/>
      <c r="R229" s="615"/>
      <c r="S229" s="524" t="str">
        <f t="shared" si="22"/>
        <v/>
      </c>
      <c r="T229" s="524" t="s">
        <v>374</v>
      </c>
      <c r="U229" s="524" t="s">
        <v>2646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3874</v>
      </c>
      <c r="B230" s="79" t="s">
        <v>1228</v>
      </c>
      <c r="C230" s="566" t="s">
        <v>4567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3877</v>
      </c>
      <c r="K230" s="514" t="s">
        <v>103</v>
      </c>
      <c r="L230" s="612">
        <v>44669.0</v>
      </c>
      <c r="M230" s="612">
        <v>44670.0</v>
      </c>
      <c r="N230" s="568"/>
      <c r="O230" s="568" t="s">
        <v>3888</v>
      </c>
      <c r="P230" s="614">
        <v>0.007</v>
      </c>
      <c r="Q230" s="484" t="s">
        <v>4568</v>
      </c>
      <c r="R230" s="615"/>
      <c r="S230" s="524" t="str">
        <f t="shared" si="22"/>
        <v/>
      </c>
      <c r="T230" s="524" t="s">
        <v>104</v>
      </c>
      <c r="U230" s="524" t="s">
        <v>2646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3874</v>
      </c>
      <c r="B231" s="79" t="s">
        <v>4569</v>
      </c>
      <c r="C231" s="566" t="s">
        <v>4570</v>
      </c>
      <c r="D231" s="611">
        <v>4423520.0</v>
      </c>
      <c r="E231" s="514" t="s">
        <v>18</v>
      </c>
      <c r="F231" s="611" t="s">
        <v>19</v>
      </c>
      <c r="G231" s="611" t="s">
        <v>2986</v>
      </c>
      <c r="H231" s="611" t="str">
        <f>IFERROR(VLOOKUP(G231,'Cadastro de assessores'!A:B,2,FALSE),"Não Cadastrado")</f>
        <v>13444</v>
      </c>
      <c r="I231" s="611"/>
      <c r="J231" s="47" t="s">
        <v>103</v>
      </c>
      <c r="K231" s="514" t="s">
        <v>103</v>
      </c>
      <c r="L231" s="612">
        <v>44372.0</v>
      </c>
      <c r="M231" s="612">
        <v>44372.0</v>
      </c>
      <c r="N231" s="568"/>
      <c r="O231" s="568" t="s">
        <v>4090</v>
      </c>
      <c r="P231" s="614">
        <v>0.02</v>
      </c>
      <c r="Q231" s="484"/>
      <c r="R231" s="615"/>
      <c r="S231" s="524" t="str">
        <f t="shared" si="22"/>
        <v/>
      </c>
      <c r="T231" s="568" t="s">
        <v>374</v>
      </c>
      <c r="U231" s="568" t="s">
        <v>4091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5" t="s">
        <v>3874</v>
      </c>
      <c r="B232" s="79" t="s">
        <v>1231</v>
      </c>
      <c r="C232" s="619" t="s">
        <v>1229</v>
      </c>
      <c r="D232" s="524">
        <v>8765907.0</v>
      </c>
      <c r="E232" s="524" t="s">
        <v>18</v>
      </c>
      <c r="F232" s="524" t="s">
        <v>27</v>
      </c>
      <c r="G232" s="524" t="s">
        <v>120</v>
      </c>
      <c r="H232" s="514" t="str">
        <f>IFERROR(VLOOKUP(G232,'Cadastro de assessores'!A:B,2,FALSE),"Não Cadastrado")</f>
        <v>18890</v>
      </c>
      <c r="I232" s="514"/>
      <c r="J232" s="52" t="s">
        <v>3877</v>
      </c>
      <c r="K232" s="524" t="s">
        <v>103</v>
      </c>
      <c r="L232" s="621">
        <v>44721.0</v>
      </c>
      <c r="M232" s="621">
        <v>44727.0</v>
      </c>
      <c r="N232" s="621"/>
      <c r="O232" s="524" t="s">
        <v>3890</v>
      </c>
      <c r="P232" s="614">
        <v>0.012</v>
      </c>
      <c r="Q232" s="622" t="s">
        <v>4571</v>
      </c>
      <c r="R232" s="615"/>
      <c r="S232" s="524"/>
      <c r="T232" s="524" t="s">
        <v>104</v>
      </c>
      <c r="U232" s="524" t="s">
        <v>2707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3874</v>
      </c>
      <c r="B233" s="79" t="s">
        <v>4572</v>
      </c>
      <c r="C233" s="647" t="s">
        <v>4573</v>
      </c>
      <c r="D233" s="611">
        <v>6519491.0</v>
      </c>
      <c r="E233" s="514" t="s">
        <v>18</v>
      </c>
      <c r="F233" s="611" t="s">
        <v>27</v>
      </c>
      <c r="G233" s="514" t="s">
        <v>262</v>
      </c>
      <c r="H233" s="611" t="str">
        <f>IFERROR(VLOOKUP(G233,'Cadastro de assessores'!A:B,2,FALSE),"Não Cadastrado")</f>
        <v>18009</v>
      </c>
      <c r="I233" s="611"/>
      <c r="J233" s="52" t="s">
        <v>3877</v>
      </c>
      <c r="K233" s="524" t="s">
        <v>2655</v>
      </c>
      <c r="L233" s="524" t="s">
        <v>2655</v>
      </c>
      <c r="M233" s="642" t="s">
        <v>2654</v>
      </c>
      <c r="N233" s="568"/>
      <c r="O233" s="568" t="s">
        <v>3890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104</v>
      </c>
      <c r="U233" s="524" t="s">
        <v>2897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2621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3874</v>
      </c>
      <c r="B234" s="79" t="s">
        <v>4574</v>
      </c>
      <c r="C234" s="566" t="s">
        <v>4575</v>
      </c>
      <c r="D234" s="568">
        <v>3452038.0</v>
      </c>
      <c r="E234" s="514" t="s">
        <v>18</v>
      </c>
      <c r="F234" s="514" t="s">
        <v>27</v>
      </c>
      <c r="G234" s="568" t="s">
        <v>66</v>
      </c>
      <c r="H234" s="514" t="str">
        <f>IFERROR(VLOOKUP(G234,'Cadastro de assessores'!A:B,2,FALSE),"Não Cadastrado")</f>
        <v>17831</v>
      </c>
      <c r="I234" s="514"/>
      <c r="J234" s="52" t="s">
        <v>190</v>
      </c>
      <c r="K234" s="514" t="s">
        <v>103</v>
      </c>
      <c r="L234" s="612">
        <v>44698.0</v>
      </c>
      <c r="M234" s="612">
        <v>44698.0</v>
      </c>
      <c r="N234" s="569">
        <v>44834.0</v>
      </c>
      <c r="O234" s="568" t="s">
        <v>3890</v>
      </c>
      <c r="P234" s="614">
        <v>0.012</v>
      </c>
      <c r="Q234" s="654" t="s">
        <v>4576</v>
      </c>
      <c r="R234" s="615"/>
      <c r="S234" s="524" t="str">
        <f t="shared" si="23"/>
        <v/>
      </c>
      <c r="T234" s="524" t="s">
        <v>104</v>
      </c>
      <c r="U234" s="524" t="s">
        <v>2707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3874</v>
      </c>
      <c r="B235" s="79" t="s">
        <v>1237</v>
      </c>
      <c r="C235" s="619" t="s">
        <v>1235</v>
      </c>
      <c r="D235" s="524">
        <v>4750693.0</v>
      </c>
      <c r="E235" s="514" t="s">
        <v>18</v>
      </c>
      <c r="F235" s="514" t="s">
        <v>19</v>
      </c>
      <c r="G235" s="514" t="s">
        <v>2258</v>
      </c>
      <c r="H235" s="514" t="str">
        <f>IFERROR(VLOOKUP(G235,'Cadastro de assessores'!A:B,2,FALSE),"Não Cadastrado")</f>
        <v>18256</v>
      </c>
      <c r="I235" s="514"/>
      <c r="J235" s="52" t="s">
        <v>3877</v>
      </c>
      <c r="K235" s="514" t="s">
        <v>103</v>
      </c>
      <c r="L235" s="612">
        <v>44228.0</v>
      </c>
      <c r="M235" s="612">
        <v>44166.0</v>
      </c>
      <c r="N235" s="524"/>
      <c r="O235" s="524" t="s">
        <v>4577</v>
      </c>
      <c r="P235" s="614">
        <v>0.012</v>
      </c>
      <c r="Q235" s="622"/>
      <c r="R235" s="615"/>
      <c r="S235" s="524" t="str">
        <f t="shared" si="23"/>
        <v/>
      </c>
      <c r="T235" s="524" t="s">
        <v>104</v>
      </c>
      <c r="U235" s="524" t="s">
        <v>3178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3874</v>
      </c>
      <c r="B236" s="79" t="s">
        <v>4578</v>
      </c>
      <c r="C236" s="619" t="s">
        <v>4579</v>
      </c>
      <c r="D236" s="524">
        <v>4744608.0</v>
      </c>
      <c r="E236" s="514" t="s">
        <v>18</v>
      </c>
      <c r="F236" s="514" t="s">
        <v>19</v>
      </c>
      <c r="G236" s="514" t="s">
        <v>300</v>
      </c>
      <c r="H236" s="514">
        <f>IFERROR(VLOOKUP(G236,'Cadastro de assessores'!A:B,2,FALSE),"Não Cadastrado")</f>
        <v>12359</v>
      </c>
      <c r="I236" s="514"/>
      <c r="J236" s="52" t="s">
        <v>190</v>
      </c>
      <c r="K236" s="514" t="s">
        <v>103</v>
      </c>
      <c r="L236" s="612">
        <v>44218.0</v>
      </c>
      <c r="M236" s="612">
        <v>44218.0</v>
      </c>
      <c r="N236" s="620">
        <v>44887.0</v>
      </c>
      <c r="O236" s="524" t="s">
        <v>3878</v>
      </c>
      <c r="P236" s="614">
        <v>0.02</v>
      </c>
      <c r="Q236" s="622" t="s">
        <v>4580</v>
      </c>
      <c r="R236" s="615"/>
      <c r="S236" s="524" t="str">
        <f t="shared" si="23"/>
        <v/>
      </c>
      <c r="T236" s="524" t="s">
        <v>104</v>
      </c>
      <c r="U236" s="524" t="s">
        <v>2646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3874</v>
      </c>
      <c r="B237" s="79" t="s">
        <v>1245</v>
      </c>
      <c r="C237" s="619" t="s">
        <v>4581</v>
      </c>
      <c r="D237" s="524">
        <v>6164897.0</v>
      </c>
      <c r="E237" s="514" t="s">
        <v>18</v>
      </c>
      <c r="F237" s="514" t="s">
        <v>19</v>
      </c>
      <c r="G237" s="514" t="s">
        <v>300</v>
      </c>
      <c r="H237" s="514">
        <f>IFERROR(VLOOKUP(G237,'Cadastro de assessores'!A:B,2,FALSE),"Não Cadastrado")</f>
        <v>12359</v>
      </c>
      <c r="I237" s="514"/>
      <c r="J237" s="52" t="s">
        <v>3877</v>
      </c>
      <c r="K237" s="514"/>
      <c r="L237" s="612"/>
      <c r="M237" s="612">
        <v>44845.0</v>
      </c>
      <c r="N237" s="524"/>
      <c r="O237" s="524" t="s">
        <v>3888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5" t="s">
        <v>3874</v>
      </c>
      <c r="B238" s="79" t="s">
        <v>4582</v>
      </c>
      <c r="C238" s="619" t="s">
        <v>4583</v>
      </c>
      <c r="D238" s="524">
        <v>8424056.0</v>
      </c>
      <c r="E238" s="514" t="s">
        <v>101</v>
      </c>
      <c r="F238" s="514" t="s">
        <v>19</v>
      </c>
      <c r="G238" s="514" t="s">
        <v>4223</v>
      </c>
      <c r="H238" s="514">
        <f>IFERROR(VLOOKUP(G238,'Cadastro de assessores'!A:B,2,FALSE),"Não Cadastrado")</f>
        <v>12352</v>
      </c>
      <c r="I238" s="514"/>
      <c r="J238" s="52" t="s">
        <v>3877</v>
      </c>
      <c r="K238" s="514" t="s">
        <v>103</v>
      </c>
      <c r="L238" s="626">
        <v>44665.0</v>
      </c>
      <c r="M238" s="626">
        <v>44673.0</v>
      </c>
      <c r="N238" s="524"/>
      <c r="O238" s="524" t="s">
        <v>3890</v>
      </c>
      <c r="P238" s="614">
        <v>0.007</v>
      </c>
      <c r="Q238" s="526" t="s">
        <v>4584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104</v>
      </c>
      <c r="U238" s="524" t="s">
        <v>2997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3874</v>
      </c>
      <c r="B239" s="79" t="s">
        <v>4585</v>
      </c>
      <c r="C239" s="619" t="s">
        <v>4586</v>
      </c>
      <c r="D239" s="524">
        <v>2009210.0</v>
      </c>
      <c r="E239" s="514" t="s">
        <v>18</v>
      </c>
      <c r="F239" s="514" t="s">
        <v>19</v>
      </c>
      <c r="G239" s="514" t="s">
        <v>3756</v>
      </c>
      <c r="H239" s="514" t="str">
        <f>IFERROR(VLOOKUP(G239,'Cadastro de assessores'!A:B,2,FALSE),"Não Cadastrado")</f>
        <v>19352</v>
      </c>
      <c r="I239" s="514"/>
      <c r="J239" s="47" t="s">
        <v>103</v>
      </c>
      <c r="K239" s="514" t="s">
        <v>103</v>
      </c>
      <c r="L239" s="612">
        <v>43775.0</v>
      </c>
      <c r="M239" s="612">
        <v>43775.0</v>
      </c>
      <c r="N239" s="524"/>
      <c r="O239" s="524" t="s">
        <v>3894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104</v>
      </c>
      <c r="U239" s="524" t="s">
        <v>2678</v>
      </c>
      <c r="V239" s="524" t="s">
        <v>19</v>
      </c>
      <c r="W239" s="616" t="s">
        <v>4587</v>
      </c>
      <c r="X239" s="616"/>
      <c r="Y239" s="616" t="s">
        <v>4588</v>
      </c>
      <c r="Z239" s="616" t="s">
        <v>4589</v>
      </c>
      <c r="AA239" s="616" t="s">
        <v>4590</v>
      </c>
      <c r="AB239" s="616" t="s">
        <v>4591</v>
      </c>
      <c r="AC239" s="616" t="s">
        <v>4592</v>
      </c>
      <c r="AD239" s="616" t="s">
        <v>4593</v>
      </c>
      <c r="AE239" s="616" t="s">
        <v>4594</v>
      </c>
      <c r="AF239" s="616" t="s">
        <v>4595</v>
      </c>
      <c r="AG239" s="616" t="s">
        <v>4596</v>
      </c>
      <c r="AH239" s="616" t="s">
        <v>4597</v>
      </c>
      <c r="AI239" s="616" t="s">
        <v>4598</v>
      </c>
      <c r="AJ239" s="616" t="s">
        <v>4599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5" t="s">
        <v>3874</v>
      </c>
      <c r="B240" s="79" t="s">
        <v>4600</v>
      </c>
      <c r="C240" s="619" t="s">
        <v>4601</v>
      </c>
      <c r="D240" s="524">
        <v>480281.0</v>
      </c>
      <c r="E240" s="524" t="s">
        <v>18</v>
      </c>
      <c r="F240" s="524" t="s">
        <v>19</v>
      </c>
      <c r="G240" s="524" t="s">
        <v>4369</v>
      </c>
      <c r="H240" s="524" t="str">
        <f>IFERROR(VLOOKUP(G240,'Cadastro de assessores'!A:B,2,FALSE),"Não Cadastrado")</f>
        <v>12846</v>
      </c>
      <c r="I240" s="524"/>
      <c r="J240" s="52" t="s">
        <v>190</v>
      </c>
      <c r="K240" s="524" t="s">
        <v>2618</v>
      </c>
      <c r="L240" s="621">
        <v>44166.0</v>
      </c>
      <c r="M240" s="621">
        <v>44166.0</v>
      </c>
      <c r="N240" s="621">
        <v>44378.0</v>
      </c>
      <c r="O240" s="524" t="s">
        <v>3882</v>
      </c>
      <c r="P240" s="614">
        <v>0.005</v>
      </c>
      <c r="Q240" s="622" t="s">
        <v>4370</v>
      </c>
      <c r="R240" s="615"/>
      <c r="S240" s="524" t="str">
        <f t="shared" si="24"/>
        <v/>
      </c>
      <c r="T240" s="524" t="s">
        <v>104</v>
      </c>
      <c r="U240" s="524" t="s">
        <v>2669</v>
      </c>
      <c r="V240" s="524" t="s">
        <v>19</v>
      </c>
      <c r="W240" s="616" t="s">
        <v>3884</v>
      </c>
      <c r="X240" s="616" t="s">
        <v>3884</v>
      </c>
      <c r="Y240" s="616" t="s">
        <v>3884</v>
      </c>
      <c r="Z240" s="616" t="s">
        <v>3884</v>
      </c>
      <c r="AA240" s="616" t="s">
        <v>3884</v>
      </c>
      <c r="AB240" s="616" t="s">
        <v>3884</v>
      </c>
      <c r="AC240" s="616" t="s">
        <v>3884</v>
      </c>
      <c r="AD240" s="616" t="s">
        <v>3884</v>
      </c>
      <c r="AE240" s="616" t="s">
        <v>3884</v>
      </c>
      <c r="AF240" s="616" t="s">
        <v>3884</v>
      </c>
      <c r="AG240" s="616" t="s">
        <v>3884</v>
      </c>
      <c r="AH240" s="616" t="s">
        <v>3884</v>
      </c>
      <c r="AI240" s="616" t="s">
        <v>3884</v>
      </c>
      <c r="AJ240" s="616" t="s">
        <v>3884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2621</v>
      </c>
      <c r="BE240" s="452" t="s">
        <v>2621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3874</v>
      </c>
      <c r="B241" s="79" t="s">
        <v>1266</v>
      </c>
      <c r="C241" s="619" t="s">
        <v>4602</v>
      </c>
      <c r="D241" s="669">
        <v>9183025.0</v>
      </c>
      <c r="E241" s="514" t="s">
        <v>18</v>
      </c>
      <c r="F241" s="514" t="s">
        <v>27</v>
      </c>
      <c r="G241" s="514" t="s">
        <v>120</v>
      </c>
      <c r="H241" s="524" t="str">
        <f>IFERROR(VLOOKUP(G241,'Cadastro de assessores'!A:B,2,FALSE),"Não Cadastrado")</f>
        <v>18890</v>
      </c>
      <c r="I241" s="524"/>
      <c r="J241" s="52" t="s">
        <v>3877</v>
      </c>
      <c r="K241" s="670" t="s">
        <v>149</v>
      </c>
      <c r="L241" s="670" t="s">
        <v>2655</v>
      </c>
      <c r="M241" s="671">
        <v>44806.0</v>
      </c>
      <c r="N241" s="524"/>
      <c r="O241" s="524" t="s">
        <v>3890</v>
      </c>
      <c r="P241" s="614">
        <v>0.012</v>
      </c>
      <c r="Q241" s="622" t="s">
        <v>3985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3874</v>
      </c>
      <c r="B242" s="79" t="s">
        <v>1273</v>
      </c>
      <c r="C242" s="619" t="s">
        <v>4603</v>
      </c>
      <c r="D242" s="669">
        <v>2278886.0</v>
      </c>
      <c r="E242" s="514" t="s">
        <v>18</v>
      </c>
      <c r="F242" s="514" t="s">
        <v>27</v>
      </c>
      <c r="G242" s="514" t="s">
        <v>1839</v>
      </c>
      <c r="H242" s="514"/>
      <c r="I242" s="514"/>
      <c r="J242" s="52" t="s">
        <v>3877</v>
      </c>
      <c r="K242" s="514"/>
      <c r="L242" s="671"/>
      <c r="M242" s="612">
        <v>44950.0</v>
      </c>
      <c r="N242" s="524"/>
      <c r="O242" s="524" t="s">
        <v>3878</v>
      </c>
      <c r="P242" s="614">
        <v>0.02</v>
      </c>
      <c r="Q242" s="622"/>
      <c r="R242" s="615"/>
      <c r="S242" s="524"/>
      <c r="T242" s="524"/>
      <c r="U242" s="524"/>
      <c r="V242" s="524" t="s">
        <v>1123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3874</v>
      </c>
      <c r="B243" s="79" t="s">
        <v>3121</v>
      </c>
      <c r="C243" s="619" t="s">
        <v>3118</v>
      </c>
      <c r="D243" s="669">
        <v>4064668.0</v>
      </c>
      <c r="E243" s="514" t="s">
        <v>18</v>
      </c>
      <c r="F243" s="514" t="s">
        <v>19</v>
      </c>
      <c r="G243" s="514" t="s">
        <v>2660</v>
      </c>
      <c r="H243" s="514" t="str">
        <f>IFERROR(VLOOKUP(G243,'Cadastro de assessores'!A:B,2,FALSE),"Não Cadastrado")</f>
        <v>18836</v>
      </c>
      <c r="I243" s="514"/>
      <c r="J243" s="47" t="s">
        <v>103</v>
      </c>
      <c r="K243" s="514" t="s">
        <v>103</v>
      </c>
      <c r="L243" s="671">
        <v>44277.0</v>
      </c>
      <c r="M243" s="671">
        <v>44285.0</v>
      </c>
      <c r="N243" s="524"/>
      <c r="O243" s="524" t="s">
        <v>3882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104</v>
      </c>
      <c r="U243" s="524" t="s">
        <v>2719</v>
      </c>
      <c r="V243" s="524" t="s">
        <v>799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5" t="s">
        <v>3874</v>
      </c>
      <c r="B244" s="79" t="s">
        <v>4604</v>
      </c>
      <c r="C244" s="619" t="s">
        <v>4605</v>
      </c>
      <c r="D244" s="640">
        <v>6113871.0</v>
      </c>
      <c r="E244" s="514" t="s">
        <v>18</v>
      </c>
      <c r="F244" s="514" t="s">
        <v>27</v>
      </c>
      <c r="G244" s="514" t="s">
        <v>262</v>
      </c>
      <c r="H244" s="514"/>
      <c r="I244" s="514"/>
      <c r="J244" s="52" t="s">
        <v>3877</v>
      </c>
      <c r="K244" s="524"/>
      <c r="L244" s="613"/>
      <c r="M244" s="613">
        <v>44916.0</v>
      </c>
      <c r="N244" s="524"/>
      <c r="O244" s="524" t="s">
        <v>3882</v>
      </c>
      <c r="P244" s="614">
        <v>0.015</v>
      </c>
      <c r="Q244" s="646"/>
      <c r="R244" s="615"/>
      <c r="S244" s="524"/>
      <c r="T244" s="524"/>
      <c r="U244" s="524"/>
      <c r="V244" s="524" t="s">
        <v>713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3874</v>
      </c>
      <c r="B245" s="79" t="s">
        <v>4606</v>
      </c>
      <c r="C245" s="619" t="s">
        <v>4607</v>
      </c>
      <c r="D245" s="524">
        <v>4416789.0</v>
      </c>
      <c r="E245" s="514" t="s">
        <v>101</v>
      </c>
      <c r="F245" s="514" t="s">
        <v>19</v>
      </c>
      <c r="G245" s="514" t="s">
        <v>4140</v>
      </c>
      <c r="H245" s="514" t="str">
        <f>IFERROR(VLOOKUP(G245,'Cadastro de assessores'!A:B,2,FALSE),"Não Cadastrado")</f>
        <v>17243</v>
      </c>
      <c r="I245" s="514"/>
      <c r="J245" s="52" t="s">
        <v>3877</v>
      </c>
      <c r="K245" s="524" t="s">
        <v>149</v>
      </c>
      <c r="L245" s="613">
        <v>44127.0</v>
      </c>
      <c r="M245" s="613">
        <v>44130.0</v>
      </c>
      <c r="N245" s="524"/>
      <c r="O245" s="524" t="s">
        <v>3882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104</v>
      </c>
      <c r="U245" s="524" t="s">
        <v>2646</v>
      </c>
      <c r="V245" s="524" t="s">
        <v>19</v>
      </c>
      <c r="W245" s="616" t="s">
        <v>3884</v>
      </c>
      <c r="X245" s="616" t="s">
        <v>3884</v>
      </c>
      <c r="Y245" s="616" t="s">
        <v>3884</v>
      </c>
      <c r="Z245" s="616" t="s">
        <v>3884</v>
      </c>
      <c r="AA245" s="616" t="s">
        <v>3884</v>
      </c>
      <c r="AB245" s="616" t="s">
        <v>3884</v>
      </c>
      <c r="AC245" s="616" t="s">
        <v>3884</v>
      </c>
      <c r="AD245" s="616" t="s">
        <v>3884</v>
      </c>
      <c r="AE245" s="616" t="s">
        <v>3884</v>
      </c>
      <c r="AF245" s="616" t="s">
        <v>3884</v>
      </c>
      <c r="AG245" s="616" t="s">
        <v>3884</v>
      </c>
      <c r="AH245" s="616" t="s">
        <v>3884</v>
      </c>
      <c r="AI245" s="616" t="s">
        <v>4608</v>
      </c>
      <c r="AJ245" s="616" t="s">
        <v>4609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3874</v>
      </c>
      <c r="B246" s="79" t="s">
        <v>4610</v>
      </c>
      <c r="C246" s="647" t="s">
        <v>4611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3877</v>
      </c>
      <c r="K246" s="524" t="s">
        <v>149</v>
      </c>
      <c r="L246" s="645" t="s">
        <v>2655</v>
      </c>
      <c r="M246" s="626">
        <v>44816.0</v>
      </c>
      <c r="N246" s="568"/>
      <c r="O246" s="568" t="s">
        <v>3890</v>
      </c>
      <c r="P246" s="614">
        <v>0.012</v>
      </c>
      <c r="Q246" s="484" t="s">
        <v>4612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3874</v>
      </c>
      <c r="B247" s="79" t="s">
        <v>1284</v>
      </c>
      <c r="C247" s="647" t="s">
        <v>4613</v>
      </c>
      <c r="D247" s="611">
        <v>6852608.0</v>
      </c>
      <c r="E247" s="514" t="s">
        <v>18</v>
      </c>
      <c r="F247" s="611" t="s">
        <v>27</v>
      </c>
      <c r="G247" s="514" t="s">
        <v>262</v>
      </c>
      <c r="H247" s="514" t="str">
        <f>IFERROR(VLOOKUP(G247,'Cadastro de assessores'!A:B,2,FALSE),"Não Cadastrado")</f>
        <v>18009</v>
      </c>
      <c r="I247" s="514"/>
      <c r="J247" s="52" t="s">
        <v>3877</v>
      </c>
      <c r="K247" s="514" t="s">
        <v>103</v>
      </c>
      <c r="L247" s="626">
        <v>44736.0</v>
      </c>
      <c r="M247" s="626">
        <v>44739.0</v>
      </c>
      <c r="N247" s="568"/>
      <c r="O247" s="568" t="s">
        <v>3888</v>
      </c>
      <c r="P247" s="614">
        <v>0.007</v>
      </c>
      <c r="Q247" s="228" t="s">
        <v>4614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104</v>
      </c>
      <c r="U247" s="524" t="s">
        <v>2897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2621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3874</v>
      </c>
      <c r="B248" s="79" t="s">
        <v>3144</v>
      </c>
      <c r="C248" s="619" t="s">
        <v>3142</v>
      </c>
      <c r="D248" s="514">
        <v>4898136.0</v>
      </c>
      <c r="E248" s="514" t="s">
        <v>2604</v>
      </c>
      <c r="F248" s="514" t="s">
        <v>19</v>
      </c>
      <c r="G248" s="514" t="s">
        <v>2604</v>
      </c>
      <c r="H248" s="514" t="str">
        <f>IFERROR(VLOOKUP(G248,'Cadastro de assessores'!A:B,2,FALSE),"Não Cadastrado")</f>
        <v>18986</v>
      </c>
      <c r="I248" s="514"/>
      <c r="J248" s="52" t="s">
        <v>3877</v>
      </c>
      <c r="K248" s="514" t="s">
        <v>103</v>
      </c>
      <c r="L248" s="612">
        <v>44257.0</v>
      </c>
      <c r="M248" s="612">
        <v>44263.0</v>
      </c>
      <c r="N248" s="524"/>
      <c r="O248" s="524" t="s">
        <v>3890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104</v>
      </c>
      <c r="U248" s="524" t="s">
        <v>2678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3874</v>
      </c>
      <c r="B249" s="79" t="s">
        <v>1301</v>
      </c>
      <c r="C249" s="647" t="s">
        <v>4615</v>
      </c>
      <c r="D249" s="625">
        <v>447631.0</v>
      </c>
      <c r="E249" s="514" t="s">
        <v>18</v>
      </c>
      <c r="F249" s="611" t="s">
        <v>27</v>
      </c>
      <c r="G249" s="514" t="s">
        <v>120</v>
      </c>
      <c r="H249" s="514" t="str">
        <f>IFERROR(VLOOKUP(G249,'Cadastro de assessores'!A:B,2,FALSE),"Não Cadastrado")</f>
        <v>18890</v>
      </c>
      <c r="I249" s="514"/>
      <c r="J249" s="52" t="s">
        <v>3877</v>
      </c>
      <c r="K249" s="514" t="s">
        <v>103</v>
      </c>
      <c r="L249" s="569">
        <v>44476.0</v>
      </c>
      <c r="M249" s="569">
        <v>44473.0</v>
      </c>
      <c r="N249" s="568"/>
      <c r="O249" s="568" t="s">
        <v>3882</v>
      </c>
      <c r="P249" s="614">
        <v>0.015</v>
      </c>
      <c r="Q249" s="228" t="s">
        <v>3985</v>
      </c>
      <c r="R249" s="615"/>
      <c r="S249" s="524" t="str">
        <f t="shared" si="25"/>
        <v/>
      </c>
      <c r="T249" s="524" t="s">
        <v>104</v>
      </c>
      <c r="U249" s="524" t="s">
        <v>2897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3874</v>
      </c>
      <c r="B250" s="79" t="s">
        <v>4616</v>
      </c>
      <c r="C250" s="619" t="s">
        <v>4617</v>
      </c>
      <c r="D250" s="524">
        <v>4396977.0</v>
      </c>
      <c r="E250" s="514" t="s">
        <v>18</v>
      </c>
      <c r="F250" s="514" t="s">
        <v>19</v>
      </c>
      <c r="G250" s="514" t="s">
        <v>2660</v>
      </c>
      <c r="H250" s="514" t="str">
        <f>IFERROR(VLOOKUP(G250,'Cadastro de assessores'!A:B,2,FALSE),"Não Cadastrado")</f>
        <v>18836</v>
      </c>
      <c r="I250" s="514"/>
      <c r="J250" s="52" t="s">
        <v>3877</v>
      </c>
      <c r="K250" s="524" t="s">
        <v>149</v>
      </c>
      <c r="L250" s="612">
        <v>44078.0</v>
      </c>
      <c r="M250" s="612">
        <v>44085.0</v>
      </c>
      <c r="N250" s="524"/>
      <c r="O250" s="524" t="s">
        <v>3878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104</v>
      </c>
      <c r="U250" s="524" t="s">
        <v>2976</v>
      </c>
      <c r="V250" s="524" t="s">
        <v>38</v>
      </c>
      <c r="W250" s="616" t="s">
        <v>3884</v>
      </c>
      <c r="X250" s="616" t="s">
        <v>3884</v>
      </c>
      <c r="Y250" s="616" t="s">
        <v>3884</v>
      </c>
      <c r="Z250" s="616" t="s">
        <v>3884</v>
      </c>
      <c r="AA250" s="616" t="s">
        <v>3884</v>
      </c>
      <c r="AB250" s="616" t="s">
        <v>3884</v>
      </c>
      <c r="AC250" s="616" t="s">
        <v>3884</v>
      </c>
      <c r="AD250" s="616" t="s">
        <v>3884</v>
      </c>
      <c r="AE250" s="616" t="s">
        <v>3884</v>
      </c>
      <c r="AF250" s="616" t="s">
        <v>3884</v>
      </c>
      <c r="AG250" s="616" t="s">
        <v>3884</v>
      </c>
      <c r="AH250" s="616" t="s">
        <v>4618</v>
      </c>
      <c r="AI250" s="616" t="s">
        <v>4619</v>
      </c>
      <c r="AJ250" s="616" t="s">
        <v>4620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3874</v>
      </c>
      <c r="B251" s="79" t="s">
        <v>1305</v>
      </c>
      <c r="C251" s="619" t="s">
        <v>1302</v>
      </c>
      <c r="D251" s="524">
        <v>4551730.0</v>
      </c>
      <c r="E251" s="514" t="s">
        <v>18</v>
      </c>
      <c r="F251" s="514" t="s">
        <v>19</v>
      </c>
      <c r="G251" s="514" t="s">
        <v>300</v>
      </c>
      <c r="H251" s="514">
        <f>IFERROR(VLOOKUP(G251,'Cadastro de assessores'!A:B,2,FALSE),"Não Cadastrado")</f>
        <v>12359</v>
      </c>
      <c r="I251" s="514"/>
      <c r="J251" s="52" t="s">
        <v>3877</v>
      </c>
      <c r="K251" s="514" t="s">
        <v>103</v>
      </c>
      <c r="L251" s="612">
        <v>44138.0</v>
      </c>
      <c r="M251" s="612">
        <v>44138.0</v>
      </c>
      <c r="N251" s="524"/>
      <c r="O251" s="524" t="s">
        <v>3890</v>
      </c>
      <c r="P251" s="614">
        <v>0.012</v>
      </c>
      <c r="Q251" s="622" t="s">
        <v>3977</v>
      </c>
      <c r="R251" s="615"/>
      <c r="S251" s="524" t="str">
        <f t="shared" si="25"/>
        <v>Não Qualificado</v>
      </c>
      <c r="T251" s="524" t="s">
        <v>104</v>
      </c>
      <c r="U251" s="524" t="s">
        <v>3540</v>
      </c>
      <c r="V251" s="524" t="s">
        <v>19</v>
      </c>
      <c r="W251" s="616" t="s">
        <v>3884</v>
      </c>
      <c r="X251" s="616" t="s">
        <v>3884</v>
      </c>
      <c r="Y251" s="616" t="s">
        <v>3884</v>
      </c>
      <c r="Z251" s="616" t="s">
        <v>3884</v>
      </c>
      <c r="AA251" s="616" t="s">
        <v>3884</v>
      </c>
      <c r="AB251" s="616" t="s">
        <v>3884</v>
      </c>
      <c r="AC251" s="616" t="s">
        <v>3884</v>
      </c>
      <c r="AD251" s="616" t="s">
        <v>3884</v>
      </c>
      <c r="AE251" s="616" t="s">
        <v>3884</v>
      </c>
      <c r="AF251" s="616" t="s">
        <v>3884</v>
      </c>
      <c r="AG251" s="616" t="s">
        <v>3884</v>
      </c>
      <c r="AH251" s="616" t="s">
        <v>3884</v>
      </c>
      <c r="AI251" s="616" t="s">
        <v>4621</v>
      </c>
      <c r="AJ251" s="616" t="s">
        <v>4622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3874</v>
      </c>
      <c r="B252" s="79" t="s">
        <v>4623</v>
      </c>
      <c r="C252" s="619" t="s">
        <v>4624</v>
      </c>
      <c r="D252" s="524">
        <v>4416642.0</v>
      </c>
      <c r="E252" s="514" t="s">
        <v>101</v>
      </c>
      <c r="F252" s="514" t="s">
        <v>19</v>
      </c>
      <c r="G252" s="514" t="s">
        <v>4140</v>
      </c>
      <c r="H252" s="514" t="str">
        <f>IFERROR(VLOOKUP(G252,'Cadastro de assessores'!A:B,2,FALSE),"Não Cadastrado")</f>
        <v>17243</v>
      </c>
      <c r="I252" s="514"/>
      <c r="J252" s="52" t="s">
        <v>3877</v>
      </c>
      <c r="K252" s="524" t="s">
        <v>103</v>
      </c>
      <c r="L252" s="612">
        <v>44069.0</v>
      </c>
      <c r="M252" s="612">
        <v>44074.0</v>
      </c>
      <c r="N252" s="524"/>
      <c r="O252" s="524" t="s">
        <v>3878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104</v>
      </c>
      <c r="U252" s="524" t="s">
        <v>2646</v>
      </c>
      <c r="V252" s="524" t="s">
        <v>19</v>
      </c>
      <c r="W252" s="616" t="s">
        <v>3884</v>
      </c>
      <c r="X252" s="616" t="s">
        <v>3884</v>
      </c>
      <c r="Y252" s="616" t="s">
        <v>3884</v>
      </c>
      <c r="Z252" s="616" t="s">
        <v>3884</v>
      </c>
      <c r="AA252" s="616" t="s">
        <v>3884</v>
      </c>
      <c r="AB252" s="616" t="s">
        <v>3884</v>
      </c>
      <c r="AC252" s="616" t="s">
        <v>3884</v>
      </c>
      <c r="AD252" s="616" t="s">
        <v>3884</v>
      </c>
      <c r="AE252" s="616" t="s">
        <v>3884</v>
      </c>
      <c r="AF252" s="616" t="s">
        <v>3884</v>
      </c>
      <c r="AG252" s="616" t="s">
        <v>4625</v>
      </c>
      <c r="AH252" s="616" t="s">
        <v>4626</v>
      </c>
      <c r="AI252" s="616" t="s">
        <v>4627</v>
      </c>
      <c r="AJ252" s="616" t="s">
        <v>4628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3874</v>
      </c>
      <c r="B253" s="79" t="s">
        <v>1311</v>
      </c>
      <c r="C253" s="619" t="s">
        <v>4629</v>
      </c>
      <c r="D253" s="524">
        <v>4413569.0</v>
      </c>
      <c r="E253" s="514" t="s">
        <v>101</v>
      </c>
      <c r="F253" s="514" t="s">
        <v>19</v>
      </c>
      <c r="G253" s="514" t="s">
        <v>4046</v>
      </c>
      <c r="H253" s="514" t="str">
        <f>IFERROR(VLOOKUP(G253,'Cadastro de assessores'!A:B,2,FALSE),"Não Cadastrado")</f>
        <v>16459</v>
      </c>
      <c r="I253" s="514"/>
      <c r="J253" s="52" t="s">
        <v>3877</v>
      </c>
      <c r="K253" s="514" t="s">
        <v>103</v>
      </c>
      <c r="L253" s="612">
        <v>44070.0</v>
      </c>
      <c r="M253" s="612">
        <v>44075.0</v>
      </c>
      <c r="N253" s="568"/>
      <c r="O253" s="568" t="s">
        <v>3922</v>
      </c>
      <c r="P253" s="614">
        <v>0.015</v>
      </c>
      <c r="Q253" s="622" t="s">
        <v>4630</v>
      </c>
      <c r="R253" s="615"/>
      <c r="S253" s="524" t="str">
        <f t="shared" si="25"/>
        <v/>
      </c>
      <c r="T253" s="524" t="s">
        <v>104</v>
      </c>
      <c r="U253" s="524" t="s">
        <v>2678</v>
      </c>
      <c r="V253" s="524" t="s">
        <v>19</v>
      </c>
      <c r="W253" s="616" t="s">
        <v>3884</v>
      </c>
      <c r="X253" s="616" t="s">
        <v>3884</v>
      </c>
      <c r="Y253" s="616" t="s">
        <v>3884</v>
      </c>
      <c r="Z253" s="616" t="s">
        <v>3884</v>
      </c>
      <c r="AA253" s="616" t="s">
        <v>3884</v>
      </c>
      <c r="AB253" s="616" t="s">
        <v>3884</v>
      </c>
      <c r="AC253" s="616" t="s">
        <v>3884</v>
      </c>
      <c r="AD253" s="616" t="s">
        <v>3884</v>
      </c>
      <c r="AE253" s="616" t="s">
        <v>3884</v>
      </c>
      <c r="AF253" s="616" t="s">
        <v>3884</v>
      </c>
      <c r="AG253" s="616" t="s">
        <v>4631</v>
      </c>
      <c r="AH253" s="616" t="s">
        <v>4632</v>
      </c>
      <c r="AI253" s="616" t="s">
        <v>4633</v>
      </c>
      <c r="AJ253" s="616" t="s">
        <v>4634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3874</v>
      </c>
      <c r="B254" s="79" t="s">
        <v>1311</v>
      </c>
      <c r="C254" s="619" t="s">
        <v>4629</v>
      </c>
      <c r="D254" s="524">
        <v>4307232.0</v>
      </c>
      <c r="E254" s="514" t="s">
        <v>101</v>
      </c>
      <c r="F254" s="514" t="s">
        <v>19</v>
      </c>
      <c r="G254" s="514" t="s">
        <v>4046</v>
      </c>
      <c r="H254" s="514" t="str">
        <f>IFERROR(VLOOKUP(G254,'Cadastro de assessores'!A:B,2,FALSE),"Não Cadastrado")</f>
        <v>16459</v>
      </c>
      <c r="I254" s="514"/>
      <c r="J254" s="52" t="s">
        <v>3877</v>
      </c>
      <c r="K254" s="514" t="s">
        <v>103</v>
      </c>
      <c r="L254" s="612">
        <v>44050.0</v>
      </c>
      <c r="M254" s="612">
        <v>44054.0</v>
      </c>
      <c r="N254" s="524"/>
      <c r="O254" s="524" t="s">
        <v>3894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104</v>
      </c>
      <c r="U254" s="524" t="s">
        <v>2678</v>
      </c>
      <c r="V254" s="524" t="s">
        <v>19</v>
      </c>
      <c r="W254" s="616" t="s">
        <v>3884</v>
      </c>
      <c r="X254" s="616" t="s">
        <v>3884</v>
      </c>
      <c r="Y254" s="616" t="s">
        <v>3884</v>
      </c>
      <c r="Z254" s="616" t="s">
        <v>3884</v>
      </c>
      <c r="AA254" s="616" t="s">
        <v>3884</v>
      </c>
      <c r="AB254" s="616" t="s">
        <v>3884</v>
      </c>
      <c r="AC254" s="616" t="s">
        <v>3884</v>
      </c>
      <c r="AD254" s="616" t="s">
        <v>3884</v>
      </c>
      <c r="AE254" s="616" t="s">
        <v>3884</v>
      </c>
      <c r="AF254" s="616" t="s">
        <v>3884</v>
      </c>
      <c r="AG254" s="616" t="s">
        <v>4635</v>
      </c>
      <c r="AH254" s="616" t="s">
        <v>4636</v>
      </c>
      <c r="AI254" s="616" t="s">
        <v>4637</v>
      </c>
      <c r="AJ254" s="616" t="s">
        <v>4638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3874</v>
      </c>
      <c r="B255" s="79" t="s">
        <v>4639</v>
      </c>
      <c r="C255" s="619" t="s">
        <v>4640</v>
      </c>
      <c r="D255" s="524">
        <v>4871016.0</v>
      </c>
      <c r="E255" s="524" t="s">
        <v>18</v>
      </c>
      <c r="F255" s="524" t="s">
        <v>27</v>
      </c>
      <c r="G255" s="524" t="s">
        <v>262</v>
      </c>
      <c r="H255" s="524" t="str">
        <f>IFERROR(VLOOKUP(G255,'Cadastro de assessores'!A:B,2,FALSE),"Não Cadastrado")</f>
        <v>18009</v>
      </c>
      <c r="I255" s="524"/>
      <c r="J255" s="52" t="s">
        <v>190</v>
      </c>
      <c r="K255" s="524" t="s">
        <v>2618</v>
      </c>
      <c r="L255" s="672" t="s">
        <v>2655</v>
      </c>
      <c r="M255" s="621">
        <v>44252.0</v>
      </c>
      <c r="N255" s="620">
        <v>44524.0</v>
      </c>
      <c r="O255" s="524" t="s">
        <v>3894</v>
      </c>
      <c r="P255" s="614">
        <v>0.025</v>
      </c>
      <c r="Q255" s="622" t="s">
        <v>4077</v>
      </c>
      <c r="R255" s="615"/>
      <c r="S255" s="524" t="str">
        <f t="shared" si="25"/>
        <v>Não Qualificado</v>
      </c>
      <c r="T255" s="524" t="s">
        <v>104</v>
      </c>
      <c r="U255" s="524" t="s">
        <v>2733</v>
      </c>
      <c r="V255" s="524" t="s">
        <v>76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2621</v>
      </c>
      <c r="BE255" s="452" t="s">
        <v>2621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3874</v>
      </c>
      <c r="B256" s="79" t="s">
        <v>1324</v>
      </c>
      <c r="C256" s="619" t="s">
        <v>4641</v>
      </c>
      <c r="D256" s="524">
        <v>4461684.0</v>
      </c>
      <c r="E256" s="514" t="s">
        <v>2604</v>
      </c>
      <c r="F256" s="514" t="s">
        <v>19</v>
      </c>
      <c r="G256" s="514" t="s">
        <v>2604</v>
      </c>
      <c r="H256" s="514" t="str">
        <f>IFERROR(VLOOKUP(G256,'Cadastro de assessores'!A:B,2,FALSE),"Não Cadastrado")</f>
        <v>18986</v>
      </c>
      <c r="I256" s="514"/>
      <c r="J256" s="52" t="s">
        <v>3877</v>
      </c>
      <c r="K256" s="514" t="s">
        <v>103</v>
      </c>
      <c r="L256" s="613">
        <v>44117.0</v>
      </c>
      <c r="M256" s="613">
        <v>44118.0</v>
      </c>
      <c r="N256" s="524"/>
      <c r="O256" s="524" t="s">
        <v>3890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104</v>
      </c>
      <c r="U256" s="524" t="s">
        <v>2646</v>
      </c>
      <c r="V256" s="524" t="s">
        <v>19</v>
      </c>
      <c r="W256" s="616" t="s">
        <v>3884</v>
      </c>
      <c r="X256" s="616" t="s">
        <v>3884</v>
      </c>
      <c r="Y256" s="616" t="s">
        <v>3884</v>
      </c>
      <c r="Z256" s="616" t="s">
        <v>3884</v>
      </c>
      <c r="AA256" s="616" t="s">
        <v>3884</v>
      </c>
      <c r="AB256" s="616" t="s">
        <v>3884</v>
      </c>
      <c r="AC256" s="616" t="s">
        <v>3884</v>
      </c>
      <c r="AD256" s="616" t="s">
        <v>3884</v>
      </c>
      <c r="AE256" s="616" t="s">
        <v>3884</v>
      </c>
      <c r="AF256" s="616" t="s">
        <v>3884</v>
      </c>
      <c r="AG256" s="616" t="s">
        <v>3884</v>
      </c>
      <c r="AH256" s="616" t="s">
        <v>3884</v>
      </c>
      <c r="AI256" s="616" t="s">
        <v>4642</v>
      </c>
      <c r="AJ256" s="616" t="s">
        <v>4643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3874</v>
      </c>
      <c r="B257" s="79" t="s">
        <v>4644</v>
      </c>
      <c r="C257" s="566" t="s">
        <v>4645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3877</v>
      </c>
      <c r="K257" s="514" t="s">
        <v>103</v>
      </c>
      <c r="L257" s="674">
        <v>44742.0</v>
      </c>
      <c r="M257" s="674">
        <v>44743.0</v>
      </c>
      <c r="N257" s="568"/>
      <c r="O257" s="568" t="s">
        <v>3888</v>
      </c>
      <c r="P257" s="614">
        <v>0.007</v>
      </c>
      <c r="Q257" s="228" t="s">
        <v>4646</v>
      </c>
      <c r="R257" s="615"/>
      <c r="S257" s="524"/>
      <c r="T257" s="524" t="s">
        <v>104</v>
      </c>
      <c r="U257" s="524" t="s">
        <v>4647</v>
      </c>
      <c r="V257" s="524" t="s">
        <v>230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3874</v>
      </c>
      <c r="B258" s="79" t="s">
        <v>4648</v>
      </c>
      <c r="C258" s="566" t="s">
        <v>4649</v>
      </c>
      <c r="D258" s="568">
        <v>5660556.0</v>
      </c>
      <c r="E258" s="514" t="s">
        <v>18</v>
      </c>
      <c r="F258" s="514" t="s">
        <v>19</v>
      </c>
      <c r="G258" s="611" t="s">
        <v>144</v>
      </c>
      <c r="H258" s="611">
        <f>IFERROR(VLOOKUP(G258,'Cadastro de assessores'!A:B,2,FALSE),"Não Cadastrado")</f>
        <v>12332</v>
      </c>
      <c r="I258" s="611"/>
      <c r="J258" s="52" t="s">
        <v>3877</v>
      </c>
      <c r="K258" s="514" t="s">
        <v>103</v>
      </c>
      <c r="L258" s="674">
        <v>44357.0</v>
      </c>
      <c r="M258" s="674">
        <v>44361.0</v>
      </c>
      <c r="N258" s="568"/>
      <c r="O258" s="568" t="s">
        <v>3888</v>
      </c>
      <c r="P258" s="614">
        <v>0.007</v>
      </c>
      <c r="Q258" s="143" t="s">
        <v>4650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104</v>
      </c>
      <c r="U258" s="524" t="s">
        <v>2646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3874</v>
      </c>
      <c r="B259" s="79" t="s">
        <v>1335</v>
      </c>
      <c r="C259" s="566" t="s">
        <v>1333</v>
      </c>
      <c r="D259" s="568">
        <v>8479778.0</v>
      </c>
      <c r="E259" s="514" t="s">
        <v>101</v>
      </c>
      <c r="F259" s="514" t="s">
        <v>19</v>
      </c>
      <c r="G259" s="568" t="s">
        <v>4651</v>
      </c>
      <c r="H259" s="514">
        <f>IFERROR(VLOOKUP(G259,'Cadastro de assessores'!A:B,2,FALSE),"Não Cadastrado")</f>
        <v>12357</v>
      </c>
      <c r="I259" s="514"/>
      <c r="J259" s="52" t="s">
        <v>190</v>
      </c>
      <c r="K259" s="514" t="s">
        <v>103</v>
      </c>
      <c r="L259" s="613">
        <v>44684.0</v>
      </c>
      <c r="M259" s="613">
        <v>44683.0</v>
      </c>
      <c r="N259" s="569">
        <v>44936.0</v>
      </c>
      <c r="O259" s="568" t="s">
        <v>3890</v>
      </c>
      <c r="P259" s="614">
        <v>0.012</v>
      </c>
      <c r="Q259" s="646" t="s">
        <v>4652</v>
      </c>
      <c r="R259" s="615"/>
      <c r="S259" s="524" t="str">
        <f t="shared" si="26"/>
        <v/>
      </c>
      <c r="T259" s="524" t="s">
        <v>104</v>
      </c>
      <c r="U259" s="524" t="s">
        <v>2646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3874</v>
      </c>
      <c r="B260" s="79" t="s">
        <v>1339</v>
      </c>
      <c r="C260" s="566" t="s">
        <v>1336</v>
      </c>
      <c r="D260" s="625">
        <v>8155858.0</v>
      </c>
      <c r="E260" s="611" t="s">
        <v>18</v>
      </c>
      <c r="F260" s="611" t="s">
        <v>27</v>
      </c>
      <c r="G260" s="514" t="s">
        <v>262</v>
      </c>
      <c r="H260" s="514" t="str">
        <f>IFERROR(VLOOKUP(G260,'Cadastro de assessores'!A:B,2,FALSE),"Não Cadastrado")</f>
        <v>18009</v>
      </c>
      <c r="I260" s="514"/>
      <c r="J260" s="52" t="s">
        <v>3877</v>
      </c>
      <c r="K260" s="675" t="s">
        <v>103</v>
      </c>
      <c r="L260" s="626">
        <v>44683.0</v>
      </c>
      <c r="M260" s="626">
        <v>44644.0</v>
      </c>
      <c r="N260" s="524"/>
      <c r="O260" s="524" t="s">
        <v>3888</v>
      </c>
      <c r="P260" s="614">
        <v>0.007</v>
      </c>
      <c r="Q260" s="622" t="s">
        <v>4653</v>
      </c>
      <c r="R260" s="615"/>
      <c r="S260" s="524" t="str">
        <f t="shared" si="26"/>
        <v>Não Qualificado</v>
      </c>
      <c r="T260" s="524" t="s">
        <v>104</v>
      </c>
      <c r="U260" s="524" t="s">
        <v>2997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3874</v>
      </c>
      <c r="B261" s="79" t="s">
        <v>4654</v>
      </c>
      <c r="C261" s="619" t="s">
        <v>4655</v>
      </c>
      <c r="D261" s="524">
        <v>250289.0</v>
      </c>
      <c r="E261" s="524" t="s">
        <v>18</v>
      </c>
      <c r="F261" s="524" t="s">
        <v>19</v>
      </c>
      <c r="G261" s="524" t="s">
        <v>378</v>
      </c>
      <c r="H261" s="524" t="str">
        <f>IFERROR(VLOOKUP(G261,'Cadastro de assessores'!A:B,2,FALSE),"Não Cadastrado")</f>
        <v>18993</v>
      </c>
      <c r="I261" s="524"/>
      <c r="J261" s="52" t="s">
        <v>190</v>
      </c>
      <c r="K261" s="524" t="s">
        <v>2618</v>
      </c>
      <c r="L261" s="621">
        <v>43880.0</v>
      </c>
      <c r="M261" s="621">
        <v>43880.0</v>
      </c>
      <c r="N261" s="621">
        <v>44335.0</v>
      </c>
      <c r="O261" s="524" t="s">
        <v>3894</v>
      </c>
      <c r="P261" s="614">
        <v>0.01</v>
      </c>
      <c r="Q261" s="622" t="s">
        <v>4656</v>
      </c>
      <c r="R261" s="615"/>
      <c r="S261" s="524" t="str">
        <f t="shared" si="26"/>
        <v>Não Qualificado</v>
      </c>
      <c r="T261" s="524" t="s">
        <v>104</v>
      </c>
      <c r="U261" s="524" t="s">
        <v>2646</v>
      </c>
      <c r="V261" s="524" t="s">
        <v>19</v>
      </c>
      <c r="W261" s="616" t="s">
        <v>3884</v>
      </c>
      <c r="X261" s="616" t="s">
        <v>3884</v>
      </c>
      <c r="Y261" s="616" t="s">
        <v>3884</v>
      </c>
      <c r="Z261" s="616" t="s">
        <v>4657</v>
      </c>
      <c r="AA261" s="616" t="s">
        <v>4658</v>
      </c>
      <c r="AB261" s="616" t="s">
        <v>4659</v>
      </c>
      <c r="AC261" s="616" t="s">
        <v>4660</v>
      </c>
      <c r="AD261" s="616" t="s">
        <v>4661</v>
      </c>
      <c r="AE261" s="616" t="s">
        <v>4662</v>
      </c>
      <c r="AF261" s="616" t="s">
        <v>4663</v>
      </c>
      <c r="AG261" s="616" t="s">
        <v>4664</v>
      </c>
      <c r="AH261" s="616" t="s">
        <v>4665</v>
      </c>
      <c r="AI261" s="616" t="s">
        <v>4666</v>
      </c>
      <c r="AJ261" s="616" t="s">
        <v>4667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2621</v>
      </c>
      <c r="BE261" s="452" t="s">
        <v>2621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3874</v>
      </c>
      <c r="B262" s="79" t="s">
        <v>4668</v>
      </c>
      <c r="C262" s="619" t="s">
        <v>4669</v>
      </c>
      <c r="D262" s="524">
        <v>4847801.0</v>
      </c>
      <c r="E262" s="514" t="s">
        <v>101</v>
      </c>
      <c r="F262" s="514" t="s">
        <v>19</v>
      </c>
      <c r="G262" s="514" t="s">
        <v>3713</v>
      </c>
      <c r="H262" s="514" t="str">
        <f>IFERROR(VLOOKUP(G262,'Cadastro de assessores'!A:B,2,FALSE),"Não Cadastrado")</f>
        <v>14574</v>
      </c>
      <c r="I262" s="514"/>
      <c r="J262" s="52" t="s">
        <v>3877</v>
      </c>
      <c r="K262" s="524" t="s">
        <v>103</v>
      </c>
      <c r="L262" s="612">
        <v>44236.0</v>
      </c>
      <c r="M262" s="612">
        <v>44236.0</v>
      </c>
      <c r="N262" s="524"/>
      <c r="O262" s="524" t="s">
        <v>3878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104</v>
      </c>
      <c r="U262" s="524" t="s">
        <v>2635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3874</v>
      </c>
      <c r="B263" s="79" t="s">
        <v>4670</v>
      </c>
      <c r="C263" s="134" t="s">
        <v>4671</v>
      </c>
      <c r="D263" s="568">
        <v>6666003.0</v>
      </c>
      <c r="E263" s="514" t="s">
        <v>2604</v>
      </c>
      <c r="F263" s="514" t="s">
        <v>19</v>
      </c>
      <c r="G263" s="514" t="s">
        <v>2604</v>
      </c>
      <c r="H263" s="514" t="str">
        <f>IFERROR(VLOOKUP(G263,'Cadastro de assessores'!A:B,2,FALSE),"Não Cadastrado")</f>
        <v>18986</v>
      </c>
      <c r="I263" s="514"/>
      <c r="J263" s="52" t="s">
        <v>3877</v>
      </c>
      <c r="K263" s="524" t="s">
        <v>2655</v>
      </c>
      <c r="L263" s="676"/>
      <c r="M263" s="677" t="s">
        <v>4672</v>
      </c>
      <c r="N263" s="678"/>
      <c r="O263" s="514" t="s">
        <v>4673</v>
      </c>
      <c r="P263" s="631">
        <v>0.007</v>
      </c>
      <c r="Q263" s="624"/>
      <c r="R263" s="615"/>
      <c r="S263" s="524" t="str">
        <f t="shared" si="26"/>
        <v/>
      </c>
      <c r="T263" s="524" t="s">
        <v>104</v>
      </c>
      <c r="U263" s="134"/>
      <c r="V263" s="568" t="s">
        <v>2655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2621</v>
      </c>
      <c r="BE263" s="452" t="s">
        <v>2621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3874</v>
      </c>
      <c r="B264" s="79" t="s">
        <v>4674</v>
      </c>
      <c r="C264" s="566" t="s">
        <v>4675</v>
      </c>
      <c r="D264" s="568">
        <v>58954.0</v>
      </c>
      <c r="E264" s="514" t="s">
        <v>18</v>
      </c>
      <c r="F264" s="514" t="s">
        <v>27</v>
      </c>
      <c r="G264" s="611" t="s">
        <v>1839</v>
      </c>
      <c r="H264" s="514">
        <f>IFERROR(VLOOKUP(G264,'Cadastro de assessores'!A:B,2,FALSE),"Não Cadastrado")</f>
        <v>12350</v>
      </c>
      <c r="I264" s="514"/>
      <c r="J264" s="47" t="s">
        <v>103</v>
      </c>
      <c r="K264" s="524" t="s">
        <v>149</v>
      </c>
      <c r="L264" s="514" t="s">
        <v>2655</v>
      </c>
      <c r="M264" s="674">
        <v>44866.0</v>
      </c>
      <c r="N264" s="568"/>
      <c r="O264" s="568" t="s">
        <v>3888</v>
      </c>
      <c r="P264" s="614">
        <v>0.005</v>
      </c>
      <c r="Q264" s="228" t="s">
        <v>4676</v>
      </c>
      <c r="R264" s="615"/>
      <c r="S264" s="524"/>
      <c r="T264" s="524" t="s">
        <v>104</v>
      </c>
      <c r="U264" s="524" t="s">
        <v>2707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5" t="s">
        <v>3874</v>
      </c>
      <c r="B265" s="79" t="s">
        <v>4677</v>
      </c>
      <c r="C265" s="619" t="s">
        <v>4678</v>
      </c>
      <c r="D265" s="524">
        <v>4920389.0</v>
      </c>
      <c r="E265" s="524" t="s">
        <v>18</v>
      </c>
      <c r="F265" s="524" t="s">
        <v>19</v>
      </c>
      <c r="G265" s="524" t="s">
        <v>3881</v>
      </c>
      <c r="H265" s="524" t="str">
        <f>IFERROR(VLOOKUP(G265,'Cadastro de assessores'!A:B,2,FALSE),"Não Cadastrado")</f>
        <v>17679</v>
      </c>
      <c r="I265" s="524"/>
      <c r="J265" s="52" t="s">
        <v>190</v>
      </c>
      <c r="K265" s="524" t="s">
        <v>2618</v>
      </c>
      <c r="L265" s="621">
        <v>44263.0</v>
      </c>
      <c r="M265" s="621">
        <v>44263.0</v>
      </c>
      <c r="N265" s="569">
        <v>44456.0</v>
      </c>
      <c r="O265" s="568" t="s">
        <v>3922</v>
      </c>
      <c r="P265" s="614">
        <v>0.008</v>
      </c>
      <c r="Q265" s="622" t="s">
        <v>3883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104</v>
      </c>
      <c r="U265" s="524" t="s">
        <v>4679</v>
      </c>
      <c r="V265" s="524" t="s">
        <v>1497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2621</v>
      </c>
      <c r="BE265" s="452" t="s">
        <v>2621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3874</v>
      </c>
      <c r="B266" s="79" t="s">
        <v>3160</v>
      </c>
      <c r="C266" s="619" t="s">
        <v>4680</v>
      </c>
      <c r="D266" s="524">
        <v>3518710.0</v>
      </c>
      <c r="E266" s="524" t="s">
        <v>2604</v>
      </c>
      <c r="F266" s="524" t="s">
        <v>19</v>
      </c>
      <c r="G266" s="524" t="s">
        <v>2604</v>
      </c>
      <c r="H266" s="524" t="str">
        <f>IFERROR(VLOOKUP(G266,'Cadastro de assessores'!A:B,2,FALSE),"Não Cadastrado")</f>
        <v>18986</v>
      </c>
      <c r="I266" s="524"/>
      <c r="J266" s="52" t="s">
        <v>190</v>
      </c>
      <c r="K266" s="524" t="s">
        <v>2618</v>
      </c>
      <c r="L266" s="621">
        <v>43717.0</v>
      </c>
      <c r="M266" s="621">
        <v>43717.0</v>
      </c>
      <c r="N266" s="621">
        <v>44705.0</v>
      </c>
      <c r="O266" s="524" t="s">
        <v>4259</v>
      </c>
      <c r="P266" s="614">
        <v>0.01</v>
      </c>
      <c r="Q266" s="526" t="s">
        <v>4681</v>
      </c>
      <c r="R266" s="615"/>
      <c r="S266" s="524" t="str">
        <f t="shared" si="27"/>
        <v>Não Qualificado</v>
      </c>
      <c r="T266" s="524" t="s">
        <v>104</v>
      </c>
      <c r="U266" s="524" t="s">
        <v>2678</v>
      </c>
      <c r="V266" s="524" t="s">
        <v>19</v>
      </c>
      <c r="W266" s="616" t="s">
        <v>4682</v>
      </c>
      <c r="X266" s="616"/>
      <c r="Y266" s="616" t="s">
        <v>4683</v>
      </c>
      <c r="Z266" s="616" t="s">
        <v>4684</v>
      </c>
      <c r="AA266" s="616" t="s">
        <v>4685</v>
      </c>
      <c r="AB266" s="616" t="s">
        <v>4686</v>
      </c>
      <c r="AC266" s="616" t="s">
        <v>4687</v>
      </c>
      <c r="AD266" s="616" t="s">
        <v>4688</v>
      </c>
      <c r="AE266" s="616" t="s">
        <v>4689</v>
      </c>
      <c r="AF266" s="616" t="s">
        <v>4690</v>
      </c>
      <c r="AG266" s="616" t="s">
        <v>4691</v>
      </c>
      <c r="AH266" s="616" t="s">
        <v>4692</v>
      </c>
      <c r="AI266" s="616" t="s">
        <v>4693</v>
      </c>
      <c r="AJ266" s="616" t="s">
        <v>4694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2621</v>
      </c>
      <c r="BE266" s="452" t="s">
        <v>2621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3874</v>
      </c>
      <c r="B267" s="79" t="s">
        <v>4695</v>
      </c>
      <c r="C267" s="619" t="s">
        <v>4696</v>
      </c>
      <c r="D267" s="524">
        <v>2746879.0</v>
      </c>
      <c r="E267" s="514" t="s">
        <v>101</v>
      </c>
      <c r="F267" s="514" t="s">
        <v>19</v>
      </c>
      <c r="G267" s="514" t="s">
        <v>4175</v>
      </c>
      <c r="H267" s="514" t="str">
        <f>IFERROR(VLOOKUP(G267,'Cadastro de assessores'!A:B,2,FALSE),"Não Cadastrado")</f>
        <v>19157</v>
      </c>
      <c r="I267" s="514"/>
      <c r="J267" s="52" t="s">
        <v>3877</v>
      </c>
      <c r="K267" s="514" t="s">
        <v>103</v>
      </c>
      <c r="L267" s="612">
        <v>44218.0</v>
      </c>
      <c r="M267" s="612">
        <v>44249.0</v>
      </c>
      <c r="N267" s="524"/>
      <c r="O267" s="524" t="s">
        <v>3894</v>
      </c>
      <c r="P267" s="614">
        <v>0.025</v>
      </c>
      <c r="Q267" s="622"/>
      <c r="R267" s="615"/>
      <c r="S267" s="524" t="str">
        <f t="shared" si="27"/>
        <v/>
      </c>
      <c r="T267" s="524" t="s">
        <v>104</v>
      </c>
      <c r="U267" s="524" t="s">
        <v>2635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3874</v>
      </c>
      <c r="B268" s="79" t="s">
        <v>4697</v>
      </c>
      <c r="C268" s="566" t="s">
        <v>4698</v>
      </c>
      <c r="D268" s="625">
        <v>8392629.0</v>
      </c>
      <c r="E268" s="514" t="s">
        <v>18</v>
      </c>
      <c r="F268" s="514" t="s">
        <v>19</v>
      </c>
      <c r="G268" s="514" t="s">
        <v>844</v>
      </c>
      <c r="H268" s="514">
        <f>IFERROR(VLOOKUP(G268,'Cadastro de assessores'!A:B,2,FALSE),"Não Cadastrado")</f>
        <v>12342</v>
      </c>
      <c r="I268" s="514"/>
      <c r="J268" s="52" t="s">
        <v>3877</v>
      </c>
      <c r="K268" s="514" t="s">
        <v>103</v>
      </c>
      <c r="L268" s="612">
        <v>44662.0</v>
      </c>
      <c r="M268" s="612">
        <v>44670.0</v>
      </c>
      <c r="N268" s="568"/>
      <c r="O268" s="568" t="s">
        <v>3888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104</v>
      </c>
      <c r="U268" s="524" t="s">
        <v>4699</v>
      </c>
      <c r="V268" s="524" t="s">
        <v>4700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3874</v>
      </c>
      <c r="B269" s="79" t="s">
        <v>1371</v>
      </c>
      <c r="C269" s="619" t="s">
        <v>4701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3877</v>
      </c>
      <c r="K269" s="514" t="s">
        <v>103</v>
      </c>
      <c r="L269" s="612">
        <v>44586.0</v>
      </c>
      <c r="M269" s="612">
        <v>44586.0</v>
      </c>
      <c r="N269" s="480"/>
      <c r="O269" s="568" t="s">
        <v>3888</v>
      </c>
      <c r="P269" s="614">
        <v>0.007</v>
      </c>
      <c r="Q269" s="228" t="s">
        <v>4702</v>
      </c>
      <c r="R269" s="615"/>
      <c r="S269" s="524" t="str">
        <f t="shared" si="27"/>
        <v/>
      </c>
      <c r="T269" s="524" t="s">
        <v>104</v>
      </c>
      <c r="U269" s="524" t="s">
        <v>2646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3874</v>
      </c>
      <c r="B270" s="79" t="s">
        <v>1371</v>
      </c>
      <c r="C270" s="619" t="s">
        <v>4701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103</v>
      </c>
      <c r="K270" s="514"/>
      <c r="L270" s="612"/>
      <c r="M270" s="612"/>
      <c r="N270" s="672"/>
      <c r="O270" s="524" t="s">
        <v>3894</v>
      </c>
      <c r="P270" s="614">
        <v>0.025</v>
      </c>
      <c r="Q270" s="228"/>
      <c r="R270" s="615"/>
      <c r="S270" s="524"/>
      <c r="T270" s="524"/>
      <c r="U270" s="524"/>
      <c r="V270" s="524" t="s">
        <v>1497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5" t="s">
        <v>3874</v>
      </c>
      <c r="B271" s="79" t="s">
        <v>1371</v>
      </c>
      <c r="C271" s="619" t="s">
        <v>4701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103</v>
      </c>
      <c r="K271" s="514" t="s">
        <v>103</v>
      </c>
      <c r="L271" s="612">
        <v>44188.0</v>
      </c>
      <c r="M271" s="612">
        <v>44194.0</v>
      </c>
      <c r="N271" s="672"/>
      <c r="O271" s="524" t="s">
        <v>4221</v>
      </c>
      <c r="P271" s="614">
        <v>0.01</v>
      </c>
      <c r="Q271" s="228" t="s">
        <v>4703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104</v>
      </c>
      <c r="U271" s="524" t="s">
        <v>2646</v>
      </c>
      <c r="V271" s="524" t="s">
        <v>19</v>
      </c>
      <c r="W271" s="616" t="s">
        <v>3884</v>
      </c>
      <c r="X271" s="616" t="s">
        <v>3884</v>
      </c>
      <c r="Y271" s="616" t="s">
        <v>3884</v>
      </c>
      <c r="Z271" s="616" t="s">
        <v>3884</v>
      </c>
      <c r="AA271" s="616" t="s">
        <v>3884</v>
      </c>
      <c r="AB271" s="616" t="s">
        <v>3884</v>
      </c>
      <c r="AC271" s="616" t="s">
        <v>3884</v>
      </c>
      <c r="AD271" s="616" t="s">
        <v>3884</v>
      </c>
      <c r="AE271" s="616" t="s">
        <v>3884</v>
      </c>
      <c r="AF271" s="616" t="s">
        <v>3884</v>
      </c>
      <c r="AG271" s="616" t="s">
        <v>3884</v>
      </c>
      <c r="AH271" s="616" t="s">
        <v>3884</v>
      </c>
      <c r="AI271" s="616" t="s">
        <v>3884</v>
      </c>
      <c r="AJ271" s="616" t="s">
        <v>3884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5" t="s">
        <v>3874</v>
      </c>
      <c r="B272" s="79" t="s">
        <v>4704</v>
      </c>
      <c r="C272" s="566" t="s">
        <v>4705</v>
      </c>
      <c r="D272" s="568">
        <v>8514028.0</v>
      </c>
      <c r="E272" s="514" t="s">
        <v>18</v>
      </c>
      <c r="F272" s="514" t="s">
        <v>27</v>
      </c>
      <c r="G272" s="568" t="s">
        <v>4706</v>
      </c>
      <c r="H272" s="514">
        <f>IFERROR(VLOOKUP(G272,'Cadastro de assessores'!A:B,2,FALSE),"Não Cadastrado")</f>
        <v>12358</v>
      </c>
      <c r="I272" s="514"/>
      <c r="J272" s="52" t="s">
        <v>190</v>
      </c>
      <c r="K272" s="514" t="s">
        <v>103</v>
      </c>
      <c r="L272" s="612">
        <v>44690.0</v>
      </c>
      <c r="M272" s="612">
        <v>44693.0</v>
      </c>
      <c r="N272" s="620">
        <v>44914.0</v>
      </c>
      <c r="O272" s="524" t="s">
        <v>3922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104</v>
      </c>
      <c r="U272" s="524" t="s">
        <v>2669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3874</v>
      </c>
      <c r="B273" s="79" t="s">
        <v>1411</v>
      </c>
      <c r="C273" s="619" t="s">
        <v>1409</v>
      </c>
      <c r="D273" s="524">
        <v>2358079.0</v>
      </c>
      <c r="E273" s="514" t="s">
        <v>18</v>
      </c>
      <c r="F273" s="514" t="s">
        <v>27</v>
      </c>
      <c r="G273" s="514" t="s">
        <v>4056</v>
      </c>
      <c r="H273" s="514">
        <f>IFERROR(VLOOKUP(G273,'Cadastro de assessores'!A:B,2,FALSE),"Não Cadastrado")</f>
        <v>12351</v>
      </c>
      <c r="I273" s="514"/>
      <c r="J273" s="52" t="s">
        <v>3877</v>
      </c>
      <c r="K273" s="514" t="s">
        <v>103</v>
      </c>
      <c r="L273" s="612">
        <v>44733.0</v>
      </c>
      <c r="M273" s="612">
        <v>44733.0</v>
      </c>
      <c r="N273" s="524"/>
      <c r="O273" s="524" t="s">
        <v>3890</v>
      </c>
      <c r="P273" s="614">
        <v>0.012</v>
      </c>
      <c r="Q273" s="646" t="s">
        <v>4707</v>
      </c>
      <c r="R273" s="615"/>
      <c r="S273" s="524"/>
      <c r="T273" s="524" t="s">
        <v>104</v>
      </c>
      <c r="U273" s="492" t="s">
        <v>2719</v>
      </c>
      <c r="V273" s="524" t="s">
        <v>799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3874</v>
      </c>
      <c r="B274" s="79" t="s">
        <v>4708</v>
      </c>
      <c r="C274" s="619" t="s">
        <v>4709</v>
      </c>
      <c r="D274" s="524">
        <v>2864258.0</v>
      </c>
      <c r="E274" s="524" t="s">
        <v>2604</v>
      </c>
      <c r="F274" s="524" t="s">
        <v>19</v>
      </c>
      <c r="G274" s="524" t="s">
        <v>2604</v>
      </c>
      <c r="H274" s="524" t="str">
        <f>IFERROR(VLOOKUP(G274,'Cadastro de assessores'!A:B,2,FALSE),"Não Cadastrado")</f>
        <v>18986</v>
      </c>
      <c r="I274" s="524"/>
      <c r="J274" s="52" t="s">
        <v>190</v>
      </c>
      <c r="K274" s="524" t="s">
        <v>2618</v>
      </c>
      <c r="L274" s="621">
        <v>44070.0</v>
      </c>
      <c r="M274" s="621">
        <v>44070.0</v>
      </c>
      <c r="N274" s="524"/>
      <c r="O274" s="524" t="s">
        <v>3878</v>
      </c>
      <c r="P274" s="614">
        <v>0.02</v>
      </c>
      <c r="Q274" s="646" t="s">
        <v>4710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104</v>
      </c>
      <c r="U274" s="492" t="s">
        <v>2635</v>
      </c>
      <c r="V274" s="524" t="s">
        <v>19</v>
      </c>
      <c r="W274" s="616" t="s">
        <v>3884</v>
      </c>
      <c r="X274" s="616" t="s">
        <v>3884</v>
      </c>
      <c r="Y274" s="616" t="s">
        <v>3884</v>
      </c>
      <c r="Z274" s="616" t="s">
        <v>3884</v>
      </c>
      <c r="AA274" s="616" t="s">
        <v>3884</v>
      </c>
      <c r="AB274" s="616" t="s">
        <v>3884</v>
      </c>
      <c r="AC274" s="616" t="s">
        <v>3884</v>
      </c>
      <c r="AD274" s="616" t="s">
        <v>3884</v>
      </c>
      <c r="AE274" s="616" t="s">
        <v>3884</v>
      </c>
      <c r="AF274" s="616" t="s">
        <v>3884</v>
      </c>
      <c r="AG274" s="616" t="s">
        <v>4711</v>
      </c>
      <c r="AH274" s="616" t="s">
        <v>4712</v>
      </c>
      <c r="AI274" s="616" t="s">
        <v>4713</v>
      </c>
      <c r="AJ274" s="616" t="s">
        <v>4714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3874</v>
      </c>
      <c r="B275" s="79" t="s">
        <v>1434</v>
      </c>
      <c r="C275" s="647" t="s">
        <v>1431</v>
      </c>
      <c r="D275" s="629">
        <v>6879934.0</v>
      </c>
      <c r="E275" s="514" t="s">
        <v>18</v>
      </c>
      <c r="F275" s="611" t="s">
        <v>27</v>
      </c>
      <c r="G275" s="629" t="s">
        <v>120</v>
      </c>
      <c r="H275" s="514" t="str">
        <f>IFERROR(VLOOKUP(G275,'Cadastro de assessores'!A:B,2,FALSE),"Não Cadastrado")</f>
        <v>18890</v>
      </c>
      <c r="I275" s="514"/>
      <c r="J275" s="52" t="s">
        <v>3877</v>
      </c>
      <c r="K275" s="514" t="s">
        <v>103</v>
      </c>
      <c r="L275" s="612">
        <v>44567.0</v>
      </c>
      <c r="M275" s="612">
        <v>44568.0</v>
      </c>
      <c r="N275" s="629"/>
      <c r="O275" s="629" t="s">
        <v>4532</v>
      </c>
      <c r="P275" s="614">
        <v>0.011</v>
      </c>
      <c r="Q275" s="228" t="s">
        <v>4715</v>
      </c>
      <c r="R275" s="615"/>
      <c r="S275" s="524" t="str">
        <f t="shared" si="29"/>
        <v>Não Qualificado</v>
      </c>
      <c r="T275" s="524" t="s">
        <v>104</v>
      </c>
      <c r="U275" s="568" t="s">
        <v>4716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3874</v>
      </c>
      <c r="B276" s="79" t="s">
        <v>4717</v>
      </c>
      <c r="C276" s="619" t="s">
        <v>4718</v>
      </c>
      <c r="D276" s="524">
        <v>4386181.0</v>
      </c>
      <c r="E276" s="524" t="s">
        <v>101</v>
      </c>
      <c r="F276" s="524" t="s">
        <v>19</v>
      </c>
      <c r="G276" s="524" t="s">
        <v>4140</v>
      </c>
      <c r="H276" s="524" t="str">
        <f>IFERROR(VLOOKUP(G276,'Cadastro de assessores'!A:B,2,FALSE),"Não Cadastrado")</f>
        <v>17243</v>
      </c>
      <c r="I276" s="524"/>
      <c r="J276" s="52" t="s">
        <v>190</v>
      </c>
      <c r="K276" s="524" t="s">
        <v>2618</v>
      </c>
      <c r="L276" s="621">
        <v>44067.0</v>
      </c>
      <c r="M276" s="621">
        <v>44067.0</v>
      </c>
      <c r="N276" s="524"/>
      <c r="O276" s="524" t="s">
        <v>3894</v>
      </c>
      <c r="P276" s="614">
        <v>0.025</v>
      </c>
      <c r="Q276" s="622" t="s">
        <v>4719</v>
      </c>
      <c r="R276" s="615"/>
      <c r="S276" s="524" t="str">
        <f t="shared" si="29"/>
        <v>Qualificado</v>
      </c>
      <c r="T276" s="524" t="s">
        <v>104</v>
      </c>
      <c r="U276" s="524" t="s">
        <v>2646</v>
      </c>
      <c r="V276" s="524" t="s">
        <v>19</v>
      </c>
      <c r="W276" s="616" t="s">
        <v>3884</v>
      </c>
      <c r="X276" s="616" t="s">
        <v>3884</v>
      </c>
      <c r="Y276" s="616" t="s">
        <v>3884</v>
      </c>
      <c r="Z276" s="616" t="s">
        <v>3884</v>
      </c>
      <c r="AA276" s="616" t="s">
        <v>3884</v>
      </c>
      <c r="AB276" s="616" t="s">
        <v>3884</v>
      </c>
      <c r="AC276" s="616" t="s">
        <v>3884</v>
      </c>
      <c r="AD276" s="616" t="s">
        <v>3884</v>
      </c>
      <c r="AE276" s="616" t="s">
        <v>3884</v>
      </c>
      <c r="AF276" s="616" t="s">
        <v>3884</v>
      </c>
      <c r="AG276" s="616" t="s">
        <v>4720</v>
      </c>
      <c r="AH276" s="616" t="s">
        <v>4721</v>
      </c>
      <c r="AI276" s="616" t="s">
        <v>4722</v>
      </c>
      <c r="AJ276" s="616" t="s">
        <v>4723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2621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3874</v>
      </c>
      <c r="B277" s="79" t="s">
        <v>4724</v>
      </c>
      <c r="C277" s="619" t="s">
        <v>4725</v>
      </c>
      <c r="D277" s="524">
        <v>4868468.0</v>
      </c>
      <c r="E277" s="514" t="s">
        <v>101</v>
      </c>
      <c r="F277" s="514" t="s">
        <v>19</v>
      </c>
      <c r="G277" s="514" t="s">
        <v>3713</v>
      </c>
      <c r="H277" s="514" t="str">
        <f>IFERROR(VLOOKUP(G277,'Cadastro de assessores'!A:B,2,FALSE),"Não Cadastrado")</f>
        <v>14574</v>
      </c>
      <c r="I277" s="514"/>
      <c r="J277" s="52" t="s">
        <v>190</v>
      </c>
      <c r="K277" s="514" t="s">
        <v>103</v>
      </c>
      <c r="L277" s="612">
        <v>44246.0</v>
      </c>
      <c r="M277" s="612">
        <v>44246.0</v>
      </c>
      <c r="N277" s="621">
        <v>44896.0</v>
      </c>
      <c r="O277" s="524" t="s">
        <v>3882</v>
      </c>
      <c r="P277" s="614">
        <v>0.015</v>
      </c>
      <c r="Q277" s="622" t="s">
        <v>4726</v>
      </c>
      <c r="R277" s="615"/>
      <c r="S277" s="524" t="str">
        <f t="shared" si="29"/>
        <v/>
      </c>
      <c r="T277" s="524" t="s">
        <v>374</v>
      </c>
      <c r="U277" s="524" t="s">
        <v>3460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4727</v>
      </c>
      <c r="AI277" s="616" t="s">
        <v>4728</v>
      </c>
      <c r="AJ277" s="616" t="s">
        <v>4729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3874</v>
      </c>
      <c r="B278" s="79">
        <v>2.69655417E9</v>
      </c>
      <c r="C278" s="619" t="s">
        <v>4730</v>
      </c>
      <c r="D278" s="524">
        <v>3713246.0</v>
      </c>
      <c r="E278" s="524" t="s">
        <v>2604</v>
      </c>
      <c r="F278" s="524" t="s">
        <v>19</v>
      </c>
      <c r="G278" s="524" t="s">
        <v>2604</v>
      </c>
      <c r="H278" s="524" t="str">
        <f>IFERROR(VLOOKUP(G278,'Cadastro de assessores'!A:B,2,FALSE),"Não Cadastrado")</f>
        <v>18986</v>
      </c>
      <c r="I278" s="524"/>
      <c r="J278" s="52" t="s">
        <v>190</v>
      </c>
      <c r="K278" s="524" t="s">
        <v>2618</v>
      </c>
      <c r="L278" s="621">
        <v>43850.0</v>
      </c>
      <c r="M278" s="621">
        <v>43850.0</v>
      </c>
      <c r="N278" s="621">
        <v>44252.0</v>
      </c>
      <c r="O278" s="524" t="s">
        <v>3890</v>
      </c>
      <c r="P278" s="614">
        <v>0.01</v>
      </c>
      <c r="Q278" s="622" t="s">
        <v>4731</v>
      </c>
      <c r="R278" s="615"/>
      <c r="S278" s="524" t="str">
        <f t="shared" si="29"/>
        <v>Não Qualificado</v>
      </c>
      <c r="T278" s="524" t="s">
        <v>104</v>
      </c>
      <c r="U278" s="524" t="s">
        <v>3540</v>
      </c>
      <c r="V278" s="524" t="s">
        <v>19</v>
      </c>
      <c r="W278" s="616" t="s">
        <v>3884</v>
      </c>
      <c r="X278" s="616" t="s">
        <v>3884</v>
      </c>
      <c r="Y278" s="616" t="s">
        <v>3884</v>
      </c>
      <c r="Z278" s="616" t="s">
        <v>4732</v>
      </c>
      <c r="AA278" s="616" t="s">
        <v>4733</v>
      </c>
      <c r="AB278" s="616" t="s">
        <v>4734</v>
      </c>
      <c r="AC278" s="616" t="s">
        <v>4735</v>
      </c>
      <c r="AD278" s="616" t="s">
        <v>4736</v>
      </c>
      <c r="AE278" s="616" t="s">
        <v>4737</v>
      </c>
      <c r="AF278" s="616" t="s">
        <v>4738</v>
      </c>
      <c r="AG278" s="616" t="s">
        <v>4739</v>
      </c>
      <c r="AH278" s="616" t="s">
        <v>4740</v>
      </c>
      <c r="AI278" s="616" t="s">
        <v>4741</v>
      </c>
      <c r="AJ278" s="616" t="s">
        <v>4742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2621</v>
      </c>
      <c r="BE278" s="452" t="s">
        <v>2621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3874</v>
      </c>
      <c r="B279" s="79" t="s">
        <v>4743</v>
      </c>
      <c r="C279" s="619" t="s">
        <v>4744</v>
      </c>
      <c r="D279" s="524">
        <v>2310651.0</v>
      </c>
      <c r="E279" s="524" t="s">
        <v>2604</v>
      </c>
      <c r="F279" s="524" t="s">
        <v>19</v>
      </c>
      <c r="G279" s="524" t="s">
        <v>2604</v>
      </c>
      <c r="H279" s="524" t="str">
        <f>IFERROR(VLOOKUP(G279,'Cadastro de assessores'!A:B,2,FALSE),"Não Cadastrado")</f>
        <v>18986</v>
      </c>
      <c r="I279" s="524"/>
      <c r="J279" s="52" t="s">
        <v>190</v>
      </c>
      <c r="K279" s="524" t="s">
        <v>2618</v>
      </c>
      <c r="L279" s="621">
        <v>43872.0</v>
      </c>
      <c r="M279" s="621">
        <v>43872.0</v>
      </c>
      <c r="N279" s="621">
        <v>44369.0</v>
      </c>
      <c r="O279" s="524" t="s">
        <v>3882</v>
      </c>
      <c r="P279" s="614">
        <v>0.015</v>
      </c>
      <c r="Q279" s="622" t="s">
        <v>4745</v>
      </c>
      <c r="R279" s="615"/>
      <c r="S279" s="524" t="str">
        <f t="shared" si="29"/>
        <v/>
      </c>
      <c r="T279" s="524" t="s">
        <v>104</v>
      </c>
      <c r="U279" s="524" t="s">
        <v>3540</v>
      </c>
      <c r="V279" s="524" t="s">
        <v>19</v>
      </c>
      <c r="W279" s="616" t="s">
        <v>3884</v>
      </c>
      <c r="X279" s="616" t="s">
        <v>3884</v>
      </c>
      <c r="Y279" s="616" t="s">
        <v>3884</v>
      </c>
      <c r="Z279" s="616" t="s">
        <v>4746</v>
      </c>
      <c r="AA279" s="616" t="s">
        <v>4747</v>
      </c>
      <c r="AB279" s="616" t="s">
        <v>4748</v>
      </c>
      <c r="AC279" s="616" t="s">
        <v>4749</v>
      </c>
      <c r="AD279" s="616" t="s">
        <v>4750</v>
      </c>
      <c r="AE279" s="616" t="s">
        <v>4751</v>
      </c>
      <c r="AF279" s="616" t="s">
        <v>4752</v>
      </c>
      <c r="AG279" s="616" t="s">
        <v>4753</v>
      </c>
      <c r="AH279" s="616"/>
      <c r="AI279" s="616" t="s">
        <v>4754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2621</v>
      </c>
      <c r="BE279" s="452" t="s">
        <v>2621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3874</v>
      </c>
      <c r="B280" s="79" t="s">
        <v>4755</v>
      </c>
      <c r="C280" s="566" t="s">
        <v>4756</v>
      </c>
      <c r="D280" s="568">
        <v>2256294.0</v>
      </c>
      <c r="E280" s="514" t="s">
        <v>18</v>
      </c>
      <c r="F280" s="514" t="s">
        <v>27</v>
      </c>
      <c r="G280" s="514" t="s">
        <v>262</v>
      </c>
      <c r="H280" s="514" t="str">
        <f>IFERROR(VLOOKUP(G280,'Cadastro de assessores'!A:B,2,FALSE),"Não Cadastrado")</f>
        <v>18009</v>
      </c>
      <c r="I280" s="514"/>
      <c r="J280" s="52" t="s">
        <v>3877</v>
      </c>
      <c r="K280" s="514" t="s">
        <v>103</v>
      </c>
      <c r="L280" s="612">
        <v>44421.0</v>
      </c>
      <c r="M280" s="612">
        <v>44421.0</v>
      </c>
      <c r="N280" s="524"/>
      <c r="O280" s="524" t="s">
        <v>3878</v>
      </c>
      <c r="P280" s="614">
        <v>0.02</v>
      </c>
      <c r="Q280" s="484"/>
      <c r="R280" s="615"/>
      <c r="S280" s="524" t="str">
        <f t="shared" si="29"/>
        <v/>
      </c>
      <c r="T280" s="524" t="s">
        <v>104</v>
      </c>
      <c r="U280" s="568" t="s">
        <v>4251</v>
      </c>
      <c r="V280" s="568" t="s">
        <v>713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3874</v>
      </c>
      <c r="B281" s="79" t="s">
        <v>1475</v>
      </c>
      <c r="C281" s="647" t="s">
        <v>1473</v>
      </c>
      <c r="D281" s="625">
        <v>3643555.0</v>
      </c>
      <c r="E281" s="514" t="s">
        <v>18</v>
      </c>
      <c r="F281" s="514" t="s">
        <v>27</v>
      </c>
      <c r="G281" s="514" t="s">
        <v>120</v>
      </c>
      <c r="H281" s="514" t="str">
        <f>IFERROR(VLOOKUP(G281,'Cadastro de assessores'!A:B,2,FALSE),"Não Cadastrado")</f>
        <v>18890</v>
      </c>
      <c r="I281" s="514"/>
      <c r="J281" s="52" t="s">
        <v>3877</v>
      </c>
      <c r="K281" s="514" t="s">
        <v>103</v>
      </c>
      <c r="L281" s="613">
        <v>44503.0</v>
      </c>
      <c r="M281" s="613">
        <v>44517.0</v>
      </c>
      <c r="N281" s="568"/>
      <c r="O281" s="568" t="s">
        <v>3882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104</v>
      </c>
      <c r="U281" s="524" t="s">
        <v>2897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3874</v>
      </c>
      <c r="B282" s="79" t="s">
        <v>4757</v>
      </c>
      <c r="C282" s="619" t="s">
        <v>4758</v>
      </c>
      <c r="D282" s="524">
        <v>2851864.0</v>
      </c>
      <c r="E282" s="524" t="s">
        <v>101</v>
      </c>
      <c r="F282" s="524" t="s">
        <v>19</v>
      </c>
      <c r="G282" s="524" t="s">
        <v>4140</v>
      </c>
      <c r="H282" s="524" t="str">
        <f>IFERROR(VLOOKUP(G282,'Cadastro de assessores'!A:B,2,FALSE),"Não Cadastrado")</f>
        <v>17243</v>
      </c>
      <c r="I282" s="524"/>
      <c r="J282" s="52" t="s">
        <v>190</v>
      </c>
      <c r="K282" s="524" t="s">
        <v>2618</v>
      </c>
      <c r="L282" s="620">
        <v>44389.0</v>
      </c>
      <c r="M282" s="620">
        <v>44389.0</v>
      </c>
      <c r="N282" s="621">
        <v>44613.0</v>
      </c>
      <c r="O282" s="524" t="s">
        <v>3878</v>
      </c>
      <c r="P282" s="614">
        <v>0.02</v>
      </c>
      <c r="Q282" s="228" t="s">
        <v>4759</v>
      </c>
      <c r="R282" s="615"/>
      <c r="S282" s="524" t="str">
        <f t="shared" si="29"/>
        <v/>
      </c>
      <c r="T282" s="524" t="s">
        <v>104</v>
      </c>
      <c r="U282" s="524" t="s">
        <v>2635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2621</v>
      </c>
      <c r="BE282" s="452" t="s">
        <v>2621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3874</v>
      </c>
      <c r="B283" s="79" t="s">
        <v>4760</v>
      </c>
      <c r="C283" s="619" t="s">
        <v>4761</v>
      </c>
      <c r="D283" s="524">
        <v>4697985.0</v>
      </c>
      <c r="E283" s="524" t="s">
        <v>101</v>
      </c>
      <c r="F283" s="524" t="s">
        <v>19</v>
      </c>
      <c r="G283" s="524" t="s">
        <v>4539</v>
      </c>
      <c r="H283" s="524" t="str">
        <f>IFERROR(VLOOKUP(G283,'Cadastro de assessores'!A:B,2,FALSE),"Não Cadastrado")</f>
        <v>14244</v>
      </c>
      <c r="I283" s="524"/>
      <c r="J283" s="52" t="s">
        <v>190</v>
      </c>
      <c r="K283" s="524" t="s">
        <v>2618</v>
      </c>
      <c r="L283" s="620">
        <v>44187.0</v>
      </c>
      <c r="M283" s="620">
        <v>44187.0</v>
      </c>
      <c r="N283" s="621">
        <v>44467.0</v>
      </c>
      <c r="O283" s="524" t="s">
        <v>3878</v>
      </c>
      <c r="P283" s="614">
        <v>0.02</v>
      </c>
      <c r="Q283" s="622" t="s">
        <v>4762</v>
      </c>
      <c r="R283" s="615"/>
      <c r="S283" s="524" t="str">
        <f t="shared" si="29"/>
        <v/>
      </c>
      <c r="T283" s="524" t="s">
        <v>104</v>
      </c>
      <c r="U283" s="524" t="s">
        <v>2620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4763</v>
      </c>
      <c r="AI283" s="616" t="s">
        <v>3884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2621</v>
      </c>
      <c r="BE283" s="452" t="s">
        <v>2621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3874</v>
      </c>
      <c r="B284" s="79" t="s">
        <v>1482</v>
      </c>
      <c r="C284" s="566" t="s">
        <v>4764</v>
      </c>
      <c r="D284" s="625">
        <v>5927535.0</v>
      </c>
      <c r="E284" s="514" t="s">
        <v>18</v>
      </c>
      <c r="F284" s="514" t="s">
        <v>27</v>
      </c>
      <c r="G284" s="514" t="s">
        <v>4056</v>
      </c>
      <c r="H284" s="524">
        <f>IFERROR(VLOOKUP(G284,'Cadastro de assessores'!A:B,2,FALSE),"Não Cadastrado")</f>
        <v>12351</v>
      </c>
      <c r="I284" s="524"/>
      <c r="J284" s="52" t="s">
        <v>190</v>
      </c>
      <c r="K284" s="514" t="s">
        <v>103</v>
      </c>
      <c r="L284" s="626">
        <v>44776.0</v>
      </c>
      <c r="M284" s="626">
        <v>44776.0</v>
      </c>
      <c r="N284" s="524"/>
      <c r="O284" s="524" t="s">
        <v>3894</v>
      </c>
      <c r="P284" s="614">
        <v>0.025</v>
      </c>
      <c r="Q284" s="228" t="s">
        <v>4765</v>
      </c>
      <c r="R284" s="615"/>
      <c r="S284" s="524"/>
      <c r="T284" s="524" t="s">
        <v>104</v>
      </c>
      <c r="U284" s="524" t="s">
        <v>2707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3874</v>
      </c>
      <c r="B285" s="79" t="s">
        <v>1503</v>
      </c>
      <c r="C285" s="566" t="s">
        <v>1501</v>
      </c>
      <c r="D285" s="625">
        <v>218909.0</v>
      </c>
      <c r="E285" s="514" t="s">
        <v>18</v>
      </c>
      <c r="F285" s="514" t="s">
        <v>19</v>
      </c>
      <c r="G285" s="514" t="s">
        <v>711</v>
      </c>
      <c r="H285" s="568" t="str">
        <f>IFERROR(VLOOKUP(G285,'Cadastro de assessores'!A:B,2,FALSE),"Não Cadastrado")</f>
        <v>18467</v>
      </c>
      <c r="I285" s="568"/>
      <c r="J285" s="52" t="s">
        <v>3877</v>
      </c>
      <c r="K285" s="514" t="s">
        <v>103</v>
      </c>
      <c r="L285" s="626">
        <v>44658.0</v>
      </c>
      <c r="M285" s="626">
        <v>44659.0</v>
      </c>
      <c r="N285" s="524"/>
      <c r="O285" s="524" t="s">
        <v>3890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104</v>
      </c>
      <c r="U285" s="524" t="s">
        <v>2646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3874</v>
      </c>
      <c r="B286" s="79" t="s">
        <v>3221</v>
      </c>
      <c r="C286" s="619" t="s">
        <v>3218</v>
      </c>
      <c r="D286" s="524">
        <v>2865175.0</v>
      </c>
      <c r="E286" s="524" t="s">
        <v>2604</v>
      </c>
      <c r="F286" s="524" t="s">
        <v>19</v>
      </c>
      <c r="G286" s="524" t="s">
        <v>2604</v>
      </c>
      <c r="H286" s="524" t="str">
        <f>IFERROR(VLOOKUP(G286,'Cadastro de assessores'!A:B,2,FALSE),"Não Cadastrado")</f>
        <v>18986</v>
      </c>
      <c r="I286" s="524"/>
      <c r="J286" s="52" t="s">
        <v>190</v>
      </c>
      <c r="K286" s="524" t="s">
        <v>2618</v>
      </c>
      <c r="L286" s="621">
        <v>43700.0</v>
      </c>
      <c r="M286" s="621">
        <v>43700.0</v>
      </c>
      <c r="N286" s="681">
        <v>44105.0</v>
      </c>
      <c r="O286" s="524" t="s">
        <v>3882</v>
      </c>
      <c r="P286" s="614">
        <v>0.01</v>
      </c>
      <c r="Q286" s="622" t="s">
        <v>4766</v>
      </c>
      <c r="R286" s="615"/>
      <c r="S286" s="524" t="str">
        <f t="shared" si="30"/>
        <v/>
      </c>
      <c r="T286" s="524" t="s">
        <v>104</v>
      </c>
      <c r="U286" s="524" t="s">
        <v>2620</v>
      </c>
      <c r="V286" s="524" t="s">
        <v>19</v>
      </c>
      <c r="W286" s="616" t="s">
        <v>4767</v>
      </c>
      <c r="X286" s="616"/>
      <c r="Y286" s="616" t="s">
        <v>4768</v>
      </c>
      <c r="Z286" s="616" t="s">
        <v>4769</v>
      </c>
      <c r="AA286" s="616" t="s">
        <v>4770</v>
      </c>
      <c r="AB286" s="616" t="s">
        <v>4771</v>
      </c>
      <c r="AC286" s="616" t="s">
        <v>4772</v>
      </c>
      <c r="AD286" s="616" t="s">
        <v>4773</v>
      </c>
      <c r="AE286" s="616" t="s">
        <v>4774</v>
      </c>
      <c r="AF286" s="616" t="s">
        <v>4775</v>
      </c>
      <c r="AG286" s="616" t="s">
        <v>4776</v>
      </c>
      <c r="AH286" s="616" t="s">
        <v>3884</v>
      </c>
      <c r="AI286" s="616" t="s">
        <v>3884</v>
      </c>
      <c r="AJ286" s="616" t="s">
        <v>3884</v>
      </c>
      <c r="AK286" s="452">
        <v>332098.88</v>
      </c>
      <c r="AL286" s="452">
        <v>324200.71</v>
      </c>
      <c r="AM286" s="452" t="s">
        <v>2655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2621</v>
      </c>
      <c r="BE286" s="452" t="s">
        <v>2621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3874</v>
      </c>
      <c r="B287" s="79" t="s">
        <v>1507</v>
      </c>
      <c r="C287" s="619" t="s">
        <v>1504</v>
      </c>
      <c r="D287" s="524">
        <v>4954616.0</v>
      </c>
      <c r="E287" s="524" t="s">
        <v>18</v>
      </c>
      <c r="F287" s="524" t="s">
        <v>27</v>
      </c>
      <c r="G287" s="524" t="s">
        <v>120</v>
      </c>
      <c r="H287" s="524"/>
      <c r="I287" s="524"/>
      <c r="J287" s="52" t="s">
        <v>3877</v>
      </c>
      <c r="K287" s="524"/>
      <c r="L287" s="621"/>
      <c r="M287" s="621"/>
      <c r="N287" s="620"/>
      <c r="O287" s="524" t="s">
        <v>3888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3874</v>
      </c>
      <c r="B288" s="579" t="s">
        <v>4777</v>
      </c>
      <c r="C288" s="619" t="s">
        <v>4778</v>
      </c>
      <c r="D288" s="524">
        <v>9398037.0</v>
      </c>
      <c r="E288" s="524" t="s">
        <v>18</v>
      </c>
      <c r="F288" s="524" t="s">
        <v>19</v>
      </c>
      <c r="G288" s="524" t="s">
        <v>844</v>
      </c>
      <c r="H288" s="524"/>
      <c r="I288" s="524"/>
      <c r="J288" s="47" t="s">
        <v>103</v>
      </c>
      <c r="K288" s="524"/>
      <c r="L288" s="621"/>
      <c r="M288" s="621"/>
      <c r="N288" s="620"/>
      <c r="O288" s="524" t="s">
        <v>3882</v>
      </c>
      <c r="P288" s="614">
        <v>0.015</v>
      </c>
      <c r="Q288" s="622" t="s">
        <v>4779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5" t="s">
        <v>3874</v>
      </c>
      <c r="B289" s="79" t="s">
        <v>4780</v>
      </c>
      <c r="C289" s="619" t="s">
        <v>4781</v>
      </c>
      <c r="D289" s="524">
        <v>4645513.0</v>
      </c>
      <c r="E289" s="524" t="s">
        <v>101</v>
      </c>
      <c r="F289" s="524" t="s">
        <v>19</v>
      </c>
      <c r="G289" s="524" t="s">
        <v>4128</v>
      </c>
      <c r="H289" s="524" t="str">
        <f>IFERROR(VLOOKUP(G289,'Cadastro de assessores'!A:B,2,FALSE),"Não Cadastrado")</f>
        <v>19634</v>
      </c>
      <c r="I289" s="524"/>
      <c r="J289" s="52" t="s">
        <v>190</v>
      </c>
      <c r="K289" s="524" t="s">
        <v>2618</v>
      </c>
      <c r="L289" s="621">
        <v>44172.0</v>
      </c>
      <c r="M289" s="621">
        <v>44172.0</v>
      </c>
      <c r="N289" s="620">
        <v>44495.0</v>
      </c>
      <c r="O289" s="524" t="s">
        <v>3878</v>
      </c>
      <c r="P289" s="614">
        <v>0.02</v>
      </c>
      <c r="Q289" s="622" t="s">
        <v>4782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104</v>
      </c>
      <c r="U289" s="524" t="s">
        <v>4783</v>
      </c>
      <c r="V289" s="524" t="s">
        <v>27</v>
      </c>
      <c r="W289" s="616" t="s">
        <v>3884</v>
      </c>
      <c r="X289" s="616" t="s">
        <v>3884</v>
      </c>
      <c r="Y289" s="616" t="s">
        <v>3884</v>
      </c>
      <c r="Z289" s="616" t="s">
        <v>3884</v>
      </c>
      <c r="AA289" s="616" t="s">
        <v>3884</v>
      </c>
      <c r="AB289" s="616" t="s">
        <v>3884</v>
      </c>
      <c r="AC289" s="616" t="s">
        <v>3884</v>
      </c>
      <c r="AD289" s="616" t="s">
        <v>3884</v>
      </c>
      <c r="AE289" s="616" t="s">
        <v>3884</v>
      </c>
      <c r="AF289" s="616" t="s">
        <v>3884</v>
      </c>
      <c r="AG289" s="616" t="s">
        <v>3884</v>
      </c>
      <c r="AH289" s="616" t="s">
        <v>3884</v>
      </c>
      <c r="AI289" s="616" t="s">
        <v>4784</v>
      </c>
      <c r="AJ289" s="616" t="s">
        <v>4785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2621</v>
      </c>
      <c r="BE289" s="452" t="s">
        <v>2621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3874</v>
      </c>
      <c r="B290" s="79" t="s">
        <v>1514</v>
      </c>
      <c r="C290" s="566" t="s">
        <v>3735</v>
      </c>
      <c r="D290" s="568">
        <v>8126020.0</v>
      </c>
      <c r="E290" s="514" t="s">
        <v>18</v>
      </c>
      <c r="F290" s="611" t="s">
        <v>19</v>
      </c>
      <c r="G290" s="568" t="s">
        <v>2258</v>
      </c>
      <c r="H290" s="568"/>
      <c r="I290" s="568"/>
      <c r="J290" s="52" t="s">
        <v>3877</v>
      </c>
      <c r="K290" s="514"/>
      <c r="L290" s="612"/>
      <c r="M290" s="612"/>
      <c r="N290" s="524"/>
      <c r="O290" s="524" t="s">
        <v>3882</v>
      </c>
      <c r="P290" s="614">
        <v>0.015</v>
      </c>
      <c r="Q290" s="228" t="s">
        <v>4786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3874</v>
      </c>
      <c r="B291" s="79" t="s">
        <v>4787</v>
      </c>
      <c r="C291" s="566" t="s">
        <v>4788</v>
      </c>
      <c r="D291" s="568">
        <v>5905556.0</v>
      </c>
      <c r="E291" s="514" t="s">
        <v>18</v>
      </c>
      <c r="F291" s="611" t="s">
        <v>19</v>
      </c>
      <c r="G291" s="568" t="s">
        <v>2858</v>
      </c>
      <c r="H291" s="568" t="str">
        <f>IFERROR(VLOOKUP(G291,'Cadastro de assessores'!A:B,2,FALSE),"Não Cadastrado")</f>
        <v>18236</v>
      </c>
      <c r="I291" s="568"/>
      <c r="J291" s="52" t="s">
        <v>3877</v>
      </c>
      <c r="K291" s="514" t="s">
        <v>103</v>
      </c>
      <c r="L291" s="612">
        <v>44389.0</v>
      </c>
      <c r="M291" s="612">
        <v>44393.0</v>
      </c>
      <c r="N291" s="524"/>
      <c r="O291" s="524" t="s">
        <v>3878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104</v>
      </c>
      <c r="U291" s="524" t="s">
        <v>2620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3874</v>
      </c>
      <c r="B292" s="79" t="s">
        <v>4789</v>
      </c>
      <c r="C292" s="619" t="s">
        <v>4790</v>
      </c>
      <c r="D292" s="524">
        <v>4554462.0</v>
      </c>
      <c r="E292" s="524" t="s">
        <v>101</v>
      </c>
      <c r="F292" s="524" t="s">
        <v>19</v>
      </c>
      <c r="G292" s="524" t="s">
        <v>4791</v>
      </c>
      <c r="H292" s="524" t="str">
        <f>IFERROR(VLOOKUP(G292,'Cadastro de assessores'!A:B,2,FALSE),"Não Cadastrado")</f>
        <v>12639</v>
      </c>
      <c r="I292" s="524"/>
      <c r="J292" s="52" t="s">
        <v>190</v>
      </c>
      <c r="K292" s="524" t="s">
        <v>2618</v>
      </c>
      <c r="L292" s="620">
        <v>44130.0</v>
      </c>
      <c r="M292" s="620">
        <v>44130.0</v>
      </c>
      <c r="N292" s="621">
        <v>44538.0</v>
      </c>
      <c r="O292" s="524" t="s">
        <v>3882</v>
      </c>
      <c r="P292" s="614">
        <v>0.015</v>
      </c>
      <c r="Q292" s="622" t="s">
        <v>4792</v>
      </c>
      <c r="R292" s="615"/>
      <c r="S292" s="524" t="str">
        <f t="shared" si="31"/>
        <v>Não Qualificado</v>
      </c>
      <c r="T292" s="524" t="s">
        <v>104</v>
      </c>
      <c r="U292" s="524" t="s">
        <v>2678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4793</v>
      </c>
      <c r="AJ292" s="616" t="s">
        <v>4785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2621</v>
      </c>
      <c r="BE292" s="452" t="s">
        <v>2621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3874</v>
      </c>
      <c r="B293" s="79" t="s">
        <v>4794</v>
      </c>
      <c r="C293" s="566" t="s">
        <v>4795</v>
      </c>
      <c r="D293" s="611">
        <v>4988368.0</v>
      </c>
      <c r="E293" s="514" t="s">
        <v>18</v>
      </c>
      <c r="F293" s="514" t="s">
        <v>19</v>
      </c>
      <c r="G293" s="514" t="s">
        <v>2986</v>
      </c>
      <c r="H293" s="524" t="str">
        <f>IFERROR(VLOOKUP(G293,'Cadastro de assessores'!A:B,2,FALSE),"Não Cadastrado")</f>
        <v>13444</v>
      </c>
      <c r="I293" s="524"/>
      <c r="J293" s="47" t="s">
        <v>103</v>
      </c>
      <c r="K293" s="514" t="s">
        <v>103</v>
      </c>
      <c r="L293" s="674">
        <v>44293.0</v>
      </c>
      <c r="M293" s="674">
        <v>44293.0</v>
      </c>
      <c r="N293" s="568"/>
      <c r="O293" s="568" t="s">
        <v>3922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104</v>
      </c>
      <c r="U293" s="524" t="s">
        <v>2711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5" t="s">
        <v>3874</v>
      </c>
      <c r="B294" s="79" t="s">
        <v>1521</v>
      </c>
      <c r="C294" s="566" t="s">
        <v>4796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3877</v>
      </c>
      <c r="K294" s="514"/>
      <c r="L294" s="626"/>
      <c r="M294" s="626">
        <v>44945.0</v>
      </c>
      <c r="N294" s="524"/>
      <c r="O294" s="524" t="s">
        <v>3888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3874</v>
      </c>
      <c r="B295" s="79" t="s">
        <v>4797</v>
      </c>
      <c r="C295" s="566" t="s">
        <v>4798</v>
      </c>
      <c r="D295" s="625">
        <v>8023410.0</v>
      </c>
      <c r="E295" s="611" t="s">
        <v>18</v>
      </c>
      <c r="F295" s="611" t="s">
        <v>27</v>
      </c>
      <c r="G295" s="514" t="s">
        <v>66</v>
      </c>
      <c r="H295" s="514" t="str">
        <f>IFERROR(VLOOKUP(G295,'Cadastro de assessores'!A:B,2,FALSE),"Não Cadastrado")</f>
        <v>17831</v>
      </c>
      <c r="I295" s="514"/>
      <c r="J295" s="52" t="s">
        <v>3877</v>
      </c>
      <c r="K295" s="514" t="s">
        <v>103</v>
      </c>
      <c r="L295" s="626">
        <v>44617.0</v>
      </c>
      <c r="M295" s="626">
        <v>44642.0</v>
      </c>
      <c r="N295" s="524"/>
      <c r="O295" s="524" t="s">
        <v>3890</v>
      </c>
      <c r="P295" s="614">
        <v>0.012</v>
      </c>
      <c r="Q295" s="622" t="s">
        <v>4799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104</v>
      </c>
      <c r="U295" s="524" t="s">
        <v>2707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3874</v>
      </c>
      <c r="B296" s="79" t="s">
        <v>1532</v>
      </c>
      <c r="C296" s="619" t="s">
        <v>4800</v>
      </c>
      <c r="D296" s="492">
        <v>4680314.0</v>
      </c>
      <c r="E296" s="514" t="s">
        <v>18</v>
      </c>
      <c r="F296" s="514" t="s">
        <v>19</v>
      </c>
      <c r="G296" s="514" t="s">
        <v>4801</v>
      </c>
      <c r="H296" s="514">
        <f>IFERROR(VLOOKUP(G296,'Cadastro de assessores'!A:B,2,FALSE),"Não Cadastrado")</f>
        <v>12340</v>
      </c>
      <c r="I296" s="514"/>
      <c r="J296" s="52" t="s">
        <v>3877</v>
      </c>
      <c r="K296" s="514" t="s">
        <v>103</v>
      </c>
      <c r="L296" s="613">
        <v>44181.0</v>
      </c>
      <c r="M296" s="613">
        <v>44186.0</v>
      </c>
      <c r="N296" s="524"/>
      <c r="O296" s="524" t="s">
        <v>3882</v>
      </c>
      <c r="P296" s="614">
        <v>0.015</v>
      </c>
      <c r="Q296" s="622"/>
      <c r="R296" s="615"/>
      <c r="S296" s="524" t="str">
        <f t="shared" si="32"/>
        <v/>
      </c>
      <c r="T296" s="524" t="s">
        <v>104</v>
      </c>
      <c r="U296" s="524" t="s">
        <v>2669</v>
      </c>
      <c r="V296" s="524" t="s">
        <v>19</v>
      </c>
      <c r="W296" s="616" t="s">
        <v>3884</v>
      </c>
      <c r="X296" s="616" t="s">
        <v>3884</v>
      </c>
      <c r="Y296" s="616" t="s">
        <v>3884</v>
      </c>
      <c r="Z296" s="616" t="s">
        <v>3884</v>
      </c>
      <c r="AA296" s="616" t="s">
        <v>3884</v>
      </c>
      <c r="AB296" s="616" t="s">
        <v>3884</v>
      </c>
      <c r="AC296" s="616" t="s">
        <v>3884</v>
      </c>
      <c r="AD296" s="616" t="s">
        <v>3884</v>
      </c>
      <c r="AE296" s="616" t="s">
        <v>3884</v>
      </c>
      <c r="AF296" s="616" t="s">
        <v>3884</v>
      </c>
      <c r="AG296" s="616" t="s">
        <v>3884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3874</v>
      </c>
      <c r="B297" s="79" t="s">
        <v>4802</v>
      </c>
      <c r="C297" s="566" t="s">
        <v>4803</v>
      </c>
      <c r="D297" s="625">
        <v>7667659.0</v>
      </c>
      <c r="E297" s="611" t="s">
        <v>18</v>
      </c>
      <c r="F297" s="611" t="s">
        <v>27</v>
      </c>
      <c r="G297" s="514" t="s">
        <v>120</v>
      </c>
      <c r="H297" s="514" t="str">
        <f>IFERROR(VLOOKUP(G297,'Cadastro de assessores'!A:B,2,FALSE),"Não Cadastrado")</f>
        <v>18890</v>
      </c>
      <c r="I297" s="514"/>
      <c r="J297" s="47" t="s">
        <v>103</v>
      </c>
      <c r="K297" s="514" t="s">
        <v>103</v>
      </c>
      <c r="L297" s="626">
        <v>44641.0</v>
      </c>
      <c r="M297" s="626">
        <v>44645.0</v>
      </c>
      <c r="N297" s="524"/>
      <c r="O297" s="524" t="s">
        <v>3888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104</v>
      </c>
      <c r="U297" s="524" t="s">
        <v>4804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5" t="s">
        <v>3874</v>
      </c>
      <c r="B298" s="79" t="s">
        <v>4805</v>
      </c>
      <c r="C298" s="619" t="s">
        <v>4806</v>
      </c>
      <c r="D298" s="611">
        <v>2417083.0</v>
      </c>
      <c r="E298" s="514" t="s">
        <v>18</v>
      </c>
      <c r="F298" s="514" t="s">
        <v>27</v>
      </c>
      <c r="G298" s="514" t="s">
        <v>66</v>
      </c>
      <c r="H298" s="514" t="str">
        <f>IFERROR(VLOOKUP(G298,'Cadastro de assessores'!A:B,2,FALSE),"Não Cadastrado")</f>
        <v>17831</v>
      </c>
      <c r="I298" s="514"/>
      <c r="J298" s="52" t="s">
        <v>190</v>
      </c>
      <c r="K298" s="514" t="s">
        <v>103</v>
      </c>
      <c r="L298" s="613">
        <v>44762.0</v>
      </c>
      <c r="M298" s="613">
        <v>44790.0</v>
      </c>
      <c r="N298" s="621">
        <v>44939.0</v>
      </c>
      <c r="O298" s="524" t="s">
        <v>3890</v>
      </c>
      <c r="P298" s="614">
        <v>0.012</v>
      </c>
      <c r="Q298" s="622" t="s">
        <v>4807</v>
      </c>
      <c r="R298" s="615"/>
      <c r="S298" s="524"/>
      <c r="T298" s="524"/>
      <c r="U298" s="524"/>
      <c r="V298" s="524" t="s">
        <v>2655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3874</v>
      </c>
      <c r="B299" s="79" t="s">
        <v>1537</v>
      </c>
      <c r="C299" s="566" t="s">
        <v>4808</v>
      </c>
      <c r="D299" s="490">
        <v>2114710.0</v>
      </c>
      <c r="E299" s="611" t="s">
        <v>18</v>
      </c>
      <c r="F299" s="611" t="s">
        <v>27</v>
      </c>
      <c r="G299" s="682" t="s">
        <v>4809</v>
      </c>
      <c r="H299" s="514" t="str">
        <f>IFERROR(VLOOKUP(G299,'Cadastro de assessores'!A:B,2,FALSE),"Não Cadastrado")</f>
        <v>Não Cadastrado</v>
      </c>
      <c r="I299" s="514"/>
      <c r="J299" s="52" t="s">
        <v>3877</v>
      </c>
      <c r="K299" s="514" t="s">
        <v>103</v>
      </c>
      <c r="L299" s="626">
        <v>44799.0</v>
      </c>
      <c r="M299" s="626">
        <v>44799.0</v>
      </c>
      <c r="N299" s="524"/>
      <c r="O299" s="524" t="s">
        <v>3890</v>
      </c>
      <c r="P299" s="614">
        <v>0.012</v>
      </c>
      <c r="Q299" s="622" t="s">
        <v>4810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3874</v>
      </c>
      <c r="B300" s="79" t="s">
        <v>1546</v>
      </c>
      <c r="C300" s="566" t="s">
        <v>1544</v>
      </c>
      <c r="D300" s="625">
        <v>7772568.0</v>
      </c>
      <c r="E300" s="611" t="s">
        <v>18</v>
      </c>
      <c r="F300" s="611" t="s">
        <v>19</v>
      </c>
      <c r="G300" s="514" t="s">
        <v>144</v>
      </c>
      <c r="H300" s="514">
        <f>IFERROR(VLOOKUP(G300,'Cadastro de assessores'!A:B,2,FALSE),"Não Cadastrado")</f>
        <v>12332</v>
      </c>
      <c r="I300" s="514"/>
      <c r="J300" s="52" t="s">
        <v>190</v>
      </c>
      <c r="K300" s="514" t="s">
        <v>103</v>
      </c>
      <c r="L300" s="626">
        <v>44636.0</v>
      </c>
      <c r="M300" s="626">
        <v>44637.0</v>
      </c>
      <c r="N300" s="524"/>
      <c r="O300" s="524" t="s">
        <v>3888</v>
      </c>
      <c r="P300" s="614">
        <v>0.007</v>
      </c>
      <c r="Q300" s="622" t="s">
        <v>4811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104</v>
      </c>
      <c r="U300" s="524" t="s">
        <v>4812</v>
      </c>
      <c r="V300" s="524" t="s">
        <v>509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3874</v>
      </c>
      <c r="B301" s="79" t="s">
        <v>1549</v>
      </c>
      <c r="C301" s="566" t="s">
        <v>1547</v>
      </c>
      <c r="D301" s="625">
        <v>5702220.0</v>
      </c>
      <c r="E301" s="514" t="s">
        <v>18</v>
      </c>
      <c r="F301" s="514" t="s">
        <v>19</v>
      </c>
      <c r="G301" s="514" t="s">
        <v>300</v>
      </c>
      <c r="H301" s="514">
        <f>IFERROR(VLOOKUP(G301,'Cadastro de assessores'!A:B,2,FALSE),"Não Cadastrado")</f>
        <v>12359</v>
      </c>
      <c r="I301" s="514"/>
      <c r="J301" s="47" t="s">
        <v>103</v>
      </c>
      <c r="K301" s="514" t="s">
        <v>103</v>
      </c>
      <c r="L301" s="626">
        <v>44655.0</v>
      </c>
      <c r="M301" s="626">
        <v>44656.0</v>
      </c>
      <c r="N301" s="524"/>
      <c r="O301" s="524" t="s">
        <v>3878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104</v>
      </c>
      <c r="U301" s="524" t="s">
        <v>2646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2621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5" t="s">
        <v>3874</v>
      </c>
      <c r="B302" s="79" t="s">
        <v>4813</v>
      </c>
      <c r="C302" s="566" t="s">
        <v>4814</v>
      </c>
      <c r="D302" s="625">
        <v>8450642.0</v>
      </c>
      <c r="E302" s="611" t="s">
        <v>18</v>
      </c>
      <c r="F302" s="611" t="s">
        <v>27</v>
      </c>
      <c r="G302" s="514" t="s">
        <v>262</v>
      </c>
      <c r="H302" s="514" t="str">
        <f>IFERROR(VLOOKUP(G302,'Cadastro de assessores'!A:B,2,FALSE),"Não Cadastrado")</f>
        <v>18009</v>
      </c>
      <c r="I302" s="514"/>
      <c r="J302" s="52" t="s">
        <v>190</v>
      </c>
      <c r="K302" s="514" t="s">
        <v>103</v>
      </c>
      <c r="L302" s="626">
        <v>44671.0</v>
      </c>
      <c r="M302" s="626">
        <v>44679.0</v>
      </c>
      <c r="N302" s="620">
        <v>44890.0</v>
      </c>
      <c r="O302" s="524" t="s">
        <v>3882</v>
      </c>
      <c r="P302" s="614">
        <v>0.015</v>
      </c>
      <c r="Q302" s="683" t="s">
        <v>4815</v>
      </c>
      <c r="R302" s="615"/>
      <c r="S302" s="524" t="str">
        <f t="shared" si="33"/>
        <v>Não Qualificado</v>
      </c>
      <c r="T302" s="524" t="s">
        <v>104</v>
      </c>
      <c r="U302" s="524" t="s">
        <v>2707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3874</v>
      </c>
      <c r="B303" s="79" t="s">
        <v>4816</v>
      </c>
      <c r="C303" s="619" t="s">
        <v>4817</v>
      </c>
      <c r="D303" s="524">
        <v>4859807.0</v>
      </c>
      <c r="E303" s="524" t="s">
        <v>101</v>
      </c>
      <c r="F303" s="524" t="s">
        <v>1852</v>
      </c>
      <c r="G303" s="524" t="s">
        <v>4818</v>
      </c>
      <c r="H303" s="524" t="str">
        <f>IFERROR(VLOOKUP(G303,'Cadastro de assessores'!A:B,2,FALSE),"Não Cadastrado")</f>
        <v>1449</v>
      </c>
      <c r="I303" s="524"/>
      <c r="J303" s="52" t="s">
        <v>190</v>
      </c>
      <c r="K303" s="524" t="s">
        <v>2618</v>
      </c>
      <c r="L303" s="621">
        <v>44246.0</v>
      </c>
      <c r="M303" s="621">
        <v>44246.0</v>
      </c>
      <c r="N303" s="621">
        <v>44319.0</v>
      </c>
      <c r="O303" s="524" t="s">
        <v>3878</v>
      </c>
      <c r="P303" s="614">
        <v>0.02</v>
      </c>
      <c r="Q303" s="622" t="s">
        <v>4819</v>
      </c>
      <c r="R303" s="615"/>
      <c r="S303" s="524" t="str">
        <f t="shared" si="33"/>
        <v>Não Qualificado</v>
      </c>
      <c r="T303" s="524" t="s">
        <v>104</v>
      </c>
      <c r="U303" s="524" t="s">
        <v>2678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4820</v>
      </c>
      <c r="AI303" s="616" t="s">
        <v>4821</v>
      </c>
      <c r="AJ303" s="616" t="s">
        <v>4822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2621</v>
      </c>
      <c r="BE303" s="452" t="s">
        <v>2621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3874</v>
      </c>
      <c r="B304" s="79" t="s">
        <v>4823</v>
      </c>
      <c r="C304" s="566" t="s">
        <v>4824</v>
      </c>
      <c r="D304" s="568">
        <v>5627240.0</v>
      </c>
      <c r="E304" s="514" t="s">
        <v>18</v>
      </c>
      <c r="F304" s="611" t="s">
        <v>27</v>
      </c>
      <c r="G304" s="514" t="s">
        <v>262</v>
      </c>
      <c r="H304" s="611" t="str">
        <f>IFERROR(VLOOKUP(G304,'Cadastro de assessores'!A:B,2,FALSE),"Não Cadastrado")</f>
        <v>18009</v>
      </c>
      <c r="I304" s="611"/>
      <c r="J304" s="52" t="s">
        <v>3877</v>
      </c>
      <c r="K304" s="514" t="s">
        <v>103</v>
      </c>
      <c r="L304" s="612">
        <v>44361.0</v>
      </c>
      <c r="M304" s="612">
        <v>44362.0</v>
      </c>
      <c r="N304" s="568"/>
      <c r="O304" s="568" t="s">
        <v>3888</v>
      </c>
      <c r="P304" s="614">
        <v>0.012</v>
      </c>
      <c r="Q304" s="228" t="s">
        <v>4825</v>
      </c>
      <c r="R304" s="615"/>
      <c r="S304" s="524" t="str">
        <f t="shared" si="33"/>
        <v/>
      </c>
      <c r="T304" s="524" t="s">
        <v>104</v>
      </c>
      <c r="U304" s="524" t="s">
        <v>2674</v>
      </c>
      <c r="V304" s="524" t="s">
        <v>154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3874</v>
      </c>
      <c r="B305" s="79" t="s">
        <v>4826</v>
      </c>
      <c r="C305" s="566" t="s">
        <v>4827</v>
      </c>
      <c r="D305" s="568">
        <v>5634110.0</v>
      </c>
      <c r="E305" s="524" t="s">
        <v>18</v>
      </c>
      <c r="F305" s="513" t="s">
        <v>27</v>
      </c>
      <c r="G305" s="524" t="s">
        <v>262</v>
      </c>
      <c r="H305" s="513" t="str">
        <f>IFERROR(VLOOKUP(G305,'Cadastro de assessores'!A:B,2,FALSE),"Não Cadastrado")</f>
        <v>18009</v>
      </c>
      <c r="I305" s="513"/>
      <c r="J305" s="52" t="s">
        <v>190</v>
      </c>
      <c r="K305" s="524" t="s">
        <v>2618</v>
      </c>
      <c r="L305" s="621">
        <v>44356.0</v>
      </c>
      <c r="M305" s="621">
        <v>44356.0</v>
      </c>
      <c r="N305" s="569">
        <v>44714.0</v>
      </c>
      <c r="O305" s="568" t="s">
        <v>3878</v>
      </c>
      <c r="P305" s="614">
        <v>0.02</v>
      </c>
      <c r="Q305" s="228" t="s">
        <v>4828</v>
      </c>
      <c r="R305" s="615"/>
      <c r="S305" s="524" t="str">
        <f t="shared" si="33"/>
        <v>Não Qualificado</v>
      </c>
      <c r="T305" s="524" t="s">
        <v>104</v>
      </c>
      <c r="U305" s="513" t="s">
        <v>2897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2621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3874</v>
      </c>
      <c r="B306" s="79" t="s">
        <v>1560</v>
      </c>
      <c r="C306" s="619" t="s">
        <v>1558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3877</v>
      </c>
      <c r="K306" s="514" t="s">
        <v>103</v>
      </c>
      <c r="L306" s="612">
        <v>44000.0</v>
      </c>
      <c r="M306" s="612">
        <v>44000.0</v>
      </c>
      <c r="N306" s="524"/>
      <c r="O306" s="524" t="s">
        <v>3882</v>
      </c>
      <c r="P306" s="614">
        <v>0.015</v>
      </c>
      <c r="Q306" s="622"/>
      <c r="R306" s="615"/>
      <c r="S306" s="524" t="str">
        <f t="shared" si="33"/>
        <v/>
      </c>
      <c r="T306" s="524" t="s">
        <v>104</v>
      </c>
      <c r="U306" s="524" t="s">
        <v>2635</v>
      </c>
      <c r="V306" s="524" t="s">
        <v>19</v>
      </c>
      <c r="W306" s="616" t="s">
        <v>3884</v>
      </c>
      <c r="X306" s="616" t="s">
        <v>3884</v>
      </c>
      <c r="Y306" s="616" t="s">
        <v>3884</v>
      </c>
      <c r="Z306" s="616" t="s">
        <v>3884</v>
      </c>
      <c r="AA306" s="616" t="s">
        <v>3884</v>
      </c>
      <c r="AB306" s="616" t="s">
        <v>3884</v>
      </c>
      <c r="AC306" s="616" t="s">
        <v>3884</v>
      </c>
      <c r="AD306" s="616" t="s">
        <v>4829</v>
      </c>
      <c r="AE306" s="616" t="s">
        <v>4830</v>
      </c>
      <c r="AF306" s="616" t="s">
        <v>4831</v>
      </c>
      <c r="AG306" s="616" t="s">
        <v>4832</v>
      </c>
      <c r="AH306" s="616" t="s">
        <v>3884</v>
      </c>
      <c r="AI306" s="616" t="s">
        <v>4833</v>
      </c>
      <c r="AJ306" s="616" t="s">
        <v>4834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3874</v>
      </c>
      <c r="B307" s="79" t="s">
        <v>4835</v>
      </c>
      <c r="C307" s="619" t="s">
        <v>4836</v>
      </c>
      <c r="D307" s="684">
        <v>4990009.0</v>
      </c>
      <c r="E307" s="524" t="s">
        <v>18</v>
      </c>
      <c r="F307" s="513" t="s">
        <v>27</v>
      </c>
      <c r="G307" s="524" t="s">
        <v>262</v>
      </c>
      <c r="H307" s="524" t="str">
        <f>IFERROR(VLOOKUP(G307,'Cadastro de assessores'!A:B,2,FALSE),"Não Cadastrado")</f>
        <v>18009</v>
      </c>
      <c r="I307" s="524"/>
      <c r="J307" s="52" t="s">
        <v>190</v>
      </c>
      <c r="K307" s="524" t="s">
        <v>2618</v>
      </c>
      <c r="L307" s="621">
        <v>44274.0</v>
      </c>
      <c r="M307" s="621">
        <v>44274.0</v>
      </c>
      <c r="N307" s="621">
        <v>44649.0</v>
      </c>
      <c r="O307" s="524" t="s">
        <v>3882</v>
      </c>
      <c r="P307" s="614">
        <v>0.015</v>
      </c>
      <c r="Q307" s="622" t="s">
        <v>4837</v>
      </c>
      <c r="R307" s="615"/>
      <c r="S307" s="524" t="str">
        <f t="shared" si="33"/>
        <v/>
      </c>
      <c r="T307" s="524" t="s">
        <v>104</v>
      </c>
      <c r="U307" s="524" t="s">
        <v>2674</v>
      </c>
      <c r="V307" s="524" t="s">
        <v>154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2621</v>
      </c>
      <c r="BE307" s="452" t="s">
        <v>2621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3874</v>
      </c>
      <c r="B308" s="79" t="s">
        <v>4838</v>
      </c>
      <c r="C308" s="619" t="s">
        <v>4839</v>
      </c>
      <c r="D308" s="524">
        <v>4606048.0</v>
      </c>
      <c r="E308" s="514" t="s">
        <v>101</v>
      </c>
      <c r="F308" s="514" t="s">
        <v>19</v>
      </c>
      <c r="G308" s="514" t="s">
        <v>644</v>
      </c>
      <c r="H308" s="514" t="str">
        <f>IFERROR(VLOOKUP(G308,'Cadastro de assessores'!A:B,2,FALSE),"Não Cadastrado")</f>
        <v>14699</v>
      </c>
      <c r="I308" s="514"/>
      <c r="J308" s="47" t="s">
        <v>103</v>
      </c>
      <c r="K308" s="514" t="s">
        <v>103</v>
      </c>
      <c r="L308" s="613">
        <v>44154.0</v>
      </c>
      <c r="M308" s="613">
        <v>44160.0</v>
      </c>
      <c r="N308" s="524"/>
      <c r="O308" s="524" t="s">
        <v>3894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104</v>
      </c>
      <c r="U308" s="524" t="s">
        <v>3540</v>
      </c>
      <c r="V308" s="524" t="s">
        <v>19</v>
      </c>
      <c r="W308" s="616" t="s">
        <v>3884</v>
      </c>
      <c r="X308" s="616" t="s">
        <v>3884</v>
      </c>
      <c r="Y308" s="616" t="s">
        <v>3884</v>
      </c>
      <c r="Z308" s="616" t="s">
        <v>3884</v>
      </c>
      <c r="AA308" s="616" t="s">
        <v>3884</v>
      </c>
      <c r="AB308" s="616" t="s">
        <v>3884</v>
      </c>
      <c r="AC308" s="616" t="s">
        <v>3884</v>
      </c>
      <c r="AD308" s="616" t="s">
        <v>3884</v>
      </c>
      <c r="AE308" s="616" t="s">
        <v>3884</v>
      </c>
      <c r="AF308" s="616" t="s">
        <v>3884</v>
      </c>
      <c r="AG308" s="616" t="s">
        <v>3884</v>
      </c>
      <c r="AH308" s="616"/>
      <c r="AI308" s="616"/>
      <c r="AJ308" s="616" t="s">
        <v>4834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5" t="s">
        <v>3874</v>
      </c>
      <c r="B309" s="79" t="s">
        <v>1575</v>
      </c>
      <c r="C309" s="134" t="s">
        <v>1573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3877</v>
      </c>
      <c r="K309" s="514" t="s">
        <v>103</v>
      </c>
      <c r="L309" s="612">
        <v>44587.0</v>
      </c>
      <c r="M309" s="612">
        <v>44594.0</v>
      </c>
      <c r="N309" s="568"/>
      <c r="O309" s="568" t="s">
        <v>3888</v>
      </c>
      <c r="P309" s="614">
        <v>0.007</v>
      </c>
      <c r="Q309" s="228" t="s">
        <v>4840</v>
      </c>
      <c r="R309" s="615"/>
      <c r="S309" s="524" t="str">
        <f t="shared" si="33"/>
        <v/>
      </c>
      <c r="T309" s="524" t="s">
        <v>104</v>
      </c>
      <c r="U309" s="568" t="s">
        <v>2635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3874</v>
      </c>
      <c r="B310" s="79" t="s">
        <v>4841</v>
      </c>
      <c r="C310" s="566" t="s">
        <v>4842</v>
      </c>
      <c r="D310" s="568">
        <v>6549214.0</v>
      </c>
      <c r="E310" s="524" t="s">
        <v>18</v>
      </c>
      <c r="F310" s="513" t="s">
        <v>27</v>
      </c>
      <c r="G310" s="524" t="s">
        <v>4205</v>
      </c>
      <c r="H310" s="524" t="str">
        <f>IFERROR(VLOOKUP(G310,'Cadastro de assessores'!A:B,2,FALSE),"Não Cadastrado")</f>
        <v>14294</v>
      </c>
      <c r="I310" s="524"/>
      <c r="J310" s="52" t="s">
        <v>190</v>
      </c>
      <c r="K310" s="524" t="s">
        <v>2618</v>
      </c>
      <c r="L310" s="620">
        <v>44487.0</v>
      </c>
      <c r="M310" s="620">
        <v>44487.0</v>
      </c>
      <c r="N310" s="569">
        <v>44810.0</v>
      </c>
      <c r="O310" s="568" t="s">
        <v>3882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104</v>
      </c>
      <c r="U310" s="568" t="s">
        <v>2651</v>
      </c>
      <c r="V310" s="524" t="s">
        <v>3961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3874</v>
      </c>
      <c r="B311" s="79" t="s">
        <v>1591</v>
      </c>
      <c r="C311" s="647" t="s">
        <v>1589</v>
      </c>
      <c r="D311" s="629">
        <v>3025955.0</v>
      </c>
      <c r="E311" s="514" t="s">
        <v>18</v>
      </c>
      <c r="F311" s="611" t="s">
        <v>27</v>
      </c>
      <c r="G311" s="629" t="s">
        <v>262</v>
      </c>
      <c r="H311" s="514" t="str">
        <f>IFERROR(VLOOKUP(G311,'Cadastro de assessores'!A:B,2,FALSE),"Não Cadastrado")</f>
        <v>18009</v>
      </c>
      <c r="I311" s="514"/>
      <c r="J311" s="47" t="s">
        <v>103</v>
      </c>
      <c r="K311" s="514" t="s">
        <v>103</v>
      </c>
      <c r="L311" s="656">
        <v>44565.0</v>
      </c>
      <c r="M311" s="656">
        <v>44557.0</v>
      </c>
      <c r="N311" s="568"/>
      <c r="O311" s="568" t="s">
        <v>4673</v>
      </c>
      <c r="P311" s="614">
        <v>0.015</v>
      </c>
      <c r="Q311" s="228" t="s">
        <v>4147</v>
      </c>
      <c r="R311" s="615"/>
      <c r="S311" s="524" t="str">
        <f t="shared" si="33"/>
        <v>Não Qualificado</v>
      </c>
      <c r="T311" s="524" t="s">
        <v>104</v>
      </c>
      <c r="U311" s="513" t="s">
        <v>2897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5" t="s">
        <v>3874</v>
      </c>
      <c r="B312" s="79" t="s">
        <v>1599</v>
      </c>
      <c r="C312" s="134" t="s">
        <v>1597</v>
      </c>
      <c r="D312" s="568">
        <v>7443645.0</v>
      </c>
      <c r="E312" s="514" t="s">
        <v>18</v>
      </c>
      <c r="F312" s="611" t="s">
        <v>19</v>
      </c>
      <c r="G312" s="629" t="s">
        <v>844</v>
      </c>
      <c r="H312" s="514">
        <f>IFERROR(VLOOKUP(G312,'Cadastro de assessores'!A:B,2,FALSE),"Não Cadastrado")</f>
        <v>12342</v>
      </c>
      <c r="I312" s="514"/>
      <c r="J312" s="52" t="s">
        <v>3877</v>
      </c>
      <c r="K312" s="524" t="s">
        <v>2655</v>
      </c>
      <c r="L312" s="524" t="s">
        <v>2655</v>
      </c>
      <c r="M312" s="642" t="s">
        <v>2654</v>
      </c>
      <c r="N312" s="629"/>
      <c r="O312" s="629" t="s">
        <v>3888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104</v>
      </c>
      <c r="U312" s="524" t="s">
        <v>2678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2621</v>
      </c>
      <c r="BE312" s="452" t="s">
        <v>2621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5" t="s">
        <v>3874</v>
      </c>
      <c r="B313" s="79" t="s">
        <v>1599</v>
      </c>
      <c r="C313" s="134" t="s">
        <v>1597</v>
      </c>
      <c r="D313" s="568">
        <v>6582735.0</v>
      </c>
      <c r="E313" s="514" t="s">
        <v>18</v>
      </c>
      <c r="F313" s="611" t="s">
        <v>19</v>
      </c>
      <c r="G313" s="629" t="s">
        <v>844</v>
      </c>
      <c r="H313" s="514">
        <f>IFERROR(VLOOKUP(G313,'Cadastro de assessores'!A:B,2,FALSE),"Não Cadastrado")</f>
        <v>12342</v>
      </c>
      <c r="I313" s="514"/>
      <c r="J313" s="47" t="s">
        <v>103</v>
      </c>
      <c r="K313" s="514" t="s">
        <v>103</v>
      </c>
      <c r="L313" s="569">
        <v>44579.0</v>
      </c>
      <c r="M313" s="569">
        <v>44579.0</v>
      </c>
      <c r="N313" s="629"/>
      <c r="O313" s="629" t="s">
        <v>3888</v>
      </c>
      <c r="P313" s="659">
        <v>0.007</v>
      </c>
      <c r="Q313" s="228" t="s">
        <v>4843</v>
      </c>
      <c r="R313" s="615"/>
      <c r="S313" s="524" t="str">
        <f t="shared" si="33"/>
        <v>Não Qualificado</v>
      </c>
      <c r="T313" s="524" t="s">
        <v>104</v>
      </c>
      <c r="U313" s="524" t="s">
        <v>2678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5" t="s">
        <v>3874</v>
      </c>
      <c r="B314" s="79" t="s">
        <v>1603</v>
      </c>
      <c r="C314" s="566" t="s">
        <v>4844</v>
      </c>
      <c r="D314" s="655">
        <v>9215559.0</v>
      </c>
      <c r="E314" s="524" t="s">
        <v>18</v>
      </c>
      <c r="F314" s="513" t="s">
        <v>27</v>
      </c>
      <c r="G314" s="513" t="s">
        <v>120</v>
      </c>
      <c r="H314" s="514" t="str">
        <f>IFERROR(VLOOKUP(G314,'Cadastro de assessores'!A:B,2,FALSE),"Não Cadastrado")</f>
        <v>18890</v>
      </c>
      <c r="I314" s="513"/>
      <c r="J314" s="52" t="s">
        <v>3877</v>
      </c>
      <c r="K314" s="524"/>
      <c r="L314" s="569"/>
      <c r="M314" s="569"/>
      <c r="N314" s="569"/>
      <c r="O314" s="568" t="s">
        <v>3894</v>
      </c>
      <c r="P314" s="614">
        <v>0.025</v>
      </c>
      <c r="Q314" s="622" t="s">
        <v>3985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3874</v>
      </c>
      <c r="B315" s="79" t="s">
        <v>4845</v>
      </c>
      <c r="C315" s="566" t="s">
        <v>4846</v>
      </c>
      <c r="D315" s="568">
        <v>5752123.0</v>
      </c>
      <c r="E315" s="524" t="s">
        <v>18</v>
      </c>
      <c r="F315" s="513" t="s">
        <v>19</v>
      </c>
      <c r="G315" s="513" t="s">
        <v>3881</v>
      </c>
      <c r="H315" s="513" t="str">
        <f>IFERROR(VLOOKUP(G315,'Cadastro de assessores'!A:B,2,FALSE),"Não Cadastrado")</f>
        <v>17679</v>
      </c>
      <c r="I315" s="513"/>
      <c r="J315" s="52" t="s">
        <v>190</v>
      </c>
      <c r="K315" s="524" t="s">
        <v>2618</v>
      </c>
      <c r="L315" s="569">
        <v>44384.0</v>
      </c>
      <c r="M315" s="569">
        <v>44384.0</v>
      </c>
      <c r="N315" s="569">
        <v>44455.0</v>
      </c>
      <c r="O315" s="568" t="s">
        <v>3888</v>
      </c>
      <c r="P315" s="614">
        <v>0.007</v>
      </c>
      <c r="Q315" s="622" t="s">
        <v>4847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104</v>
      </c>
      <c r="U315" s="524" t="s">
        <v>4293</v>
      </c>
      <c r="V315" s="524" t="s">
        <v>3725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2621</v>
      </c>
      <c r="BE315" s="452" t="s">
        <v>2621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3874</v>
      </c>
      <c r="B316" s="79" t="s">
        <v>4848</v>
      </c>
      <c r="C316" s="619" t="s">
        <v>4849</v>
      </c>
      <c r="D316" s="524">
        <v>4636125.0</v>
      </c>
      <c r="E316" s="514" t="s">
        <v>18</v>
      </c>
      <c r="F316" s="514" t="s">
        <v>19</v>
      </c>
      <c r="G316" s="514" t="s">
        <v>300</v>
      </c>
      <c r="H316" s="514">
        <f>IFERROR(VLOOKUP(G316,'Cadastro de assessores'!A:B,2,FALSE),"Não Cadastrado")</f>
        <v>12359</v>
      </c>
      <c r="I316" s="514"/>
      <c r="J316" s="52" t="s">
        <v>3877</v>
      </c>
      <c r="K316" s="514" t="s">
        <v>103</v>
      </c>
      <c r="L316" s="612">
        <v>44215.0</v>
      </c>
      <c r="M316" s="612">
        <v>44215.0</v>
      </c>
      <c r="N316" s="568"/>
      <c r="O316" s="568" t="s">
        <v>3878</v>
      </c>
      <c r="P316" s="614">
        <v>0.02</v>
      </c>
      <c r="Q316" s="622" t="s">
        <v>3977</v>
      </c>
      <c r="R316" s="615"/>
      <c r="S316" s="524" t="str">
        <f t="shared" si="34"/>
        <v>Não Qualificado</v>
      </c>
      <c r="T316" s="524" t="s">
        <v>104</v>
      </c>
      <c r="U316" s="524" t="s">
        <v>2669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3884</v>
      </c>
      <c r="AI316" s="616" t="s">
        <v>3884</v>
      </c>
      <c r="AJ316" s="616" t="s">
        <v>4850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3874</v>
      </c>
      <c r="B317" s="79" t="s">
        <v>1627</v>
      </c>
      <c r="C317" s="619" t="s">
        <v>1625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3877</v>
      </c>
      <c r="K317" s="514" t="s">
        <v>103</v>
      </c>
      <c r="L317" s="613">
        <v>44795.0</v>
      </c>
      <c r="M317" s="613">
        <v>44795.0</v>
      </c>
      <c r="N317" s="524"/>
      <c r="O317" s="524" t="s">
        <v>3888</v>
      </c>
      <c r="P317" s="614">
        <v>0.007</v>
      </c>
      <c r="Q317" s="622" t="s">
        <v>4851</v>
      </c>
      <c r="R317" s="615"/>
      <c r="S317" s="524"/>
      <c r="T317" s="524" t="s">
        <v>104</v>
      </c>
      <c r="U317" s="524"/>
      <c r="V317" s="524" t="s">
        <v>154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3874</v>
      </c>
      <c r="B318" s="79" t="s">
        <v>3228</v>
      </c>
      <c r="C318" s="619" t="s">
        <v>3225</v>
      </c>
      <c r="D318" s="524">
        <v>4588112.0</v>
      </c>
      <c r="E318" s="514" t="s">
        <v>18</v>
      </c>
      <c r="F318" s="514" t="s">
        <v>19</v>
      </c>
      <c r="G318" s="514" t="s">
        <v>2660</v>
      </c>
      <c r="H318" s="514" t="str">
        <f>IFERROR(VLOOKUP(G318,'Cadastro de assessores'!A:B,2,FALSE),"Não Cadastrado")</f>
        <v>18836</v>
      </c>
      <c r="I318" s="514"/>
      <c r="J318" s="47" t="s">
        <v>103</v>
      </c>
      <c r="K318" s="514" t="s">
        <v>103</v>
      </c>
      <c r="L318" s="613">
        <v>44144.0</v>
      </c>
      <c r="M318" s="613">
        <v>44148.0</v>
      </c>
      <c r="N318" s="524"/>
      <c r="O318" s="524" t="s">
        <v>3890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104</v>
      </c>
      <c r="U318" s="524" t="s">
        <v>2719</v>
      </c>
      <c r="V318" s="524" t="s">
        <v>799</v>
      </c>
      <c r="W318" s="616" t="s">
        <v>3884</v>
      </c>
      <c r="X318" s="616" t="s">
        <v>3884</v>
      </c>
      <c r="Y318" s="616" t="s">
        <v>3884</v>
      </c>
      <c r="Z318" s="616" t="s">
        <v>3884</v>
      </c>
      <c r="AA318" s="616" t="s">
        <v>3884</v>
      </c>
      <c r="AB318" s="616" t="s">
        <v>3884</v>
      </c>
      <c r="AC318" s="616" t="s">
        <v>3884</v>
      </c>
      <c r="AD318" s="616" t="s">
        <v>3884</v>
      </c>
      <c r="AE318" s="616" t="s">
        <v>3884</v>
      </c>
      <c r="AF318" s="616" t="s">
        <v>3884</v>
      </c>
      <c r="AG318" s="616" t="s">
        <v>3884</v>
      </c>
      <c r="AH318" s="616"/>
      <c r="AI318" s="616"/>
      <c r="AJ318" s="616" t="s">
        <v>4850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5" t="s">
        <v>3874</v>
      </c>
      <c r="B319" s="79" t="s">
        <v>4852</v>
      </c>
      <c r="C319" s="566" t="s">
        <v>4853</v>
      </c>
      <c r="D319" s="625">
        <v>7046512.0</v>
      </c>
      <c r="E319" s="514" t="s">
        <v>101</v>
      </c>
      <c r="F319" s="514" t="s">
        <v>19</v>
      </c>
      <c r="G319" s="514" t="s">
        <v>3940</v>
      </c>
      <c r="H319" s="514" t="str">
        <f>IFERROR(VLOOKUP(G319,'Cadastro de assessores'!A:B,2,FALSE),"Não Cadastrado")</f>
        <v>1298</v>
      </c>
      <c r="I319" s="514"/>
      <c r="J319" s="52" t="s">
        <v>190</v>
      </c>
      <c r="K319" s="514" t="s">
        <v>103</v>
      </c>
      <c r="L319" s="612">
        <v>44673.0</v>
      </c>
      <c r="M319" s="612">
        <v>44673.0</v>
      </c>
      <c r="N319" s="632">
        <v>44994.0</v>
      </c>
      <c r="O319" s="629" t="s">
        <v>3890</v>
      </c>
      <c r="P319" s="614">
        <v>0.012</v>
      </c>
      <c r="Q319" s="228" t="s">
        <v>4854</v>
      </c>
      <c r="R319" s="615"/>
      <c r="S319" s="524" t="str">
        <f t="shared" si="35"/>
        <v>Não Qualificado</v>
      </c>
      <c r="T319" s="568" t="s">
        <v>374</v>
      </c>
      <c r="U319" s="568" t="s">
        <v>4855</v>
      </c>
      <c r="V319" s="568" t="s">
        <v>154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3874</v>
      </c>
      <c r="B320" s="79" t="s">
        <v>1661</v>
      </c>
      <c r="C320" s="619" t="s">
        <v>4856</v>
      </c>
      <c r="D320" s="524">
        <v>4616618.0</v>
      </c>
      <c r="E320" s="514" t="s">
        <v>101</v>
      </c>
      <c r="F320" s="514" t="s">
        <v>19</v>
      </c>
      <c r="G320" s="514" t="s">
        <v>4518</v>
      </c>
      <c r="H320" s="514" t="str">
        <f>IFERROR(VLOOKUP(G320,'Cadastro de assessores'!A:B,2,FALSE),"Não Cadastrado")</f>
        <v>14091</v>
      </c>
      <c r="I320" s="514"/>
      <c r="J320" s="52" t="s">
        <v>3877</v>
      </c>
      <c r="K320" s="514" t="s">
        <v>103</v>
      </c>
      <c r="L320" s="613">
        <v>44154.0</v>
      </c>
      <c r="M320" s="613">
        <v>44159.0</v>
      </c>
      <c r="N320" s="524"/>
      <c r="O320" s="524" t="s">
        <v>3890</v>
      </c>
      <c r="P320" s="614">
        <v>0.012</v>
      </c>
      <c r="Q320" s="622" t="s">
        <v>4857</v>
      </c>
      <c r="R320" s="615"/>
      <c r="S320" s="524" t="str">
        <f t="shared" si="35"/>
        <v>Não Qualificado</v>
      </c>
      <c r="T320" s="524" t="s">
        <v>104</v>
      </c>
      <c r="U320" s="524" t="s">
        <v>2669</v>
      </c>
      <c r="V320" s="524" t="s">
        <v>19</v>
      </c>
      <c r="W320" s="616" t="s">
        <v>3884</v>
      </c>
      <c r="X320" s="616" t="s">
        <v>3884</v>
      </c>
      <c r="Y320" s="616" t="s">
        <v>3884</v>
      </c>
      <c r="Z320" s="616" t="s">
        <v>3884</v>
      </c>
      <c r="AA320" s="616" t="s">
        <v>3884</v>
      </c>
      <c r="AB320" s="616" t="s">
        <v>3884</v>
      </c>
      <c r="AC320" s="616" t="s">
        <v>3884</v>
      </c>
      <c r="AD320" s="616" t="s">
        <v>3884</v>
      </c>
      <c r="AE320" s="616" t="s">
        <v>3884</v>
      </c>
      <c r="AF320" s="616" t="s">
        <v>3884</v>
      </c>
      <c r="AG320" s="616" t="s">
        <v>3884</v>
      </c>
      <c r="AH320" s="616" t="s">
        <v>3884</v>
      </c>
      <c r="AI320" s="616" t="s">
        <v>3884</v>
      </c>
      <c r="AJ320" s="616" t="s">
        <v>4858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3874</v>
      </c>
      <c r="B321" s="79" t="s">
        <v>1661</v>
      </c>
      <c r="C321" s="619" t="s">
        <v>4856</v>
      </c>
      <c r="D321" s="524">
        <v>4859015.0</v>
      </c>
      <c r="E321" s="514" t="s">
        <v>101</v>
      </c>
      <c r="F321" s="514" t="s">
        <v>19</v>
      </c>
      <c r="G321" s="514" t="s">
        <v>4518</v>
      </c>
      <c r="H321" s="514" t="str">
        <f>IFERROR(VLOOKUP(G321,'Cadastro de assessores'!A:B,2,FALSE),"Não Cadastrado")</f>
        <v>14091</v>
      </c>
      <c r="I321" s="514"/>
      <c r="J321" s="52" t="s">
        <v>3877</v>
      </c>
      <c r="K321" s="514" t="s">
        <v>103</v>
      </c>
      <c r="L321" s="612">
        <v>44239.0</v>
      </c>
      <c r="M321" s="612">
        <v>44239.0</v>
      </c>
      <c r="N321" s="568"/>
      <c r="O321" s="568" t="s">
        <v>3922</v>
      </c>
      <c r="P321" s="614">
        <v>0.008</v>
      </c>
      <c r="Q321" s="622"/>
      <c r="R321" s="615"/>
      <c r="S321" s="524" t="str">
        <f t="shared" si="35"/>
        <v/>
      </c>
      <c r="T321" s="524" t="s">
        <v>104</v>
      </c>
      <c r="U321" s="524" t="s">
        <v>2669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3874</v>
      </c>
      <c r="B322" s="79" t="s">
        <v>4859</v>
      </c>
      <c r="C322" s="566" t="s">
        <v>4860</v>
      </c>
      <c r="D322" s="568">
        <v>5666607.0</v>
      </c>
      <c r="E322" s="650" t="s">
        <v>18</v>
      </c>
      <c r="F322" s="568" t="s">
        <v>27</v>
      </c>
      <c r="G322" s="568" t="s">
        <v>4861</v>
      </c>
      <c r="H322" s="568" t="str">
        <f>IFERROR(VLOOKUP(G322,'Cadastro de assessores'!A:B,2,FALSE),"Não Cadastrado")</f>
        <v>1275</v>
      </c>
      <c r="I322" s="568"/>
      <c r="J322" s="52" t="s">
        <v>190</v>
      </c>
      <c r="K322" s="524" t="s">
        <v>2618</v>
      </c>
      <c r="L322" s="651">
        <v>44376.0</v>
      </c>
      <c r="M322" s="651">
        <v>44376.0</v>
      </c>
      <c r="N322" s="569">
        <v>44775.0</v>
      </c>
      <c r="O322" s="568" t="s">
        <v>3894</v>
      </c>
      <c r="P322" s="570">
        <v>0.025</v>
      </c>
      <c r="Q322" s="228" t="s">
        <v>4862</v>
      </c>
      <c r="R322" s="615"/>
      <c r="S322" s="524" t="str">
        <f t="shared" si="35"/>
        <v>Não Qualificado</v>
      </c>
      <c r="T322" s="524" t="s">
        <v>104</v>
      </c>
      <c r="U322" s="568" t="s">
        <v>2651</v>
      </c>
      <c r="V322" s="524" t="s">
        <v>3961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3874</v>
      </c>
      <c r="B323" s="79" t="s">
        <v>4863</v>
      </c>
      <c r="C323" s="647" t="s">
        <v>4864</v>
      </c>
      <c r="D323" s="625">
        <v>5914962.0</v>
      </c>
      <c r="E323" s="514" t="s">
        <v>18</v>
      </c>
      <c r="F323" s="611" t="s">
        <v>27</v>
      </c>
      <c r="G323" s="514" t="s">
        <v>4205</v>
      </c>
      <c r="H323" s="514" t="str">
        <f>IFERROR(VLOOKUP(G323,'Cadastro de assessores'!A:B,2,FALSE),"Não Cadastrado")</f>
        <v>14294</v>
      </c>
      <c r="I323" s="514"/>
      <c r="J323" s="52" t="s">
        <v>190</v>
      </c>
      <c r="K323" s="514" t="s">
        <v>103</v>
      </c>
      <c r="L323" s="612">
        <v>44454.0</v>
      </c>
      <c r="M323" s="612">
        <v>44461.0</v>
      </c>
      <c r="N323" s="569">
        <v>44830.0</v>
      </c>
      <c r="O323" s="524" t="s">
        <v>3888</v>
      </c>
      <c r="P323" s="614">
        <v>0.007</v>
      </c>
      <c r="Q323" s="228"/>
      <c r="R323" s="615"/>
      <c r="S323" s="524" t="str">
        <f t="shared" si="35"/>
        <v/>
      </c>
      <c r="T323" s="524" t="s">
        <v>104</v>
      </c>
      <c r="U323" s="568" t="s">
        <v>4565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3874</v>
      </c>
      <c r="B324" s="79" t="s">
        <v>1671</v>
      </c>
      <c r="C324" s="647" t="s">
        <v>1669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3877</v>
      </c>
      <c r="K324" s="514" t="s">
        <v>103</v>
      </c>
      <c r="L324" s="626">
        <v>44596.0</v>
      </c>
      <c r="M324" s="626">
        <v>44614.0</v>
      </c>
      <c r="N324" s="524"/>
      <c r="O324" s="524" t="s">
        <v>3888</v>
      </c>
      <c r="P324" s="614">
        <v>0.007</v>
      </c>
      <c r="Q324" s="228"/>
      <c r="R324" s="615"/>
      <c r="S324" s="524" t="str">
        <f t="shared" si="35"/>
        <v/>
      </c>
      <c r="T324" s="524" t="s">
        <v>104</v>
      </c>
      <c r="U324" s="568" t="s">
        <v>3368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3874</v>
      </c>
      <c r="B325" s="79" t="s">
        <v>4865</v>
      </c>
      <c r="C325" s="619" t="s">
        <v>4866</v>
      </c>
      <c r="D325" s="568">
        <v>4712860.0</v>
      </c>
      <c r="E325" s="524" t="s">
        <v>101</v>
      </c>
      <c r="F325" s="524" t="s">
        <v>19</v>
      </c>
      <c r="G325" s="524" t="s">
        <v>4137</v>
      </c>
      <c r="H325" s="524" t="str">
        <f>IFERROR(VLOOKUP(G325,'Cadastro de assessores'!A:B,2,FALSE),"Não Cadastrado")</f>
        <v>15049</v>
      </c>
      <c r="I325" s="524"/>
      <c r="J325" s="52" t="s">
        <v>190</v>
      </c>
      <c r="K325" s="524" t="s">
        <v>2618</v>
      </c>
      <c r="L325" s="621">
        <v>44203.0</v>
      </c>
      <c r="M325" s="621">
        <v>44203.0</v>
      </c>
      <c r="N325" s="621">
        <v>44418.0</v>
      </c>
      <c r="O325" s="524" t="s">
        <v>3882</v>
      </c>
      <c r="P325" s="614">
        <v>0.015</v>
      </c>
      <c r="Q325" s="622" t="s">
        <v>4094</v>
      </c>
      <c r="R325" s="615"/>
      <c r="S325" s="524" t="str">
        <f t="shared" si="35"/>
        <v>Não Qualificado</v>
      </c>
      <c r="T325" s="524" t="s">
        <v>104</v>
      </c>
      <c r="U325" s="524" t="s">
        <v>2635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2621</v>
      </c>
      <c r="BE325" s="452" t="s">
        <v>2621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3874</v>
      </c>
      <c r="B326" s="79" t="s">
        <v>4867</v>
      </c>
      <c r="C326" s="619" t="s">
        <v>4868</v>
      </c>
      <c r="D326" s="524">
        <v>2201017.0</v>
      </c>
      <c r="E326" s="514" t="s">
        <v>101</v>
      </c>
      <c r="F326" s="514" t="s">
        <v>19</v>
      </c>
      <c r="G326" s="514" t="s">
        <v>3926</v>
      </c>
      <c r="H326" s="514"/>
      <c r="I326" s="514"/>
      <c r="J326" s="52" t="s">
        <v>3877</v>
      </c>
      <c r="K326" s="514"/>
      <c r="L326" s="612"/>
      <c r="M326" s="612">
        <v>44893.0</v>
      </c>
      <c r="N326" s="524"/>
      <c r="O326" s="524" t="s">
        <v>3888</v>
      </c>
      <c r="P326" s="614">
        <v>0.01</v>
      </c>
      <c r="Q326" s="622" t="s">
        <v>4869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3874</v>
      </c>
      <c r="B327" s="79" t="s">
        <v>4870</v>
      </c>
      <c r="C327" s="566" t="s">
        <v>4871</v>
      </c>
      <c r="D327" s="568">
        <v>5661723.0</v>
      </c>
      <c r="E327" s="514" t="s">
        <v>2604</v>
      </c>
      <c r="F327" s="611" t="s">
        <v>19</v>
      </c>
      <c r="G327" s="611" t="s">
        <v>2604</v>
      </c>
      <c r="H327" s="611" t="str">
        <f>IFERROR(VLOOKUP(G327,'Cadastro de assessores'!A:B,2,FALSE),"Não Cadastrado")</f>
        <v>18986</v>
      </c>
      <c r="I327" s="611"/>
      <c r="J327" s="52" t="s">
        <v>3877</v>
      </c>
      <c r="K327" s="524" t="s">
        <v>103</v>
      </c>
      <c r="L327" s="612">
        <v>44369.0</v>
      </c>
      <c r="M327" s="612">
        <v>44369.0</v>
      </c>
      <c r="N327" s="524"/>
      <c r="O327" s="524" t="s">
        <v>3882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104</v>
      </c>
      <c r="U327" s="568" t="s">
        <v>2630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3874</v>
      </c>
      <c r="B328" s="79" t="s">
        <v>3289</v>
      </c>
      <c r="C328" s="619" t="s">
        <v>3287</v>
      </c>
      <c r="D328" s="524">
        <v>4600625.0</v>
      </c>
      <c r="E328" s="514" t="s">
        <v>18</v>
      </c>
      <c r="F328" s="514" t="s">
        <v>19</v>
      </c>
      <c r="G328" s="514" t="s">
        <v>2258</v>
      </c>
      <c r="H328" s="514" t="str">
        <f>IFERROR(VLOOKUP(G328,'Cadastro de assessores'!A:B,2,FALSE),"Não Cadastrado")</f>
        <v>18256</v>
      </c>
      <c r="I328" s="514"/>
      <c r="J328" s="52" t="s">
        <v>3877</v>
      </c>
      <c r="K328" s="514" t="s">
        <v>103</v>
      </c>
      <c r="L328" s="613">
        <v>44180.0</v>
      </c>
      <c r="M328" s="613">
        <v>44180.0</v>
      </c>
      <c r="N328" s="524"/>
      <c r="O328" s="524" t="s">
        <v>3894</v>
      </c>
      <c r="P328" s="614">
        <v>0.025</v>
      </c>
      <c r="Q328" s="622" t="s">
        <v>4872</v>
      </c>
      <c r="R328" s="615"/>
      <c r="S328" s="524" t="str">
        <f t="shared" si="36"/>
        <v>Não Qualificado</v>
      </c>
      <c r="T328" s="524" t="s">
        <v>104</v>
      </c>
      <c r="U328" s="524" t="s">
        <v>2669</v>
      </c>
      <c r="V328" s="524" t="s">
        <v>19</v>
      </c>
      <c r="W328" s="616" t="s">
        <v>3884</v>
      </c>
      <c r="X328" s="616" t="s">
        <v>3884</v>
      </c>
      <c r="Y328" s="616" t="s">
        <v>3884</v>
      </c>
      <c r="Z328" s="616" t="s">
        <v>3884</v>
      </c>
      <c r="AA328" s="616" t="s">
        <v>3884</v>
      </c>
      <c r="AB328" s="616" t="s">
        <v>3884</v>
      </c>
      <c r="AC328" s="616" t="s">
        <v>3884</v>
      </c>
      <c r="AD328" s="616" t="s">
        <v>3884</v>
      </c>
      <c r="AE328" s="616" t="s">
        <v>3884</v>
      </c>
      <c r="AF328" s="616" t="s">
        <v>3884</v>
      </c>
      <c r="AG328" s="616" t="s">
        <v>3884</v>
      </c>
      <c r="AH328" s="616" t="s">
        <v>3884</v>
      </c>
      <c r="AI328" s="616" t="s">
        <v>3884</v>
      </c>
      <c r="AJ328" s="616" t="s">
        <v>3884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3874</v>
      </c>
      <c r="B329" s="79" t="s">
        <v>4873</v>
      </c>
      <c r="C329" s="566" t="s">
        <v>4874</v>
      </c>
      <c r="D329" s="568">
        <v>5630594.0</v>
      </c>
      <c r="E329" s="514" t="s">
        <v>18</v>
      </c>
      <c r="F329" s="611" t="s">
        <v>19</v>
      </c>
      <c r="G329" s="514" t="s">
        <v>4383</v>
      </c>
      <c r="H329" s="611" t="str">
        <f>IFERROR(VLOOKUP(G329,'Cadastro de assessores'!A:B,2,FALSE),"Não Cadastrado")</f>
        <v>13896</v>
      </c>
      <c r="I329" s="611"/>
      <c r="J329" s="52" t="s">
        <v>3877</v>
      </c>
      <c r="K329" s="514" t="s">
        <v>103</v>
      </c>
      <c r="L329" s="612">
        <v>44356.0</v>
      </c>
      <c r="M329" s="612">
        <v>44356.0</v>
      </c>
      <c r="N329" s="568"/>
      <c r="O329" s="568" t="s">
        <v>4082</v>
      </c>
      <c r="P329" s="614">
        <v>0.02</v>
      </c>
      <c r="Q329" s="228"/>
      <c r="R329" s="615"/>
      <c r="S329" s="524" t="str">
        <f t="shared" si="36"/>
        <v/>
      </c>
      <c r="T329" s="524" t="s">
        <v>104</v>
      </c>
      <c r="U329" s="524" t="s">
        <v>2674</v>
      </c>
      <c r="V329" s="524" t="s">
        <v>154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3874</v>
      </c>
      <c r="B330" s="79" t="s">
        <v>4875</v>
      </c>
      <c r="C330" s="619" t="s">
        <v>4876</v>
      </c>
      <c r="D330" s="524">
        <v>4680045.0</v>
      </c>
      <c r="E330" s="678" t="s">
        <v>101</v>
      </c>
      <c r="F330" s="514" t="s">
        <v>19</v>
      </c>
      <c r="G330" s="514" t="s">
        <v>4137</v>
      </c>
      <c r="H330" s="514" t="str">
        <f>IFERROR(VLOOKUP(G330,'Cadastro de assessores'!A:B,2,FALSE),"Não Cadastrado")</f>
        <v>15049</v>
      </c>
      <c r="I330" s="514"/>
      <c r="J330" s="52" t="s">
        <v>3877</v>
      </c>
      <c r="K330" s="524" t="s">
        <v>149</v>
      </c>
      <c r="L330" s="613">
        <v>44182.0</v>
      </c>
      <c r="M330" s="613">
        <v>44183.0</v>
      </c>
      <c r="N330" s="524"/>
      <c r="O330" s="524" t="s">
        <v>3882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104</v>
      </c>
      <c r="U330" s="524" t="s">
        <v>2635</v>
      </c>
      <c r="V330" s="524" t="s">
        <v>19</v>
      </c>
      <c r="W330" s="616" t="s">
        <v>3884</v>
      </c>
      <c r="X330" s="616" t="s">
        <v>3884</v>
      </c>
      <c r="Y330" s="616" t="s">
        <v>3884</v>
      </c>
      <c r="Z330" s="616" t="s">
        <v>3884</v>
      </c>
      <c r="AA330" s="616" t="s">
        <v>3884</v>
      </c>
      <c r="AB330" s="616" t="s">
        <v>3884</v>
      </c>
      <c r="AC330" s="616" t="s">
        <v>3884</v>
      </c>
      <c r="AD330" s="616" t="s">
        <v>3884</v>
      </c>
      <c r="AE330" s="616" t="s">
        <v>3884</v>
      </c>
      <c r="AF330" s="616" t="s">
        <v>3884</v>
      </c>
      <c r="AG330" s="616" t="s">
        <v>3884</v>
      </c>
      <c r="AH330" s="616" t="s">
        <v>3884</v>
      </c>
      <c r="AI330" s="616" t="s">
        <v>3884</v>
      </c>
      <c r="AJ330" s="616" t="s">
        <v>3884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5" t="s">
        <v>3874</v>
      </c>
      <c r="B331" s="79" t="s">
        <v>4877</v>
      </c>
      <c r="C331" s="647" t="s">
        <v>4878</v>
      </c>
      <c r="D331" s="524">
        <v>7854925.0</v>
      </c>
      <c r="E331" s="675" t="s">
        <v>18</v>
      </c>
      <c r="F331" s="675" t="s">
        <v>27</v>
      </c>
      <c r="G331" s="514" t="s">
        <v>66</v>
      </c>
      <c r="H331" s="514" t="str">
        <f>IFERROR(VLOOKUP(G331,'Cadastro de assessores'!A:B,2,FALSE),"Não Cadastrado")</f>
        <v>17831</v>
      </c>
      <c r="I331" s="514"/>
      <c r="J331" s="52" t="s">
        <v>3877</v>
      </c>
      <c r="K331" s="514" t="s">
        <v>103</v>
      </c>
      <c r="L331" s="612">
        <v>44602.0</v>
      </c>
      <c r="M331" s="612">
        <v>44606.0</v>
      </c>
      <c r="N331" s="524"/>
      <c r="O331" s="524" t="s">
        <v>4879</v>
      </c>
      <c r="P331" s="614">
        <v>0.012</v>
      </c>
      <c r="Q331" s="566" t="s">
        <v>4880</v>
      </c>
      <c r="R331" s="615"/>
      <c r="S331" s="524" t="str">
        <f t="shared" si="36"/>
        <v/>
      </c>
      <c r="T331" s="524" t="s">
        <v>104</v>
      </c>
      <c r="U331" s="524" t="s">
        <v>2707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3874</v>
      </c>
      <c r="B332" s="79" t="s">
        <v>4881</v>
      </c>
      <c r="C332" s="619" t="s">
        <v>4882</v>
      </c>
      <c r="D332" s="524">
        <v>4901933.0</v>
      </c>
      <c r="E332" s="524" t="s">
        <v>18</v>
      </c>
      <c r="F332" s="513" t="s">
        <v>27</v>
      </c>
      <c r="G332" s="524" t="s">
        <v>262</v>
      </c>
      <c r="H332" s="524" t="str">
        <f>IFERROR(VLOOKUP(G332,'Cadastro de assessores'!A:B,2,FALSE),"Não Cadastrado")</f>
        <v>18009</v>
      </c>
      <c r="I332" s="524"/>
      <c r="J332" s="52" t="s">
        <v>190</v>
      </c>
      <c r="K332" s="524" t="s">
        <v>2618</v>
      </c>
      <c r="L332" s="621">
        <v>44251.0</v>
      </c>
      <c r="M332" s="621">
        <v>44251.0</v>
      </c>
      <c r="N332" s="621">
        <v>44783.0</v>
      </c>
      <c r="O332" s="524" t="s">
        <v>3882</v>
      </c>
      <c r="P332" s="614">
        <v>0.015</v>
      </c>
      <c r="Q332" s="622" t="s">
        <v>4883</v>
      </c>
      <c r="R332" s="615"/>
      <c r="S332" s="524" t="str">
        <f t="shared" si="36"/>
        <v>Não Qualificado</v>
      </c>
      <c r="T332" s="524" t="s">
        <v>104</v>
      </c>
      <c r="U332" s="524" t="s">
        <v>4361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3874</v>
      </c>
      <c r="B333" s="79" t="s">
        <v>1689</v>
      </c>
      <c r="C333" s="566" t="s">
        <v>1687</v>
      </c>
      <c r="D333" s="568">
        <v>581733.0</v>
      </c>
      <c r="E333" s="514" t="s">
        <v>18</v>
      </c>
      <c r="F333" s="611" t="s">
        <v>19</v>
      </c>
      <c r="G333" s="514" t="s">
        <v>711</v>
      </c>
      <c r="H333" s="514" t="str">
        <f>IFERROR(VLOOKUP(G333,'Cadastro de assessores'!A:B,2,FALSE),"Não Cadastrado")</f>
        <v>18467</v>
      </c>
      <c r="I333" s="514"/>
      <c r="J333" s="52" t="s">
        <v>3877</v>
      </c>
      <c r="K333" s="514" t="s">
        <v>103</v>
      </c>
      <c r="L333" s="612">
        <v>44452.0</v>
      </c>
      <c r="M333" s="612">
        <v>44453.0</v>
      </c>
      <c r="N333" s="568"/>
      <c r="O333" s="568" t="s">
        <v>3894</v>
      </c>
      <c r="P333" s="614">
        <v>0.015</v>
      </c>
      <c r="Q333" s="228" t="s">
        <v>4884</v>
      </c>
      <c r="R333" s="615"/>
      <c r="S333" s="524" t="str">
        <f t="shared" si="36"/>
        <v>Não Qualificado</v>
      </c>
      <c r="T333" s="524" t="s">
        <v>104</v>
      </c>
      <c r="U333" s="568" t="s">
        <v>2646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3874</v>
      </c>
      <c r="B334" s="79" t="s">
        <v>1689</v>
      </c>
      <c r="C334" s="566" t="s">
        <v>1687</v>
      </c>
      <c r="D334" s="625">
        <v>8089465.0</v>
      </c>
      <c r="E334" s="686" t="s">
        <v>18</v>
      </c>
      <c r="F334" s="611" t="s">
        <v>19</v>
      </c>
      <c r="G334" s="514" t="s">
        <v>711</v>
      </c>
      <c r="H334" s="514" t="str">
        <f>IFERROR(VLOOKUP(G334,'Cadastro de assessores'!A:B,2,FALSE),"Não Cadastrado")</f>
        <v>18467</v>
      </c>
      <c r="I334" s="514"/>
      <c r="J334" s="52" t="s">
        <v>3877</v>
      </c>
      <c r="K334" s="568" t="s">
        <v>103</v>
      </c>
      <c r="L334" s="687">
        <v>44630.0</v>
      </c>
      <c r="M334" s="687">
        <v>44631.0</v>
      </c>
      <c r="N334" s="568"/>
      <c r="O334" s="568" t="s">
        <v>3888</v>
      </c>
      <c r="P334" s="570">
        <v>0.007</v>
      </c>
      <c r="Q334" s="228" t="s">
        <v>4884</v>
      </c>
      <c r="R334" s="615"/>
      <c r="S334" s="524" t="str">
        <f t="shared" si="36"/>
        <v>Não Qualificado</v>
      </c>
      <c r="T334" s="524" t="s">
        <v>104</v>
      </c>
      <c r="U334" s="568" t="s">
        <v>2646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3874</v>
      </c>
      <c r="B335" s="79" t="s">
        <v>1693</v>
      </c>
      <c r="C335" s="566" t="s">
        <v>1691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3877</v>
      </c>
      <c r="K335" s="514" t="s">
        <v>103</v>
      </c>
      <c r="L335" s="612">
        <v>44340.0</v>
      </c>
      <c r="M335" s="612">
        <v>44340.0</v>
      </c>
      <c r="N335" s="568"/>
      <c r="O335" s="568" t="s">
        <v>3894</v>
      </c>
      <c r="P335" s="614">
        <v>0.025</v>
      </c>
      <c r="Q335" s="622" t="s">
        <v>4885</v>
      </c>
      <c r="R335" s="615"/>
      <c r="S335" s="524" t="str">
        <f t="shared" si="36"/>
        <v/>
      </c>
      <c r="T335" s="524" t="s">
        <v>104</v>
      </c>
      <c r="U335" s="524" t="s">
        <v>2678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3874</v>
      </c>
      <c r="B336" s="79" t="s">
        <v>1693</v>
      </c>
      <c r="C336" s="619" t="s">
        <v>1691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103</v>
      </c>
      <c r="K336" s="514" t="s">
        <v>103</v>
      </c>
      <c r="L336" s="612">
        <v>44265.0</v>
      </c>
      <c r="M336" s="612">
        <v>44265.0</v>
      </c>
      <c r="N336" s="524"/>
      <c r="O336" s="524" t="s">
        <v>3888</v>
      </c>
      <c r="P336" s="614">
        <v>0.007</v>
      </c>
      <c r="Q336" s="622" t="s">
        <v>4886</v>
      </c>
      <c r="R336" s="615"/>
      <c r="S336" s="524" t="str">
        <f t="shared" si="36"/>
        <v>Não Qualificado</v>
      </c>
      <c r="T336" s="524" t="s">
        <v>104</v>
      </c>
      <c r="U336" s="524" t="s">
        <v>2678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2655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5" t="s">
        <v>3874</v>
      </c>
      <c r="B337" s="79" t="s">
        <v>4887</v>
      </c>
      <c r="C337" s="566" t="s">
        <v>4888</v>
      </c>
      <c r="D337" s="568">
        <v>2580097.0</v>
      </c>
      <c r="E337" s="524" t="s">
        <v>18</v>
      </c>
      <c r="F337" s="524" t="s">
        <v>19</v>
      </c>
      <c r="G337" s="524" t="s">
        <v>3761</v>
      </c>
      <c r="H337" s="524" t="str">
        <f>IFERROR(VLOOKUP(G337,'Cadastro de assessores'!A:B,2,FALSE),"Não Cadastrado")</f>
        <v>18266</v>
      </c>
      <c r="I337" s="524"/>
      <c r="J337" s="52" t="s">
        <v>190</v>
      </c>
      <c r="K337" s="524" t="s">
        <v>2618</v>
      </c>
      <c r="L337" s="569">
        <v>44341.0</v>
      </c>
      <c r="M337" s="569">
        <v>44341.0</v>
      </c>
      <c r="N337" s="621">
        <v>44788.0</v>
      </c>
      <c r="O337" s="568" t="s">
        <v>4889</v>
      </c>
      <c r="P337" s="614">
        <v>0.025</v>
      </c>
      <c r="Q337" s="622" t="s">
        <v>4890</v>
      </c>
      <c r="R337" s="615"/>
      <c r="S337" s="524" t="str">
        <f t="shared" si="36"/>
        <v/>
      </c>
      <c r="T337" s="524" t="s">
        <v>104</v>
      </c>
      <c r="U337" s="524" t="s">
        <v>2678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3874</v>
      </c>
      <c r="B338" s="79" t="s">
        <v>4891</v>
      </c>
      <c r="C338" s="566" t="s">
        <v>4892</v>
      </c>
      <c r="D338" s="568">
        <v>6130739.0</v>
      </c>
      <c r="E338" s="524" t="s">
        <v>18</v>
      </c>
      <c r="F338" s="513" t="s">
        <v>27</v>
      </c>
      <c r="G338" s="568" t="s">
        <v>262</v>
      </c>
      <c r="H338" s="568" t="str">
        <f>IFERROR(VLOOKUP(G338,'Cadastro de assessores'!A:B,2,FALSE),"Não Cadastrado")</f>
        <v>18009</v>
      </c>
      <c r="I338" s="568"/>
      <c r="J338" s="52" t="s">
        <v>190</v>
      </c>
      <c r="K338" s="524" t="s">
        <v>2618</v>
      </c>
      <c r="L338" s="621">
        <v>44424.0</v>
      </c>
      <c r="M338" s="621">
        <v>44424.0</v>
      </c>
      <c r="N338" s="569">
        <v>44642.0</v>
      </c>
      <c r="O338" s="568" t="s">
        <v>4090</v>
      </c>
      <c r="P338" s="614">
        <v>0.02</v>
      </c>
      <c r="Q338" s="622" t="s">
        <v>4893</v>
      </c>
      <c r="R338" s="615"/>
      <c r="S338" s="524" t="str">
        <f t="shared" si="36"/>
        <v>Não Qualificado</v>
      </c>
      <c r="T338" s="524" t="s">
        <v>104</v>
      </c>
      <c r="U338" s="568" t="s">
        <v>2674</v>
      </c>
      <c r="V338" s="568" t="s">
        <v>154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2621</v>
      </c>
      <c r="BE338" s="452" t="s">
        <v>2621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3874</v>
      </c>
      <c r="B339" s="79" t="s">
        <v>1705</v>
      </c>
      <c r="C339" s="566" t="s">
        <v>1703</v>
      </c>
      <c r="D339" s="568">
        <v>511539.0</v>
      </c>
      <c r="E339" s="514" t="s">
        <v>18</v>
      </c>
      <c r="F339" s="611" t="s">
        <v>27</v>
      </c>
      <c r="G339" s="514" t="s">
        <v>262</v>
      </c>
      <c r="H339" s="611" t="str">
        <f>IFERROR(VLOOKUP(G339,'Cadastro de assessores'!A:B,2,FALSE),"Não Cadastrado")</f>
        <v>18009</v>
      </c>
      <c r="I339" s="611"/>
      <c r="J339" s="52" t="s">
        <v>3877</v>
      </c>
      <c r="K339" s="514" t="s">
        <v>103</v>
      </c>
      <c r="L339" s="612">
        <v>44368.0</v>
      </c>
      <c r="M339" s="612">
        <v>44379.0</v>
      </c>
      <c r="N339" s="568"/>
      <c r="O339" s="568" t="s">
        <v>4051</v>
      </c>
      <c r="P339" s="614">
        <v>0.02</v>
      </c>
      <c r="Q339" s="622" t="s">
        <v>4894</v>
      </c>
      <c r="R339" s="615"/>
      <c r="S339" s="524" t="str">
        <f t="shared" si="36"/>
        <v>Não Qualificado</v>
      </c>
      <c r="T339" s="524" t="s">
        <v>104</v>
      </c>
      <c r="U339" s="568" t="s">
        <v>2674</v>
      </c>
      <c r="V339" s="568" t="s">
        <v>154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3874</v>
      </c>
      <c r="B340" s="79" t="s">
        <v>4895</v>
      </c>
      <c r="C340" s="619" t="s">
        <v>4896</v>
      </c>
      <c r="D340" s="524">
        <v>4687018.0</v>
      </c>
      <c r="E340" s="524" t="s">
        <v>101</v>
      </c>
      <c r="F340" s="524" t="s">
        <v>19</v>
      </c>
      <c r="G340" s="524" t="s">
        <v>4897</v>
      </c>
      <c r="H340" s="524" t="str">
        <f>IFERROR(VLOOKUP(G340,'Cadastro de assessores'!A:B,2,FALSE),"Não Cadastrado")</f>
        <v>1153</v>
      </c>
      <c r="I340" s="524"/>
      <c r="J340" s="52" t="s">
        <v>190</v>
      </c>
      <c r="K340" s="524" t="s">
        <v>2618</v>
      </c>
      <c r="L340" s="621">
        <v>44225.0</v>
      </c>
      <c r="M340" s="621">
        <v>44225.0</v>
      </c>
      <c r="N340" s="621">
        <v>44627.0</v>
      </c>
      <c r="O340" s="524" t="s">
        <v>3894</v>
      </c>
      <c r="P340" s="614">
        <v>0.025</v>
      </c>
      <c r="Q340" s="622" t="s">
        <v>4898</v>
      </c>
      <c r="R340" s="615"/>
      <c r="S340" s="524" t="str">
        <f t="shared" si="36"/>
        <v>Não Qualificado</v>
      </c>
      <c r="T340" s="524" t="s">
        <v>104</v>
      </c>
      <c r="U340" s="524" t="s">
        <v>2657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2621</v>
      </c>
      <c r="BE340" s="452" t="s">
        <v>2621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3874</v>
      </c>
      <c r="B341" s="79" t="s">
        <v>4899</v>
      </c>
      <c r="C341" s="619" t="s">
        <v>4900</v>
      </c>
      <c r="D341" s="524">
        <v>4637696.0</v>
      </c>
      <c r="E341" s="514" t="s">
        <v>18</v>
      </c>
      <c r="F341" s="514" t="s">
        <v>19</v>
      </c>
      <c r="G341" s="514" t="s">
        <v>2258</v>
      </c>
      <c r="H341" s="514" t="str">
        <f>IFERROR(VLOOKUP(G341,'Cadastro de assessores'!A:B,2,FALSE),"Não Cadastrado")</f>
        <v>18256</v>
      </c>
      <c r="I341" s="514"/>
      <c r="J341" s="52" t="s">
        <v>3877</v>
      </c>
      <c r="K341" s="514" t="s">
        <v>103</v>
      </c>
      <c r="L341" s="612">
        <v>44249.0</v>
      </c>
      <c r="M341" s="612">
        <v>44249.0</v>
      </c>
      <c r="N341" s="524"/>
      <c r="O341" s="524" t="s">
        <v>3882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104</v>
      </c>
      <c r="U341" s="524" t="s">
        <v>2678</v>
      </c>
      <c r="V341" s="524" t="s">
        <v>19</v>
      </c>
      <c r="W341" s="616" t="s">
        <v>3884</v>
      </c>
      <c r="X341" s="616" t="s">
        <v>3884</v>
      </c>
      <c r="Y341" s="616" t="s">
        <v>3884</v>
      </c>
      <c r="Z341" s="616" t="s">
        <v>3884</v>
      </c>
      <c r="AA341" s="616" t="s">
        <v>3884</v>
      </c>
      <c r="AB341" s="616" t="s">
        <v>3884</v>
      </c>
      <c r="AC341" s="616" t="s">
        <v>3884</v>
      </c>
      <c r="AD341" s="616" t="s">
        <v>3884</v>
      </c>
      <c r="AE341" s="616" t="s">
        <v>3884</v>
      </c>
      <c r="AF341" s="616" t="s">
        <v>3884</v>
      </c>
      <c r="AG341" s="616" t="s">
        <v>3884</v>
      </c>
      <c r="AH341" s="616" t="s">
        <v>3884</v>
      </c>
      <c r="AI341" s="616" t="s">
        <v>3884</v>
      </c>
      <c r="AJ341" s="616" t="s">
        <v>3884</v>
      </c>
      <c r="AK341" s="452" t="s">
        <v>2655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3874</v>
      </c>
      <c r="B342" s="79" t="s">
        <v>4901</v>
      </c>
      <c r="C342" s="619" t="s">
        <v>4902</v>
      </c>
      <c r="D342" s="524">
        <v>4644940.0</v>
      </c>
      <c r="E342" s="514" t="s">
        <v>2604</v>
      </c>
      <c r="F342" s="514" t="s">
        <v>19</v>
      </c>
      <c r="G342" s="514" t="s">
        <v>2604</v>
      </c>
      <c r="H342" s="514" t="str">
        <f>IFERROR(VLOOKUP(G342,'Cadastro de assessores'!A:B,2,FALSE),"Não Cadastrado")</f>
        <v>18986</v>
      </c>
      <c r="I342" s="514"/>
      <c r="J342" s="52" t="s">
        <v>3877</v>
      </c>
      <c r="K342" s="514" t="s">
        <v>103</v>
      </c>
      <c r="L342" s="613">
        <v>44186.0</v>
      </c>
      <c r="M342" s="613">
        <v>44195.0</v>
      </c>
      <c r="N342" s="524"/>
      <c r="O342" s="524" t="s">
        <v>3890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104</v>
      </c>
      <c r="U342" s="524" t="s">
        <v>2646</v>
      </c>
      <c r="V342" s="524" t="s">
        <v>19</v>
      </c>
      <c r="W342" s="616" t="s">
        <v>3884</v>
      </c>
      <c r="X342" s="616" t="s">
        <v>3884</v>
      </c>
      <c r="Y342" s="616" t="s">
        <v>3884</v>
      </c>
      <c r="Z342" s="616" t="s">
        <v>3884</v>
      </c>
      <c r="AA342" s="616" t="s">
        <v>3884</v>
      </c>
      <c r="AB342" s="616" t="s">
        <v>3884</v>
      </c>
      <c r="AC342" s="616" t="s">
        <v>3884</v>
      </c>
      <c r="AD342" s="616" t="s">
        <v>3884</v>
      </c>
      <c r="AE342" s="616" t="s">
        <v>3884</v>
      </c>
      <c r="AF342" s="616" t="s">
        <v>3884</v>
      </c>
      <c r="AG342" s="616" t="s">
        <v>3884</v>
      </c>
      <c r="AH342" s="616" t="s">
        <v>3884</v>
      </c>
      <c r="AI342" s="616" t="s">
        <v>3884</v>
      </c>
      <c r="AJ342" s="616" t="s">
        <v>3884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3874</v>
      </c>
      <c r="B343" s="79" t="s">
        <v>4903</v>
      </c>
      <c r="C343" s="647" t="s">
        <v>1712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3877</v>
      </c>
      <c r="K343" s="514" t="s">
        <v>103</v>
      </c>
      <c r="L343" s="626">
        <v>44782.0</v>
      </c>
      <c r="M343" s="626">
        <v>44774.0</v>
      </c>
      <c r="N343" s="568"/>
      <c r="O343" s="568" t="s">
        <v>3888</v>
      </c>
      <c r="P343" s="614">
        <v>0.007</v>
      </c>
      <c r="Q343" s="622" t="s">
        <v>3888</v>
      </c>
      <c r="R343" s="615"/>
      <c r="S343" s="524"/>
      <c r="T343" s="524" t="s">
        <v>104</v>
      </c>
      <c r="U343" s="524" t="s">
        <v>2678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3874</v>
      </c>
      <c r="B344" s="79" t="s">
        <v>1718</v>
      </c>
      <c r="C344" s="647" t="s">
        <v>1716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3877</v>
      </c>
      <c r="K344" s="514" t="s">
        <v>103</v>
      </c>
      <c r="L344" s="626">
        <v>44615.0</v>
      </c>
      <c r="M344" s="626">
        <v>44623.0</v>
      </c>
      <c r="N344" s="568"/>
      <c r="O344" s="568" t="s">
        <v>3888</v>
      </c>
      <c r="P344" s="614">
        <v>0.007</v>
      </c>
      <c r="Q344" s="622" t="s">
        <v>4904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104</v>
      </c>
      <c r="U344" s="524" t="s">
        <v>4148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3874</v>
      </c>
      <c r="B345" s="79" t="s">
        <v>4905</v>
      </c>
      <c r="C345" s="619" t="s">
        <v>4906</v>
      </c>
      <c r="D345" s="524">
        <v>4697028.0</v>
      </c>
      <c r="E345" s="514" t="s">
        <v>101</v>
      </c>
      <c r="F345" s="514" t="s">
        <v>19</v>
      </c>
      <c r="G345" s="514" t="s">
        <v>4175</v>
      </c>
      <c r="H345" s="514" t="str">
        <f>IFERROR(VLOOKUP(G345,'Cadastro de assessores'!A:B,2,FALSE),"Não Cadastrado")</f>
        <v>19157</v>
      </c>
      <c r="I345" s="514"/>
      <c r="J345" s="52" t="s">
        <v>190</v>
      </c>
      <c r="K345" s="514" t="s">
        <v>103</v>
      </c>
      <c r="L345" s="613">
        <v>44189.0</v>
      </c>
      <c r="M345" s="613">
        <v>44195.0</v>
      </c>
      <c r="N345" s="524"/>
      <c r="O345" s="524" t="s">
        <v>3878</v>
      </c>
      <c r="P345" s="614">
        <v>0.02</v>
      </c>
      <c r="Q345" s="622"/>
      <c r="R345" s="615"/>
      <c r="S345" s="524" t="str">
        <f t="shared" si="37"/>
        <v/>
      </c>
      <c r="T345" s="524" t="s">
        <v>104</v>
      </c>
      <c r="U345" s="524" t="s">
        <v>3178</v>
      </c>
      <c r="V345" s="524" t="s">
        <v>19</v>
      </c>
      <c r="W345" s="616" t="s">
        <v>3884</v>
      </c>
      <c r="X345" s="616" t="s">
        <v>3884</v>
      </c>
      <c r="Y345" s="616" t="s">
        <v>3884</v>
      </c>
      <c r="Z345" s="616" t="s">
        <v>3884</v>
      </c>
      <c r="AA345" s="616" t="s">
        <v>3884</v>
      </c>
      <c r="AB345" s="616" t="s">
        <v>3884</v>
      </c>
      <c r="AC345" s="616" t="s">
        <v>3884</v>
      </c>
      <c r="AD345" s="616" t="s">
        <v>3884</v>
      </c>
      <c r="AE345" s="616" t="s">
        <v>3884</v>
      </c>
      <c r="AF345" s="616" t="s">
        <v>3884</v>
      </c>
      <c r="AG345" s="616" t="s">
        <v>3884</v>
      </c>
      <c r="AH345" s="616" t="s">
        <v>3884</v>
      </c>
      <c r="AI345" s="616" t="s">
        <v>3884</v>
      </c>
      <c r="AJ345" s="616" t="s">
        <v>3884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3874</v>
      </c>
      <c r="B346" s="79" t="s">
        <v>1721</v>
      </c>
      <c r="C346" s="619" t="s">
        <v>1719</v>
      </c>
      <c r="D346" s="524">
        <v>4945025.0</v>
      </c>
      <c r="E346" s="514" t="s">
        <v>18</v>
      </c>
      <c r="F346" s="514" t="s">
        <v>19</v>
      </c>
      <c r="G346" s="514" t="s">
        <v>2858</v>
      </c>
      <c r="H346" s="514" t="str">
        <f>IFERROR(VLOOKUP(G346,'Cadastro de assessores'!A:B,2,FALSE),"Não Cadastrado")</f>
        <v>18236</v>
      </c>
      <c r="I346" s="514"/>
      <c r="J346" s="52" t="s">
        <v>3877</v>
      </c>
      <c r="K346" s="514" t="s">
        <v>103</v>
      </c>
      <c r="L346" s="612">
        <v>44266.0</v>
      </c>
      <c r="M346" s="612">
        <v>44266.0</v>
      </c>
      <c r="N346" s="524"/>
      <c r="O346" s="524" t="s">
        <v>3890</v>
      </c>
      <c r="P346" s="614">
        <v>0.012</v>
      </c>
      <c r="Q346" s="622" t="s">
        <v>4904</v>
      </c>
      <c r="R346" s="615"/>
      <c r="S346" s="524" t="str">
        <f t="shared" si="37"/>
        <v>Qualificado</v>
      </c>
      <c r="T346" s="524" t="s">
        <v>104</v>
      </c>
      <c r="U346" s="524" t="s">
        <v>3540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3874</v>
      </c>
      <c r="B347" s="79" t="s">
        <v>4907</v>
      </c>
      <c r="C347" s="134" t="s">
        <v>4908</v>
      </c>
      <c r="D347" s="568">
        <v>7438369.0</v>
      </c>
      <c r="E347" s="524" t="s">
        <v>101</v>
      </c>
      <c r="F347" s="513" t="s">
        <v>19</v>
      </c>
      <c r="G347" s="568" t="s">
        <v>3926</v>
      </c>
      <c r="H347" s="524" t="str">
        <f>IFERROR(VLOOKUP(G347,'Cadastro de assessores'!A:B,2,FALSE),"Não Cadastrado")</f>
        <v>12624</v>
      </c>
      <c r="I347" s="524"/>
      <c r="J347" s="52" t="s">
        <v>190</v>
      </c>
      <c r="K347" s="524" t="s">
        <v>2618</v>
      </c>
      <c r="L347" s="688">
        <v>44551.0</v>
      </c>
      <c r="M347" s="688">
        <v>44551.0</v>
      </c>
      <c r="N347" s="689">
        <v>44329.0</v>
      </c>
      <c r="O347" s="568" t="s">
        <v>3894</v>
      </c>
      <c r="P347" s="614">
        <v>0.025</v>
      </c>
      <c r="Q347" s="622" t="s">
        <v>4909</v>
      </c>
      <c r="R347" s="615"/>
      <c r="S347" s="524" t="str">
        <f t="shared" si="37"/>
        <v>Não Qualificado</v>
      </c>
      <c r="T347" s="524" t="s">
        <v>104</v>
      </c>
      <c r="U347" s="524" t="s">
        <v>2678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2621</v>
      </c>
      <c r="BE347" s="452" t="s">
        <v>2621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3874</v>
      </c>
      <c r="B348" s="79" t="s">
        <v>4907</v>
      </c>
      <c r="C348" s="134" t="s">
        <v>4908</v>
      </c>
      <c r="D348" s="568">
        <v>7542389.0</v>
      </c>
      <c r="E348" s="524" t="s">
        <v>101</v>
      </c>
      <c r="F348" s="513" t="s">
        <v>19</v>
      </c>
      <c r="G348" s="568" t="s">
        <v>3926</v>
      </c>
      <c r="H348" s="524" t="str">
        <f>IFERROR(VLOOKUP(G348,'Cadastro de assessores'!A:B,2,FALSE),"Não Cadastrado")</f>
        <v>12624</v>
      </c>
      <c r="I348" s="524"/>
      <c r="J348" s="52" t="s">
        <v>190</v>
      </c>
      <c r="K348" s="524" t="s">
        <v>2618</v>
      </c>
      <c r="L348" s="569">
        <v>44579.0</v>
      </c>
      <c r="M348" s="569">
        <v>44579.0</v>
      </c>
      <c r="N348" s="569">
        <v>44694.0</v>
      </c>
      <c r="O348" s="568" t="s">
        <v>3888</v>
      </c>
      <c r="P348" s="614">
        <v>0.007</v>
      </c>
      <c r="Q348" s="622" t="s">
        <v>4909</v>
      </c>
      <c r="R348" s="615"/>
      <c r="S348" s="524" t="str">
        <f t="shared" si="37"/>
        <v>Não Qualificado</v>
      </c>
      <c r="T348" s="524" t="s">
        <v>104</v>
      </c>
      <c r="U348" s="524" t="s">
        <v>2678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2621</v>
      </c>
      <c r="BE348" s="452" t="s">
        <v>2621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3874</v>
      </c>
      <c r="B349" s="79" t="s">
        <v>4910</v>
      </c>
      <c r="C349" s="619" t="s">
        <v>4911</v>
      </c>
      <c r="D349" s="524">
        <v>4455201.0</v>
      </c>
      <c r="E349" s="524" t="s">
        <v>101</v>
      </c>
      <c r="F349" s="524" t="s">
        <v>19</v>
      </c>
      <c r="G349" s="524" t="s">
        <v>4046</v>
      </c>
      <c r="H349" s="524" t="str">
        <f>IFERROR(VLOOKUP(G349,'Cadastro de assessores'!A:B,2,FALSE),"Não Cadastrado")</f>
        <v>16459</v>
      </c>
      <c r="I349" s="524"/>
      <c r="J349" s="52" t="s">
        <v>190</v>
      </c>
      <c r="K349" s="524" t="s">
        <v>2618</v>
      </c>
      <c r="L349" s="621">
        <v>44097.0</v>
      </c>
      <c r="M349" s="621">
        <v>44097.0</v>
      </c>
      <c r="N349" s="621">
        <v>44210.0</v>
      </c>
      <c r="O349" s="524" t="s">
        <v>3878</v>
      </c>
      <c r="P349" s="614">
        <v>0.02</v>
      </c>
      <c r="Q349" s="622" t="s">
        <v>4912</v>
      </c>
      <c r="R349" s="615"/>
      <c r="S349" s="524" t="str">
        <f t="shared" si="37"/>
        <v/>
      </c>
      <c r="T349" s="524" t="s">
        <v>104</v>
      </c>
      <c r="U349" s="524" t="s">
        <v>2646</v>
      </c>
      <c r="V349" s="524" t="s">
        <v>19</v>
      </c>
      <c r="W349" s="616" t="s">
        <v>3884</v>
      </c>
      <c r="X349" s="616" t="s">
        <v>3884</v>
      </c>
      <c r="Y349" s="616" t="s">
        <v>3884</v>
      </c>
      <c r="Z349" s="616" t="s">
        <v>3884</v>
      </c>
      <c r="AA349" s="616" t="s">
        <v>3884</v>
      </c>
      <c r="AB349" s="616" t="s">
        <v>3884</v>
      </c>
      <c r="AC349" s="616" t="s">
        <v>3884</v>
      </c>
      <c r="AD349" s="616" t="s">
        <v>3884</v>
      </c>
      <c r="AE349" s="616" t="s">
        <v>3884</v>
      </c>
      <c r="AF349" s="616" t="s">
        <v>3884</v>
      </c>
      <c r="AG349" s="616" t="s">
        <v>3884</v>
      </c>
      <c r="AH349" s="616" t="s">
        <v>4913</v>
      </c>
      <c r="AI349" s="616" t="s">
        <v>4914</v>
      </c>
      <c r="AJ349" s="616" t="s">
        <v>4915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2621</v>
      </c>
      <c r="BE349" s="452" t="s">
        <v>2621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3874</v>
      </c>
      <c r="B350" s="79" t="s">
        <v>1728</v>
      </c>
      <c r="C350" s="566" t="s">
        <v>1726</v>
      </c>
      <c r="D350" s="568">
        <v>8598875.0</v>
      </c>
      <c r="E350" s="514" t="s">
        <v>18</v>
      </c>
      <c r="F350" s="514" t="s">
        <v>19</v>
      </c>
      <c r="G350" s="568" t="s">
        <v>3719</v>
      </c>
      <c r="H350" s="611" t="str">
        <f>IFERROR(VLOOKUP(G350,'Cadastro de assessores'!A:B,2,FALSE),"Não Cadastrado")</f>
        <v>14739</v>
      </c>
      <c r="I350" s="611"/>
      <c r="J350" s="52" t="s">
        <v>3877</v>
      </c>
      <c r="K350" s="514" t="s">
        <v>103</v>
      </c>
      <c r="L350" s="626">
        <v>44699.0</v>
      </c>
      <c r="M350" s="626">
        <v>44708.0</v>
      </c>
      <c r="N350" s="568"/>
      <c r="O350" s="568" t="s">
        <v>4090</v>
      </c>
      <c r="P350" s="614">
        <v>0.02</v>
      </c>
      <c r="Q350" s="622" t="s">
        <v>4916</v>
      </c>
      <c r="R350" s="615"/>
      <c r="S350" s="524" t="str">
        <f t="shared" si="37"/>
        <v/>
      </c>
      <c r="T350" s="524" t="s">
        <v>104</v>
      </c>
      <c r="U350" s="568" t="s">
        <v>4394</v>
      </c>
      <c r="V350" s="524" t="s">
        <v>154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2621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3874</v>
      </c>
      <c r="B351" s="79" t="s">
        <v>1728</v>
      </c>
      <c r="C351" s="566" t="s">
        <v>1726</v>
      </c>
      <c r="D351" s="568">
        <v>8524764.0</v>
      </c>
      <c r="E351" s="514" t="s">
        <v>18</v>
      </c>
      <c r="F351" s="514" t="s">
        <v>19</v>
      </c>
      <c r="G351" s="568" t="s">
        <v>3719</v>
      </c>
      <c r="H351" s="611" t="str">
        <f>IFERROR(VLOOKUP(G351,'Cadastro de assessores'!A:B,2,FALSE),"Não Cadastrado")</f>
        <v>14739</v>
      </c>
      <c r="I351" s="611"/>
      <c r="J351" s="52" t="s">
        <v>3877</v>
      </c>
      <c r="K351" s="514" t="s">
        <v>103</v>
      </c>
      <c r="L351" s="626">
        <v>44691.0</v>
      </c>
      <c r="M351" s="626">
        <v>44698.0</v>
      </c>
      <c r="N351" s="568"/>
      <c r="O351" s="568" t="s">
        <v>3894</v>
      </c>
      <c r="P351" s="614">
        <v>0.025</v>
      </c>
      <c r="Q351" s="622" t="s">
        <v>4916</v>
      </c>
      <c r="R351" s="615"/>
      <c r="S351" s="524" t="str">
        <f t="shared" si="37"/>
        <v>Qualificado</v>
      </c>
      <c r="T351" s="524" t="s">
        <v>104</v>
      </c>
      <c r="U351" s="568" t="s">
        <v>4394</v>
      </c>
      <c r="V351" s="568" t="s">
        <v>154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3874</v>
      </c>
      <c r="B352" s="79" t="s">
        <v>4917</v>
      </c>
      <c r="C352" s="690" t="s">
        <v>4918</v>
      </c>
      <c r="D352" s="691">
        <v>5686058.0</v>
      </c>
      <c r="E352" s="524" t="s">
        <v>18</v>
      </c>
      <c r="F352" s="513" t="s">
        <v>19</v>
      </c>
      <c r="G352" s="513" t="s">
        <v>4411</v>
      </c>
      <c r="H352" s="513" t="str">
        <f>IFERROR(VLOOKUP(G352,'Cadastro de assessores'!A:B,2,FALSE),"Não Cadastrado")</f>
        <v>16130</v>
      </c>
      <c r="I352" s="513"/>
      <c r="J352" s="52" t="s">
        <v>190</v>
      </c>
      <c r="K352" s="524" t="s">
        <v>2618</v>
      </c>
      <c r="L352" s="621">
        <v>44370.0</v>
      </c>
      <c r="M352" s="621">
        <v>44370.0</v>
      </c>
      <c r="N352" s="621">
        <v>44768.0</v>
      </c>
      <c r="O352" s="524" t="s">
        <v>3888</v>
      </c>
      <c r="P352" s="614">
        <v>0.007</v>
      </c>
      <c r="Q352" s="622" t="s">
        <v>4919</v>
      </c>
      <c r="R352" s="615"/>
      <c r="S352" s="524" t="str">
        <f t="shared" si="37"/>
        <v>Não Qualificado</v>
      </c>
      <c r="T352" s="524" t="s">
        <v>104</v>
      </c>
      <c r="U352" s="568" t="s">
        <v>2669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3874</v>
      </c>
      <c r="B353" s="79" t="s">
        <v>1736</v>
      </c>
      <c r="C353" s="619" t="s">
        <v>4920</v>
      </c>
      <c r="D353" s="524">
        <v>4899222.0</v>
      </c>
      <c r="E353" s="514" t="s">
        <v>18</v>
      </c>
      <c r="F353" s="514" t="s">
        <v>27</v>
      </c>
      <c r="G353" s="514" t="s">
        <v>66</v>
      </c>
      <c r="H353" s="611" t="str">
        <f>IFERROR(VLOOKUP(G353,'Cadastro de assessores'!A:B,2,FALSE),"Não Cadastrado")</f>
        <v>17831</v>
      </c>
      <c r="I353" s="611"/>
      <c r="J353" s="47" t="s">
        <v>103</v>
      </c>
      <c r="K353" s="514" t="s">
        <v>103</v>
      </c>
      <c r="L353" s="626">
        <v>44714.0</v>
      </c>
      <c r="M353" s="626">
        <v>44714.0</v>
      </c>
      <c r="N353" s="568"/>
      <c r="O353" s="568" t="s">
        <v>3894</v>
      </c>
      <c r="P353" s="614">
        <v>0.025</v>
      </c>
      <c r="Q353" s="622" t="s">
        <v>4921</v>
      </c>
      <c r="R353" s="615"/>
      <c r="S353" s="524" t="str">
        <f t="shared" si="37"/>
        <v/>
      </c>
      <c r="T353" s="524" t="s">
        <v>104</v>
      </c>
      <c r="U353" s="524" t="s">
        <v>2707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5" t="s">
        <v>3874</v>
      </c>
      <c r="B354" s="79" t="s">
        <v>4922</v>
      </c>
      <c r="C354" s="619" t="s">
        <v>4923</v>
      </c>
      <c r="D354" s="524">
        <v>4402972.0</v>
      </c>
      <c r="E354" s="514" t="s">
        <v>2604</v>
      </c>
      <c r="F354" s="514" t="s">
        <v>19</v>
      </c>
      <c r="G354" s="514" t="s">
        <v>2604</v>
      </c>
      <c r="H354" s="514" t="str">
        <f>IFERROR(VLOOKUP(G354,'Cadastro de assessores'!A:B,2,FALSE),"Não Cadastrado")</f>
        <v>18986</v>
      </c>
      <c r="I354" s="514"/>
      <c r="J354" s="52" t="s">
        <v>3877</v>
      </c>
      <c r="K354" s="524" t="s">
        <v>149</v>
      </c>
      <c r="L354" s="612">
        <v>44063.0</v>
      </c>
      <c r="M354" s="612">
        <v>44068.0</v>
      </c>
      <c r="N354" s="524"/>
      <c r="O354" s="524" t="s">
        <v>3882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104</v>
      </c>
      <c r="U354" s="524" t="s">
        <v>3937</v>
      </c>
      <c r="V354" s="524" t="s">
        <v>19</v>
      </c>
      <c r="W354" s="616" t="s">
        <v>3884</v>
      </c>
      <c r="X354" s="616" t="s">
        <v>3884</v>
      </c>
      <c r="Y354" s="616" t="s">
        <v>3884</v>
      </c>
      <c r="Z354" s="616" t="s">
        <v>3884</v>
      </c>
      <c r="AA354" s="616" t="s">
        <v>3884</v>
      </c>
      <c r="AB354" s="616" t="s">
        <v>3884</v>
      </c>
      <c r="AC354" s="616" t="s">
        <v>3884</v>
      </c>
      <c r="AD354" s="616" t="s">
        <v>3884</v>
      </c>
      <c r="AE354" s="616" t="s">
        <v>3884</v>
      </c>
      <c r="AF354" s="616" t="s">
        <v>3884</v>
      </c>
      <c r="AG354" s="616" t="s">
        <v>4924</v>
      </c>
      <c r="AH354" s="616" t="s">
        <v>4925</v>
      </c>
      <c r="AI354" s="616" t="s">
        <v>4926</v>
      </c>
      <c r="AJ354" s="616" t="s">
        <v>4927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2621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3874</v>
      </c>
      <c r="B355" s="79" t="s">
        <v>4928</v>
      </c>
      <c r="C355" s="619" t="s">
        <v>4929</v>
      </c>
      <c r="D355" s="524">
        <v>4681835.0</v>
      </c>
      <c r="E355" s="524" t="s">
        <v>101</v>
      </c>
      <c r="F355" s="524" t="s">
        <v>19</v>
      </c>
      <c r="G355" s="524" t="s">
        <v>4046</v>
      </c>
      <c r="H355" s="524" t="str">
        <f>IFERROR(VLOOKUP(G355,'Cadastro de assessores'!A:B,2,FALSE),"Não Cadastrado")</f>
        <v>16459</v>
      </c>
      <c r="I355" s="524"/>
      <c r="J355" s="52" t="s">
        <v>190</v>
      </c>
      <c r="K355" s="524" t="s">
        <v>2618</v>
      </c>
      <c r="L355" s="621">
        <v>44204.0</v>
      </c>
      <c r="M355" s="621">
        <v>44204.0</v>
      </c>
      <c r="N355" s="621">
        <v>44713.0</v>
      </c>
      <c r="O355" s="524" t="s">
        <v>3878</v>
      </c>
      <c r="P355" s="614">
        <v>0.02</v>
      </c>
      <c r="Q355" s="622" t="s">
        <v>4930</v>
      </c>
      <c r="R355" s="615"/>
      <c r="S355" s="524" t="str">
        <f t="shared" si="37"/>
        <v>Não Qualificado</v>
      </c>
      <c r="T355" s="524" t="s">
        <v>104</v>
      </c>
      <c r="U355" s="524" t="s">
        <v>2678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2621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3874</v>
      </c>
      <c r="B356" s="79" t="s">
        <v>4931</v>
      </c>
      <c r="C356" s="619" t="s">
        <v>4932</v>
      </c>
      <c r="D356" s="524">
        <v>4557602.0</v>
      </c>
      <c r="E356" s="514" t="s">
        <v>101</v>
      </c>
      <c r="F356" s="514" t="s">
        <v>19</v>
      </c>
      <c r="G356" s="514" t="s">
        <v>4140</v>
      </c>
      <c r="H356" s="514" t="str">
        <f>IFERROR(VLOOKUP(G356,'Cadastro de assessores'!A:B,2,FALSE),"Não Cadastrado")</f>
        <v>17243</v>
      </c>
      <c r="I356" s="514"/>
      <c r="J356" s="52" t="s">
        <v>3877</v>
      </c>
      <c r="K356" s="514" t="s">
        <v>103</v>
      </c>
      <c r="L356" s="612">
        <v>44165.0</v>
      </c>
      <c r="M356" s="612">
        <v>44169.0</v>
      </c>
      <c r="N356" s="524"/>
      <c r="O356" s="524" t="s">
        <v>3878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104</v>
      </c>
      <c r="U356" s="524" t="s">
        <v>2635</v>
      </c>
      <c r="V356" s="524" t="s">
        <v>19</v>
      </c>
      <c r="W356" s="616" t="s">
        <v>3884</v>
      </c>
      <c r="X356" s="616" t="s">
        <v>3884</v>
      </c>
      <c r="Y356" s="616" t="s">
        <v>3884</v>
      </c>
      <c r="Z356" s="616" t="s">
        <v>3884</v>
      </c>
      <c r="AA356" s="616" t="s">
        <v>3884</v>
      </c>
      <c r="AB356" s="616" t="s">
        <v>3884</v>
      </c>
      <c r="AC356" s="616" t="s">
        <v>3884</v>
      </c>
      <c r="AD356" s="616" t="s">
        <v>3884</v>
      </c>
      <c r="AE356" s="616" t="s">
        <v>3884</v>
      </c>
      <c r="AF356" s="616" t="s">
        <v>3884</v>
      </c>
      <c r="AG356" s="616" t="s">
        <v>3884</v>
      </c>
      <c r="AH356" s="616" t="s">
        <v>3884</v>
      </c>
      <c r="AI356" s="616" t="s">
        <v>3884</v>
      </c>
      <c r="AJ356" s="616" t="s">
        <v>3884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3874</v>
      </c>
      <c r="B357" s="79" t="s">
        <v>4933</v>
      </c>
      <c r="C357" s="566" t="s">
        <v>1784</v>
      </c>
      <c r="D357" s="480">
        <v>8993002.0</v>
      </c>
      <c r="E357" s="524" t="s">
        <v>18</v>
      </c>
      <c r="F357" s="513" t="s">
        <v>27</v>
      </c>
      <c r="G357" s="524" t="s">
        <v>120</v>
      </c>
      <c r="H357" s="514" t="str">
        <f>IFERROR(VLOOKUP(G357,'Cadastro de assessores'!A:B,2,FALSE),"Não Cadastrado")</f>
        <v>18890</v>
      </c>
      <c r="I357" s="514"/>
      <c r="J357" s="52" t="s">
        <v>3877</v>
      </c>
      <c r="K357" s="524" t="s">
        <v>103</v>
      </c>
      <c r="L357" s="621">
        <v>44768.0</v>
      </c>
      <c r="M357" s="621">
        <v>44769.0</v>
      </c>
      <c r="N357" s="569"/>
      <c r="O357" s="568" t="s">
        <v>4934</v>
      </c>
      <c r="P357" s="614">
        <v>0.01</v>
      </c>
      <c r="Q357" s="228" t="s">
        <v>3985</v>
      </c>
      <c r="R357" s="615"/>
      <c r="S357" s="524"/>
      <c r="T357" s="524" t="s">
        <v>104</v>
      </c>
      <c r="U357" s="492"/>
      <c r="V357" s="524" t="s">
        <v>76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3874</v>
      </c>
      <c r="B358" s="79" t="s">
        <v>4933</v>
      </c>
      <c r="C358" s="566" t="s">
        <v>1784</v>
      </c>
      <c r="D358" s="692">
        <v>8688674.0</v>
      </c>
      <c r="E358" s="524" t="s">
        <v>18</v>
      </c>
      <c r="F358" s="513" t="s">
        <v>27</v>
      </c>
      <c r="G358" s="524" t="s">
        <v>120</v>
      </c>
      <c r="H358" s="514" t="str">
        <f>IFERROR(VLOOKUP(G358,'Cadastro de assessores'!A:B,2,FALSE),"Não Cadastrado")</f>
        <v>18890</v>
      </c>
      <c r="I358" s="514"/>
      <c r="J358" s="52" t="s">
        <v>3877</v>
      </c>
      <c r="K358" s="524" t="s">
        <v>103</v>
      </c>
      <c r="L358" s="621">
        <v>44713.0</v>
      </c>
      <c r="M358" s="621">
        <v>44714.0</v>
      </c>
      <c r="N358" s="569"/>
      <c r="O358" s="568" t="s">
        <v>4532</v>
      </c>
      <c r="P358" s="614">
        <v>0.012</v>
      </c>
      <c r="Q358" s="228" t="s">
        <v>3985</v>
      </c>
      <c r="R358" s="615"/>
      <c r="S358" s="524" t="s">
        <v>116</v>
      </c>
      <c r="T358" s="524" t="s">
        <v>104</v>
      </c>
      <c r="U358" s="492" t="s">
        <v>2707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2621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3874</v>
      </c>
      <c r="B359" s="79" t="s">
        <v>4935</v>
      </c>
      <c r="C359" s="566" t="s">
        <v>4936</v>
      </c>
      <c r="D359" s="568">
        <v>5593800.0</v>
      </c>
      <c r="E359" s="524" t="s">
        <v>18</v>
      </c>
      <c r="F359" s="513" t="s">
        <v>27</v>
      </c>
      <c r="G359" s="524" t="s">
        <v>262</v>
      </c>
      <c r="H359" s="568" t="str">
        <f>IFERROR(VLOOKUP(G359,'Cadastro de assessores'!A:B,2,FALSE),"Não Cadastrado")</f>
        <v>18009</v>
      </c>
      <c r="I359" s="568"/>
      <c r="J359" s="52" t="s">
        <v>190</v>
      </c>
      <c r="K359" s="524" t="s">
        <v>2618</v>
      </c>
      <c r="L359" s="621">
        <v>44344.0</v>
      </c>
      <c r="M359" s="621">
        <v>44344.0</v>
      </c>
      <c r="N359" s="569">
        <v>44711.0</v>
      </c>
      <c r="O359" s="568" t="s">
        <v>3878</v>
      </c>
      <c r="P359" s="614">
        <v>0.02</v>
      </c>
      <c r="Q359" s="228" t="s">
        <v>4937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104</v>
      </c>
      <c r="U359" s="492" t="s">
        <v>2674</v>
      </c>
      <c r="V359" s="524" t="s">
        <v>154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2621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3874</v>
      </c>
      <c r="B360" s="79" t="s">
        <v>4938</v>
      </c>
      <c r="C360" s="566" t="s">
        <v>4939</v>
      </c>
      <c r="D360" s="568">
        <v>6493585.0</v>
      </c>
      <c r="E360" s="514" t="s">
        <v>101</v>
      </c>
      <c r="F360" s="611" t="s">
        <v>19</v>
      </c>
      <c r="G360" s="514" t="s">
        <v>3940</v>
      </c>
      <c r="H360" s="629" t="str">
        <f>IFERROR(VLOOKUP(G360,'Cadastro de assessores'!A:B,2,FALSE),"Não Cadastrado")</f>
        <v>1298</v>
      </c>
      <c r="I360" s="629"/>
      <c r="J360" s="52" t="s">
        <v>3877</v>
      </c>
      <c r="K360" s="514" t="s">
        <v>103</v>
      </c>
      <c r="L360" s="612">
        <v>44449.0</v>
      </c>
      <c r="M360" s="612">
        <v>44452.0</v>
      </c>
      <c r="N360" s="629"/>
      <c r="O360" s="629" t="s">
        <v>3890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104</v>
      </c>
      <c r="U360" s="480" t="s">
        <v>4165</v>
      </c>
      <c r="V360" s="524" t="s">
        <v>154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3874</v>
      </c>
      <c r="B361" s="79" t="s">
        <v>4940</v>
      </c>
      <c r="C361" s="566" t="s">
        <v>4941</v>
      </c>
      <c r="D361" s="568">
        <v>6980115.0</v>
      </c>
      <c r="E361" s="568" t="s">
        <v>18</v>
      </c>
      <c r="F361" s="568" t="s">
        <v>27</v>
      </c>
      <c r="G361" s="568" t="s">
        <v>4205</v>
      </c>
      <c r="H361" s="568" t="str">
        <f>IFERROR(VLOOKUP(G361,'Cadastro de assessores'!A:B,2,FALSE),"Não Cadastrado")</f>
        <v>14294</v>
      </c>
      <c r="I361" s="568"/>
      <c r="J361" s="52" t="s">
        <v>190</v>
      </c>
      <c r="K361" s="524" t="s">
        <v>2618</v>
      </c>
      <c r="L361" s="620">
        <v>44517.0</v>
      </c>
      <c r="M361" s="620">
        <v>44517.0</v>
      </c>
      <c r="N361" s="569">
        <v>44816.0</v>
      </c>
      <c r="O361" s="568" t="s">
        <v>3922</v>
      </c>
      <c r="P361" s="614">
        <v>0.008</v>
      </c>
      <c r="Q361" s="484" t="s">
        <v>4942</v>
      </c>
      <c r="R361" s="615"/>
      <c r="S361" s="524" t="str">
        <f t="shared" si="38"/>
        <v>Não Qualificado</v>
      </c>
      <c r="T361" s="524" t="s">
        <v>104</v>
      </c>
      <c r="U361" s="480" t="s">
        <v>4943</v>
      </c>
      <c r="V361" s="524" t="s">
        <v>154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3874</v>
      </c>
      <c r="B362" s="79" t="s">
        <v>4944</v>
      </c>
      <c r="C362" s="566" t="s">
        <v>4945</v>
      </c>
      <c r="D362" s="568">
        <v>7719774.0</v>
      </c>
      <c r="E362" s="514" t="s">
        <v>101</v>
      </c>
      <c r="F362" s="611" t="s">
        <v>19</v>
      </c>
      <c r="G362" s="514" t="s">
        <v>3931</v>
      </c>
      <c r="H362" s="629" t="str">
        <f>IFERROR(VLOOKUP(G362,'Cadastro de assessores'!A:B,2,FALSE),"Não Cadastrado")</f>
        <v>1441</v>
      </c>
      <c r="I362" s="629"/>
      <c r="J362" s="52" t="s">
        <v>190</v>
      </c>
      <c r="K362" s="514" t="s">
        <v>103</v>
      </c>
      <c r="L362" s="612">
        <v>44585.0</v>
      </c>
      <c r="M362" s="612">
        <v>44599.0</v>
      </c>
      <c r="N362" s="656">
        <v>44886.0</v>
      </c>
      <c r="O362" s="568" t="s">
        <v>3922</v>
      </c>
      <c r="P362" s="614">
        <v>0.008</v>
      </c>
      <c r="Q362" s="228" t="s">
        <v>4946</v>
      </c>
      <c r="R362" s="615"/>
      <c r="S362" s="524" t="str">
        <f t="shared" si="38"/>
        <v>Não Qualificado</v>
      </c>
      <c r="T362" s="524" t="s">
        <v>104</v>
      </c>
      <c r="U362" s="568" t="s">
        <v>2997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3874</v>
      </c>
      <c r="B363" s="79" t="s">
        <v>1801</v>
      </c>
      <c r="C363" s="566" t="s">
        <v>4947</v>
      </c>
      <c r="D363" s="568">
        <v>6604192.0</v>
      </c>
      <c r="E363" s="514" t="s">
        <v>18</v>
      </c>
      <c r="F363" s="611" t="s">
        <v>19</v>
      </c>
      <c r="G363" s="514" t="s">
        <v>711</v>
      </c>
      <c r="H363" s="514" t="str">
        <f>IFERROR(VLOOKUP(G363,'Cadastro de assessores'!A:B,2,FALSE),"Não Cadastrado")</f>
        <v>18467</v>
      </c>
      <c r="I363" s="514"/>
      <c r="J363" s="52" t="s">
        <v>3877</v>
      </c>
      <c r="K363" s="514" t="s">
        <v>103</v>
      </c>
      <c r="L363" s="612">
        <v>44460.0</v>
      </c>
      <c r="M363" s="612">
        <v>44460.0</v>
      </c>
      <c r="N363" s="568"/>
      <c r="O363" s="568" t="s">
        <v>3888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104</v>
      </c>
      <c r="U363" s="568" t="s">
        <v>4948</v>
      </c>
      <c r="V363" s="524" t="s">
        <v>154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3874</v>
      </c>
      <c r="B364" s="79" t="s">
        <v>1807</v>
      </c>
      <c r="C364" s="566" t="s">
        <v>4949</v>
      </c>
      <c r="D364" s="568">
        <v>6065019.0</v>
      </c>
      <c r="E364" s="514" t="s">
        <v>18</v>
      </c>
      <c r="F364" s="513" t="s">
        <v>27</v>
      </c>
      <c r="G364" s="524" t="s">
        <v>120</v>
      </c>
      <c r="H364" s="514" t="str">
        <f>IFERROR(VLOOKUP(G364,'Cadastro de assessores'!A:B,2,FALSE),"Não Cadastrado")</f>
        <v>18890</v>
      </c>
      <c r="I364" s="514"/>
      <c r="J364" s="52" t="s">
        <v>3877</v>
      </c>
      <c r="K364" s="524" t="s">
        <v>103</v>
      </c>
      <c r="L364" s="621">
        <v>44746.0</v>
      </c>
      <c r="M364" s="621">
        <v>44749.0</v>
      </c>
      <c r="N364" s="524"/>
      <c r="O364" s="524" t="s">
        <v>3888</v>
      </c>
      <c r="P364" s="614">
        <v>0.007</v>
      </c>
      <c r="Q364" s="622" t="s">
        <v>3985</v>
      </c>
      <c r="R364" s="615"/>
      <c r="S364" s="524" t="s">
        <v>116</v>
      </c>
      <c r="T364" s="524" t="s">
        <v>104</v>
      </c>
      <c r="U364" s="524" t="s">
        <v>2707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2621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3874</v>
      </c>
      <c r="B365" s="79" t="s">
        <v>1811</v>
      </c>
      <c r="C365" s="566" t="s">
        <v>1808</v>
      </c>
      <c r="D365" s="568">
        <v>8688629.0</v>
      </c>
      <c r="E365" s="524" t="s">
        <v>18</v>
      </c>
      <c r="F365" s="513" t="s">
        <v>27</v>
      </c>
      <c r="G365" s="524" t="s">
        <v>120</v>
      </c>
      <c r="H365" s="514" t="str">
        <f>IFERROR(VLOOKUP(G365,'Cadastro de assessores'!A:B,2,FALSE),"Não Cadastrado")</f>
        <v>18890</v>
      </c>
      <c r="I365" s="514"/>
      <c r="J365" s="52" t="s">
        <v>3877</v>
      </c>
      <c r="K365" s="524" t="s">
        <v>103</v>
      </c>
      <c r="L365" s="621">
        <v>44712.0</v>
      </c>
      <c r="M365" s="621">
        <v>44714.0</v>
      </c>
      <c r="N365" s="524"/>
      <c r="O365" s="524" t="s">
        <v>4532</v>
      </c>
      <c r="P365" s="614">
        <v>0.012</v>
      </c>
      <c r="Q365" s="622" t="s">
        <v>3985</v>
      </c>
      <c r="R365" s="615"/>
      <c r="S365" s="524"/>
      <c r="T365" s="524" t="s">
        <v>104</v>
      </c>
      <c r="U365" s="524" t="s">
        <v>2707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2621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3874</v>
      </c>
      <c r="B366" s="79" t="s">
        <v>1816</v>
      </c>
      <c r="C366" s="619" t="s">
        <v>1813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3877</v>
      </c>
      <c r="K366" s="524"/>
      <c r="L366" s="621">
        <v>44826.0</v>
      </c>
      <c r="M366" s="621">
        <v>44832.0</v>
      </c>
      <c r="N366" s="524"/>
      <c r="O366" s="524" t="s">
        <v>3888</v>
      </c>
      <c r="P366" s="614">
        <v>0.01</v>
      </c>
      <c r="Q366" s="622" t="s">
        <v>4950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3874</v>
      </c>
      <c r="B367" s="79" t="s">
        <v>4951</v>
      </c>
      <c r="C367" s="619" t="s">
        <v>4952</v>
      </c>
      <c r="D367" s="524">
        <v>4488691.0</v>
      </c>
      <c r="E367" s="514" t="s">
        <v>18</v>
      </c>
      <c r="F367" s="514" t="s">
        <v>19</v>
      </c>
      <c r="G367" s="514" t="s">
        <v>3881</v>
      </c>
      <c r="H367" s="514" t="str">
        <f>IFERROR(VLOOKUP(G367,'Cadastro de assessores'!A:B,2,FALSE),"Não Cadastrado")</f>
        <v>17679</v>
      </c>
      <c r="I367" s="514"/>
      <c r="J367" s="52" t="s">
        <v>3877</v>
      </c>
      <c r="K367" s="524" t="s">
        <v>149</v>
      </c>
      <c r="L367" s="524" t="s">
        <v>2655</v>
      </c>
      <c r="M367" s="642" t="s">
        <v>4248</v>
      </c>
      <c r="N367" s="524"/>
      <c r="O367" s="524" t="s">
        <v>3890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104</v>
      </c>
      <c r="U367" s="524" t="s">
        <v>2657</v>
      </c>
      <c r="V367" s="524" t="s">
        <v>19</v>
      </c>
      <c r="W367" s="616" t="s">
        <v>3884</v>
      </c>
      <c r="X367" s="616" t="s">
        <v>3884</v>
      </c>
      <c r="Y367" s="616" t="s">
        <v>3884</v>
      </c>
      <c r="Z367" s="616" t="s">
        <v>3884</v>
      </c>
      <c r="AA367" s="616" t="s">
        <v>3884</v>
      </c>
      <c r="AB367" s="616" t="s">
        <v>3884</v>
      </c>
      <c r="AC367" s="616" t="s">
        <v>3884</v>
      </c>
      <c r="AD367" s="616" t="s">
        <v>3884</v>
      </c>
      <c r="AE367" s="616" t="s">
        <v>3884</v>
      </c>
      <c r="AF367" s="616" t="s">
        <v>3884</v>
      </c>
      <c r="AG367" s="616" t="s">
        <v>3884</v>
      </c>
      <c r="AH367" s="616" t="s">
        <v>3884</v>
      </c>
      <c r="AI367" s="616" t="s">
        <v>3884</v>
      </c>
      <c r="AJ367" s="616" t="s">
        <v>3884</v>
      </c>
      <c r="AK367" s="452" t="s">
        <v>2655</v>
      </c>
      <c r="AL367" s="452"/>
      <c r="AM367" s="452" t="s">
        <v>2655</v>
      </c>
      <c r="AN367" s="452" t="s">
        <v>2655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2621</v>
      </c>
      <c r="BE367" s="452" t="s">
        <v>2621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3874</v>
      </c>
      <c r="B368" s="79" t="s">
        <v>1832</v>
      </c>
      <c r="C368" s="619" t="s">
        <v>4953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3877</v>
      </c>
      <c r="K368" s="514" t="s">
        <v>103</v>
      </c>
      <c r="L368" s="612">
        <v>44673.0</v>
      </c>
      <c r="M368" s="612">
        <v>44673.0</v>
      </c>
      <c r="N368" s="568"/>
      <c r="O368" s="568" t="s">
        <v>3890</v>
      </c>
      <c r="P368" s="614">
        <v>0.012</v>
      </c>
      <c r="Q368" s="484" t="s">
        <v>4954</v>
      </c>
      <c r="R368" s="615"/>
      <c r="S368" s="524" t="str">
        <f t="shared" si="39"/>
        <v>Não Qualificado</v>
      </c>
      <c r="T368" s="524" t="s">
        <v>104</v>
      </c>
      <c r="U368" s="568" t="s">
        <v>2707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3874</v>
      </c>
      <c r="B369" s="79" t="s">
        <v>1844</v>
      </c>
      <c r="C369" s="566" t="s">
        <v>4955</v>
      </c>
      <c r="D369" s="568">
        <v>6000381.0</v>
      </c>
      <c r="E369" s="514" t="s">
        <v>101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3877</v>
      </c>
      <c r="K369" s="514" t="s">
        <v>103</v>
      </c>
      <c r="L369" s="612">
        <v>44404.0</v>
      </c>
      <c r="M369" s="612">
        <v>44404.0</v>
      </c>
      <c r="N369" s="524"/>
      <c r="O369" s="524" t="s">
        <v>3890</v>
      </c>
      <c r="P369" s="614">
        <v>0.012</v>
      </c>
      <c r="Q369" s="228" t="s">
        <v>4956</v>
      </c>
      <c r="R369" s="615"/>
      <c r="S369" s="524" t="str">
        <f t="shared" si="39"/>
        <v>Não Qualificado</v>
      </c>
      <c r="T369" s="524" t="s">
        <v>104</v>
      </c>
      <c r="U369" s="568" t="s">
        <v>2669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3874</v>
      </c>
      <c r="B370" s="79" t="s">
        <v>4957</v>
      </c>
      <c r="C370" s="566" t="s">
        <v>4958</v>
      </c>
      <c r="D370" s="568">
        <v>3081966.0</v>
      </c>
      <c r="E370" s="514" t="s">
        <v>18</v>
      </c>
      <c r="F370" s="514" t="s">
        <v>19</v>
      </c>
      <c r="G370" s="514" t="s">
        <v>378</v>
      </c>
      <c r="H370" s="568" t="str">
        <f>IFERROR(VLOOKUP(G370,'Cadastro de assessores'!A:B,2,FALSE),"Não Cadastrado")</f>
        <v>18993</v>
      </c>
      <c r="I370" s="568"/>
      <c r="J370" s="52" t="s">
        <v>3877</v>
      </c>
      <c r="K370" s="514" t="s">
        <v>103</v>
      </c>
      <c r="L370" s="613">
        <v>44488.0</v>
      </c>
      <c r="M370" s="613">
        <v>44498.0</v>
      </c>
      <c r="N370" s="568"/>
      <c r="O370" s="568" t="s">
        <v>3888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104</v>
      </c>
      <c r="U370" s="568" t="s">
        <v>2719</v>
      </c>
      <c r="V370" s="524" t="s">
        <v>799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3874</v>
      </c>
      <c r="B371" s="79" t="s">
        <v>4959</v>
      </c>
      <c r="C371" s="623" t="s">
        <v>4960</v>
      </c>
      <c r="D371" s="514">
        <v>4848711.0</v>
      </c>
      <c r="E371" s="514" t="s">
        <v>101</v>
      </c>
      <c r="F371" s="514" t="s">
        <v>19</v>
      </c>
      <c r="G371" s="514" t="s">
        <v>4137</v>
      </c>
      <c r="H371" s="514" t="str">
        <f>IFERROR(VLOOKUP(G371,'Cadastro de assessores'!A:B,2,FALSE),"Não Cadastrado")</f>
        <v>15049</v>
      </c>
      <c r="I371" s="514"/>
      <c r="J371" s="52" t="s">
        <v>3877</v>
      </c>
      <c r="K371" s="514" t="s">
        <v>103</v>
      </c>
      <c r="L371" s="612">
        <v>44236.0</v>
      </c>
      <c r="M371" s="612">
        <v>44236.0</v>
      </c>
      <c r="N371" s="524"/>
      <c r="O371" s="524" t="s">
        <v>3890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104</v>
      </c>
      <c r="U371" s="524" t="s">
        <v>2657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3884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3874</v>
      </c>
      <c r="B372" s="79" t="s">
        <v>3746</v>
      </c>
      <c r="C372" s="619" t="s">
        <v>3744</v>
      </c>
      <c r="D372" s="524">
        <v>3064790.0</v>
      </c>
      <c r="E372" s="524" t="s">
        <v>18</v>
      </c>
      <c r="F372" s="524" t="s">
        <v>19</v>
      </c>
      <c r="G372" s="524" t="s">
        <v>711</v>
      </c>
      <c r="H372" s="524" t="str">
        <f>IFERROR(VLOOKUP(G372,'Cadastro de assessores'!A:B,2,FALSE),"Não Cadastrado")</f>
        <v>18467</v>
      </c>
      <c r="I372" s="524"/>
      <c r="J372" s="52" t="s">
        <v>190</v>
      </c>
      <c r="K372" s="524" t="s">
        <v>2618</v>
      </c>
      <c r="L372" s="621">
        <v>43699.0</v>
      </c>
      <c r="M372" s="621">
        <v>43699.0</v>
      </c>
      <c r="N372" s="524"/>
      <c r="O372" s="524" t="s">
        <v>3882</v>
      </c>
      <c r="P372" s="614">
        <v>0.015</v>
      </c>
      <c r="Q372" s="622" t="s">
        <v>4961</v>
      </c>
      <c r="R372" s="615"/>
      <c r="S372" s="524" t="str">
        <f t="shared" si="39"/>
        <v>Não Qualificado</v>
      </c>
      <c r="T372" s="524" t="s">
        <v>104</v>
      </c>
      <c r="U372" s="524" t="s">
        <v>2897</v>
      </c>
      <c r="V372" s="524" t="s">
        <v>27</v>
      </c>
      <c r="W372" s="616" t="s">
        <v>4962</v>
      </c>
      <c r="X372" s="616"/>
      <c r="Y372" s="616" t="s">
        <v>4963</v>
      </c>
      <c r="Z372" s="616" t="s">
        <v>3884</v>
      </c>
      <c r="AA372" s="616" t="s">
        <v>3884</v>
      </c>
      <c r="AB372" s="616" t="s">
        <v>3884</v>
      </c>
      <c r="AC372" s="616" t="s">
        <v>3884</v>
      </c>
      <c r="AD372" s="616" t="s">
        <v>3884</v>
      </c>
      <c r="AE372" s="616" t="s">
        <v>3884</v>
      </c>
      <c r="AF372" s="616" t="s">
        <v>3884</v>
      </c>
      <c r="AG372" s="616" t="s">
        <v>3884</v>
      </c>
      <c r="AH372" s="616"/>
      <c r="AI372" s="616"/>
      <c r="AJ372" s="616"/>
      <c r="AK372" s="452"/>
      <c r="AL372" s="452"/>
      <c r="AM372" s="452" t="s">
        <v>2655</v>
      </c>
      <c r="AN372" s="452" t="s">
        <v>2655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2621</v>
      </c>
      <c r="BE372" s="452" t="s">
        <v>2621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3874</v>
      </c>
      <c r="B373" s="79" t="s">
        <v>1851</v>
      </c>
      <c r="C373" s="647" t="s">
        <v>4964</v>
      </c>
      <c r="D373" s="625">
        <v>188081.0</v>
      </c>
      <c r="E373" s="611" t="s">
        <v>18</v>
      </c>
      <c r="F373" s="611" t="s">
        <v>19</v>
      </c>
      <c r="G373" s="514" t="s">
        <v>144</v>
      </c>
      <c r="H373" s="524">
        <f>IFERROR(VLOOKUP(G373,'Cadastro de assessores'!A:B,2,FALSE),"Não Cadastrado")</f>
        <v>12332</v>
      </c>
      <c r="I373" s="524"/>
      <c r="J373" s="52" t="s">
        <v>3877</v>
      </c>
      <c r="K373" s="514" t="s">
        <v>103</v>
      </c>
      <c r="L373" s="621">
        <v>44770.0</v>
      </c>
      <c r="M373" s="621">
        <v>44774.0</v>
      </c>
      <c r="N373" s="524"/>
      <c r="O373" s="524" t="s">
        <v>3888</v>
      </c>
      <c r="P373" s="614">
        <v>0.007</v>
      </c>
      <c r="Q373" s="654"/>
      <c r="R373" s="615"/>
      <c r="S373" s="524"/>
      <c r="T373" s="524"/>
      <c r="U373" s="524"/>
      <c r="V373" s="524" t="s">
        <v>154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3874</v>
      </c>
      <c r="B374" s="79" t="s">
        <v>1856</v>
      </c>
      <c r="C374" s="647" t="s">
        <v>1853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3877</v>
      </c>
      <c r="K374" s="514" t="s">
        <v>103</v>
      </c>
      <c r="L374" s="621">
        <v>44596.0</v>
      </c>
      <c r="M374" s="621">
        <v>44614.0</v>
      </c>
      <c r="N374" s="524"/>
      <c r="O374" s="524" t="s">
        <v>3882</v>
      </c>
      <c r="P374" s="614">
        <v>0.015</v>
      </c>
      <c r="Q374" s="622" t="s">
        <v>4965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104</v>
      </c>
      <c r="U374" s="524" t="s">
        <v>2707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3874</v>
      </c>
      <c r="B375" s="79">
        <v>7.31212665E9</v>
      </c>
      <c r="C375" s="619" t="s">
        <v>4966</v>
      </c>
      <c r="D375" s="524">
        <v>4854627.0</v>
      </c>
      <c r="E375" s="524" t="s">
        <v>18</v>
      </c>
      <c r="F375" s="524" t="s">
        <v>27</v>
      </c>
      <c r="G375" s="524" t="s">
        <v>262</v>
      </c>
      <c r="H375" s="524" t="str">
        <f>IFERROR(VLOOKUP(G375,'Cadastro de assessores'!A:B,2,FALSE),"Não Cadastrado")</f>
        <v>18009</v>
      </c>
      <c r="I375" s="524"/>
      <c r="J375" s="52" t="s">
        <v>190</v>
      </c>
      <c r="K375" s="524" t="s">
        <v>2618</v>
      </c>
      <c r="L375" s="621">
        <v>44237.0</v>
      </c>
      <c r="M375" s="621">
        <v>44237.0</v>
      </c>
      <c r="N375" s="621">
        <v>44613.0</v>
      </c>
      <c r="O375" s="524" t="s">
        <v>3882</v>
      </c>
      <c r="P375" s="614">
        <v>0.015</v>
      </c>
      <c r="Q375" s="622" t="s">
        <v>4967</v>
      </c>
      <c r="R375" s="615"/>
      <c r="S375" s="524" t="str">
        <f t="shared" si="40"/>
        <v/>
      </c>
      <c r="T375" s="524" t="s">
        <v>104</v>
      </c>
      <c r="U375" s="524" t="s">
        <v>2674</v>
      </c>
      <c r="V375" s="524" t="s">
        <v>154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2621</v>
      </c>
      <c r="BE375" s="452" t="s">
        <v>2621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3874</v>
      </c>
      <c r="B376" s="79" t="s">
        <v>4968</v>
      </c>
      <c r="C376" s="566" t="s">
        <v>4969</v>
      </c>
      <c r="D376" s="568">
        <v>5378763.0</v>
      </c>
      <c r="E376" s="524" t="s">
        <v>18</v>
      </c>
      <c r="F376" s="513" t="s">
        <v>27</v>
      </c>
      <c r="G376" s="524" t="s">
        <v>262</v>
      </c>
      <c r="H376" s="513" t="str">
        <f>IFERROR(VLOOKUP(G376,'Cadastro de assessores'!A:B,2,FALSE),"Não Cadastrado")</f>
        <v>18009</v>
      </c>
      <c r="I376" s="513"/>
      <c r="J376" s="52" t="s">
        <v>190</v>
      </c>
      <c r="K376" s="524" t="s">
        <v>2618</v>
      </c>
      <c r="L376" s="524" t="s">
        <v>2655</v>
      </c>
      <c r="M376" s="524" t="s">
        <v>2655</v>
      </c>
      <c r="N376" s="621">
        <v>44619.0</v>
      </c>
      <c r="O376" s="524" t="s">
        <v>3894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104</v>
      </c>
      <c r="U376" s="524" t="s">
        <v>2674</v>
      </c>
      <c r="V376" s="524" t="s">
        <v>154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2621</v>
      </c>
      <c r="BE376" s="452" t="s">
        <v>2621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3874</v>
      </c>
      <c r="B377" s="79" t="s">
        <v>4970</v>
      </c>
      <c r="C377" s="566" t="s">
        <v>4971</v>
      </c>
      <c r="D377" s="568">
        <v>5947531.0</v>
      </c>
      <c r="E377" s="514" t="s">
        <v>18</v>
      </c>
      <c r="F377" s="611" t="s">
        <v>27</v>
      </c>
      <c r="G377" s="514" t="s">
        <v>262</v>
      </c>
      <c r="H377" s="611" t="str">
        <f>IFERROR(VLOOKUP(G377,'Cadastro de assessores'!A:B,2,FALSE),"Não Cadastrado")</f>
        <v>18009</v>
      </c>
      <c r="I377" s="611"/>
      <c r="J377" s="52" t="s">
        <v>3877</v>
      </c>
      <c r="K377" s="524" t="s">
        <v>149</v>
      </c>
      <c r="L377" s="524" t="s">
        <v>2655</v>
      </c>
      <c r="M377" s="642" t="s">
        <v>4248</v>
      </c>
      <c r="N377" s="568"/>
      <c r="O377" s="568" t="s">
        <v>3894</v>
      </c>
      <c r="P377" s="614">
        <v>0.025</v>
      </c>
      <c r="Q377" s="484"/>
      <c r="R377" s="615"/>
      <c r="S377" s="524" t="str">
        <f t="shared" si="40"/>
        <v/>
      </c>
      <c r="T377" s="524" t="s">
        <v>104</v>
      </c>
      <c r="U377" s="524" t="s">
        <v>2674</v>
      </c>
      <c r="V377" s="524" t="s">
        <v>154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2621</v>
      </c>
      <c r="BE377" s="452" t="s">
        <v>2621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3874</v>
      </c>
      <c r="B378" s="79" t="s">
        <v>4972</v>
      </c>
      <c r="C378" s="566" t="s">
        <v>4973</v>
      </c>
      <c r="D378" s="568">
        <v>5655163.0</v>
      </c>
      <c r="E378" s="524" t="s">
        <v>18</v>
      </c>
      <c r="F378" s="513" t="s">
        <v>27</v>
      </c>
      <c r="G378" s="513" t="s">
        <v>262</v>
      </c>
      <c r="H378" s="513" t="str">
        <f>IFERROR(VLOOKUP(G378,'Cadastro de assessores'!A:B,2,FALSE),"Não Cadastrado")</f>
        <v>18009</v>
      </c>
      <c r="I378" s="513"/>
      <c r="J378" s="52" t="s">
        <v>190</v>
      </c>
      <c r="K378" s="524" t="s">
        <v>2618</v>
      </c>
      <c r="L378" s="621"/>
      <c r="M378" s="621">
        <v>44369.0</v>
      </c>
      <c r="N378" s="656">
        <v>44545.0</v>
      </c>
      <c r="O378" s="568" t="s">
        <v>3894</v>
      </c>
      <c r="P378" s="614">
        <v>0.025</v>
      </c>
      <c r="Q378" s="646" t="s">
        <v>4974</v>
      </c>
      <c r="R378" s="615"/>
      <c r="S378" s="524" t="str">
        <f t="shared" si="40"/>
        <v>Não Qualificado</v>
      </c>
      <c r="T378" s="524" t="s">
        <v>104</v>
      </c>
      <c r="U378" s="480" t="s">
        <v>4975</v>
      </c>
      <c r="V378" s="524" t="s">
        <v>154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2621</v>
      </c>
      <c r="BE378" s="452" t="s">
        <v>2621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3874</v>
      </c>
      <c r="B379" s="79" t="s">
        <v>4976</v>
      </c>
      <c r="C379" s="647" t="s">
        <v>4977</v>
      </c>
      <c r="D379" s="629">
        <v>7048589.0</v>
      </c>
      <c r="E379" s="514" t="s">
        <v>18</v>
      </c>
      <c r="F379" s="611" t="s">
        <v>27</v>
      </c>
      <c r="G379" s="514" t="s">
        <v>66</v>
      </c>
      <c r="H379" s="611" t="str">
        <f>IFERROR(VLOOKUP(G379,'Cadastro de assessores'!A:B,2,FALSE),"Não Cadastrado")</f>
        <v>17831</v>
      </c>
      <c r="I379" s="611"/>
      <c r="J379" s="52" t="s">
        <v>3877</v>
      </c>
      <c r="K379" s="524" t="s">
        <v>103</v>
      </c>
      <c r="L379" s="612">
        <v>44508.0</v>
      </c>
      <c r="M379" s="612">
        <v>44508.0</v>
      </c>
      <c r="N379" s="568"/>
      <c r="O379" s="568" t="s">
        <v>3890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104</v>
      </c>
      <c r="U379" s="524" t="s">
        <v>2897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3874</v>
      </c>
      <c r="B380" s="79" t="s">
        <v>4978</v>
      </c>
      <c r="C380" s="647" t="s">
        <v>4979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3877</v>
      </c>
      <c r="K380" s="524"/>
      <c r="L380" s="613"/>
      <c r="M380" s="514"/>
      <c r="N380" s="568"/>
      <c r="O380" s="568" t="s">
        <v>3882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3874</v>
      </c>
      <c r="B381" s="79" t="s">
        <v>4980</v>
      </c>
      <c r="C381" s="647" t="s">
        <v>4981</v>
      </c>
      <c r="D381" s="611">
        <v>9281869.0</v>
      </c>
      <c r="E381" s="514" t="s">
        <v>18</v>
      </c>
      <c r="F381" s="611" t="s">
        <v>181</v>
      </c>
      <c r="G381" s="514" t="s">
        <v>4982</v>
      </c>
      <c r="H381" s="611">
        <f>IFERROR(VLOOKUP(G381,'Cadastro de assessores'!A:B,2,FALSE),"Não Cadastrado")</f>
        <v>12360</v>
      </c>
      <c r="I381" s="611"/>
      <c r="J381" s="52" t="s">
        <v>190</v>
      </c>
      <c r="K381" s="524"/>
      <c r="L381" s="613">
        <v>44831.0</v>
      </c>
      <c r="M381" s="613">
        <v>44831.0</v>
      </c>
      <c r="N381" s="568"/>
      <c r="O381" s="568" t="s">
        <v>3894</v>
      </c>
      <c r="P381" s="614">
        <v>0.025</v>
      </c>
      <c r="Q381" s="228" t="s">
        <v>4983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3874</v>
      </c>
      <c r="B382" s="79" t="s">
        <v>1872</v>
      </c>
      <c r="C382" s="647" t="s">
        <v>1870</v>
      </c>
      <c r="D382" s="611">
        <v>4006849.0</v>
      </c>
      <c r="E382" s="514" t="s">
        <v>18</v>
      </c>
      <c r="F382" s="611" t="s">
        <v>27</v>
      </c>
      <c r="G382" s="514" t="s">
        <v>262</v>
      </c>
      <c r="H382" s="611" t="str">
        <f>IFERROR(VLOOKUP(G382,'Cadastro de assessores'!A:B,2,FALSE),"Não Cadastrado")</f>
        <v>18009</v>
      </c>
      <c r="I382" s="611"/>
      <c r="J382" s="52" t="s">
        <v>3877</v>
      </c>
      <c r="K382" s="524" t="s">
        <v>103</v>
      </c>
      <c r="L382" s="613">
        <v>44517.0</v>
      </c>
      <c r="M382" s="613">
        <v>44517.0</v>
      </c>
      <c r="N382" s="568"/>
      <c r="O382" s="568" t="s">
        <v>3882</v>
      </c>
      <c r="P382" s="614">
        <v>0.015</v>
      </c>
      <c r="Q382" s="228" t="s">
        <v>4147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104</v>
      </c>
      <c r="U382" s="568" t="s">
        <v>4148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3874</v>
      </c>
      <c r="B383" s="79" t="s">
        <v>4984</v>
      </c>
      <c r="C383" s="619" t="s">
        <v>4985</v>
      </c>
      <c r="D383" s="524">
        <v>4017894.0</v>
      </c>
      <c r="E383" s="524" t="s">
        <v>18</v>
      </c>
      <c r="F383" s="524" t="s">
        <v>19</v>
      </c>
      <c r="G383" s="524" t="s">
        <v>4369</v>
      </c>
      <c r="H383" s="524" t="str">
        <f>IFERROR(VLOOKUP(G383,'Cadastro de assessores'!A:B,2,FALSE),"Não Cadastrado")</f>
        <v>12846</v>
      </c>
      <c r="I383" s="524"/>
      <c r="J383" s="52" t="s">
        <v>190</v>
      </c>
      <c r="K383" s="524" t="s">
        <v>2618</v>
      </c>
      <c r="L383" s="621"/>
      <c r="M383" s="621">
        <v>44291.0</v>
      </c>
      <c r="N383" s="621">
        <v>44378.0</v>
      </c>
      <c r="O383" s="524" t="s">
        <v>3894</v>
      </c>
      <c r="P383" s="614">
        <v>0.01</v>
      </c>
      <c r="Q383" s="622" t="s">
        <v>4370</v>
      </c>
      <c r="R383" s="615"/>
      <c r="S383" s="524" t="str">
        <f t="shared" si="41"/>
        <v>Não Qualificado</v>
      </c>
      <c r="T383" s="524" t="s">
        <v>104</v>
      </c>
      <c r="U383" s="524" t="s">
        <v>2897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2621</v>
      </c>
      <c r="BE383" s="452" t="s">
        <v>2621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3874</v>
      </c>
      <c r="B384" s="79" t="s">
        <v>2869</v>
      </c>
      <c r="C384" s="619" t="s">
        <v>4986</v>
      </c>
      <c r="D384" s="524">
        <v>2172838.0</v>
      </c>
      <c r="E384" s="524" t="s">
        <v>18</v>
      </c>
      <c r="F384" s="524" t="s">
        <v>19</v>
      </c>
      <c r="G384" s="524" t="s">
        <v>2858</v>
      </c>
      <c r="H384" s="524" t="str">
        <f>IFERROR(VLOOKUP(G384,'Cadastro de assessores'!A:B,2,FALSE),"Não Cadastrado")</f>
        <v>18236</v>
      </c>
      <c r="I384" s="524"/>
      <c r="J384" s="52" t="s">
        <v>190</v>
      </c>
      <c r="K384" s="524" t="s">
        <v>2618</v>
      </c>
      <c r="L384" s="621"/>
      <c r="M384" s="621">
        <v>43671.0</v>
      </c>
      <c r="N384" s="524" t="s">
        <v>3968</v>
      </c>
      <c r="O384" s="524" t="s">
        <v>3894</v>
      </c>
      <c r="P384" s="614">
        <v>1.0E-4</v>
      </c>
      <c r="Q384" s="526" t="s">
        <v>3969</v>
      </c>
      <c r="R384" s="615"/>
      <c r="S384" s="524" t="str">
        <f t="shared" si="41"/>
        <v>Não Qualificado</v>
      </c>
      <c r="T384" s="524" t="s">
        <v>374</v>
      </c>
      <c r="U384" s="524" t="s">
        <v>2657</v>
      </c>
      <c r="V384" s="524" t="s">
        <v>19</v>
      </c>
      <c r="W384" s="616" t="s">
        <v>4987</v>
      </c>
      <c r="X384" s="616"/>
      <c r="Y384" s="616" t="s">
        <v>4988</v>
      </c>
      <c r="Z384" s="616" t="s">
        <v>3884</v>
      </c>
      <c r="AA384" s="616" t="s">
        <v>3884</v>
      </c>
      <c r="AB384" s="616" t="s">
        <v>3884</v>
      </c>
      <c r="AC384" s="616" t="s">
        <v>3884</v>
      </c>
      <c r="AD384" s="616" t="s">
        <v>3884</v>
      </c>
      <c r="AE384" s="616" t="s">
        <v>3884</v>
      </c>
      <c r="AF384" s="616" t="s">
        <v>3884</v>
      </c>
      <c r="AG384" s="616" t="s">
        <v>3884</v>
      </c>
      <c r="AH384" s="616"/>
      <c r="AI384" s="616" t="s">
        <v>3884</v>
      </c>
      <c r="AJ384" s="616"/>
      <c r="AK384" s="452"/>
      <c r="AL384" s="452"/>
      <c r="AM384" s="452" t="s">
        <v>2655</v>
      </c>
      <c r="AN384" s="452" t="s">
        <v>2655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2621</v>
      </c>
      <c r="BE384" s="452" t="s">
        <v>2621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3874</v>
      </c>
      <c r="B385" s="79" t="s">
        <v>4989</v>
      </c>
      <c r="C385" s="619" t="s">
        <v>4990</v>
      </c>
      <c r="D385" s="524">
        <v>6683617.0</v>
      </c>
      <c r="E385" s="524" t="s">
        <v>18</v>
      </c>
      <c r="F385" s="524" t="s">
        <v>27</v>
      </c>
      <c r="G385" s="513" t="s">
        <v>262</v>
      </c>
      <c r="H385" s="524" t="str">
        <f>IFERROR(VLOOKUP(G385,'Cadastro de assessores'!A:B,2,FALSE),"Não Cadastrado")</f>
        <v>18009</v>
      </c>
      <c r="I385" s="524"/>
      <c r="J385" s="52" t="s">
        <v>190</v>
      </c>
      <c r="K385" s="524" t="s">
        <v>2618</v>
      </c>
      <c r="L385" s="621"/>
      <c r="M385" s="621">
        <v>44463.0</v>
      </c>
      <c r="N385" s="621">
        <v>44678.0</v>
      </c>
      <c r="O385" s="524" t="s">
        <v>4090</v>
      </c>
      <c r="P385" s="614">
        <v>0.02</v>
      </c>
      <c r="Q385" s="228" t="s">
        <v>4991</v>
      </c>
      <c r="R385" s="615"/>
      <c r="S385" s="524" t="str">
        <f t="shared" si="41"/>
        <v>Não Qualificado</v>
      </c>
      <c r="T385" s="524" t="s">
        <v>104</v>
      </c>
      <c r="U385" s="568" t="s">
        <v>4992</v>
      </c>
      <c r="V385" s="524" t="s">
        <v>3961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2621</v>
      </c>
      <c r="BE385" s="452" t="s">
        <v>2621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3874</v>
      </c>
      <c r="B386" s="79" t="s">
        <v>1884</v>
      </c>
      <c r="C386" s="619" t="s">
        <v>4993</v>
      </c>
      <c r="D386" s="524">
        <v>2587496.0</v>
      </c>
      <c r="E386" s="524" t="s">
        <v>18</v>
      </c>
      <c r="F386" s="524" t="s">
        <v>27</v>
      </c>
      <c r="G386" s="513" t="s">
        <v>66</v>
      </c>
      <c r="H386" s="524"/>
      <c r="I386" s="524"/>
      <c r="J386" s="52" t="s">
        <v>190</v>
      </c>
      <c r="K386" s="524"/>
      <c r="L386" s="621"/>
      <c r="M386" s="621">
        <v>44861.0</v>
      </c>
      <c r="N386" s="621"/>
      <c r="O386" s="524" t="s">
        <v>4994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3874</v>
      </c>
      <c r="B387" s="79" t="s">
        <v>4995</v>
      </c>
      <c r="C387" s="619" t="s">
        <v>4996</v>
      </c>
      <c r="D387" s="524">
        <v>4742129.0</v>
      </c>
      <c r="E387" s="524" t="s">
        <v>18</v>
      </c>
      <c r="F387" s="524" t="s">
        <v>1852</v>
      </c>
      <c r="G387" s="513" t="s">
        <v>262</v>
      </c>
      <c r="H387" s="524" t="str">
        <f>IFERROR(VLOOKUP(G387,'Cadastro de assessores'!A:B,2,FALSE),"Não Cadastrado")</f>
        <v>18009</v>
      </c>
      <c r="I387" s="524"/>
      <c r="J387" s="52" t="s">
        <v>190</v>
      </c>
      <c r="K387" s="524" t="s">
        <v>2618</v>
      </c>
      <c r="L387" s="621"/>
      <c r="M387" s="621">
        <v>44207.0</v>
      </c>
      <c r="N387" s="621">
        <v>44648.0</v>
      </c>
      <c r="O387" s="524" t="s">
        <v>4082</v>
      </c>
      <c r="P387" s="614">
        <v>0.02</v>
      </c>
      <c r="Q387" s="622" t="s">
        <v>4997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104</v>
      </c>
      <c r="U387" s="568" t="s">
        <v>2674</v>
      </c>
      <c r="V387" s="524" t="s">
        <v>154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2621</v>
      </c>
      <c r="BE387" s="452" t="s">
        <v>2621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3874</v>
      </c>
      <c r="B388" s="79" t="s">
        <v>4995</v>
      </c>
      <c r="C388" s="619" t="s">
        <v>4996</v>
      </c>
      <c r="D388" s="524">
        <v>4782053.0</v>
      </c>
      <c r="E388" s="524" t="s">
        <v>18</v>
      </c>
      <c r="F388" s="524" t="s">
        <v>1852</v>
      </c>
      <c r="G388" s="513" t="s">
        <v>262</v>
      </c>
      <c r="H388" s="524" t="str">
        <f>IFERROR(VLOOKUP(G388,'Cadastro de assessores'!A:B,2,FALSE),"Não Cadastrado")</f>
        <v>18009</v>
      </c>
      <c r="I388" s="524"/>
      <c r="J388" s="52" t="s">
        <v>190</v>
      </c>
      <c r="K388" s="524" t="s">
        <v>2618</v>
      </c>
      <c r="L388" s="621"/>
      <c r="M388" s="621">
        <v>44216.0</v>
      </c>
      <c r="N388" s="621">
        <v>44648.0</v>
      </c>
      <c r="O388" s="524" t="s">
        <v>3922</v>
      </c>
      <c r="P388" s="614">
        <v>0.008</v>
      </c>
      <c r="Q388" s="622" t="s">
        <v>4998</v>
      </c>
      <c r="R388" s="615"/>
      <c r="S388" s="524" t="str">
        <f t="shared" si="42"/>
        <v/>
      </c>
      <c r="T388" s="524" t="s">
        <v>104</v>
      </c>
      <c r="U388" s="568" t="s">
        <v>2674</v>
      </c>
      <c r="V388" s="524" t="s">
        <v>154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2621</v>
      </c>
      <c r="BE388" s="452" t="s">
        <v>2621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3874</v>
      </c>
      <c r="B389" s="79" t="s">
        <v>1890</v>
      </c>
      <c r="C389" s="619" t="s">
        <v>4999</v>
      </c>
      <c r="D389" s="611">
        <v>5663320.0</v>
      </c>
      <c r="E389" s="514" t="s">
        <v>18</v>
      </c>
      <c r="F389" s="611" t="s">
        <v>19</v>
      </c>
      <c r="G389" s="611" t="s">
        <v>5000</v>
      </c>
      <c r="H389" s="611">
        <f>IFERROR(VLOOKUP(G389,'Cadastro de assessores'!A:B,2,FALSE),"Não Cadastrado")</f>
        <v>12338</v>
      </c>
      <c r="I389" s="611"/>
      <c r="J389" s="52" t="s">
        <v>3877</v>
      </c>
      <c r="K389" s="514" t="s">
        <v>103</v>
      </c>
      <c r="L389" s="612">
        <v>44385.0</v>
      </c>
      <c r="M389" s="612">
        <v>44385.0</v>
      </c>
      <c r="N389" s="568"/>
      <c r="O389" s="568" t="s">
        <v>3922</v>
      </c>
      <c r="P389" s="614">
        <v>0.008</v>
      </c>
      <c r="Q389" s="484" t="s">
        <v>5001</v>
      </c>
      <c r="R389" s="615"/>
      <c r="S389" s="524" t="str">
        <f t="shared" si="42"/>
        <v>Não Qualificado</v>
      </c>
      <c r="T389" s="524" t="s">
        <v>104</v>
      </c>
      <c r="U389" s="568" t="s">
        <v>2646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3874</v>
      </c>
      <c r="B390" s="79" t="s">
        <v>1890</v>
      </c>
      <c r="C390" s="619" t="s">
        <v>4999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3877</v>
      </c>
      <c r="K390" s="514" t="s">
        <v>103</v>
      </c>
      <c r="L390" s="612">
        <v>43741.0</v>
      </c>
      <c r="M390" s="612">
        <v>43741.0</v>
      </c>
      <c r="N390" s="524"/>
      <c r="O390" s="524" t="s">
        <v>4561</v>
      </c>
      <c r="P390" s="614">
        <v>0.007</v>
      </c>
      <c r="Q390" s="484" t="s">
        <v>5001</v>
      </c>
      <c r="R390" s="615"/>
      <c r="S390" s="524" t="str">
        <f t="shared" si="42"/>
        <v>Não Qualificado</v>
      </c>
      <c r="T390" s="524" t="s">
        <v>104</v>
      </c>
      <c r="U390" s="568" t="s">
        <v>2646</v>
      </c>
      <c r="V390" s="524" t="s">
        <v>19</v>
      </c>
      <c r="W390" s="616" t="s">
        <v>5002</v>
      </c>
      <c r="X390" s="470"/>
      <c r="Y390" s="616" t="s">
        <v>5003</v>
      </c>
      <c r="Z390" s="616" t="s">
        <v>5004</v>
      </c>
      <c r="AA390" s="616" t="s">
        <v>5005</v>
      </c>
      <c r="AB390" s="616" t="s">
        <v>5006</v>
      </c>
      <c r="AC390" s="616" t="s">
        <v>5007</v>
      </c>
      <c r="AD390" s="616" t="s">
        <v>5008</v>
      </c>
      <c r="AE390" s="616" t="s">
        <v>5009</v>
      </c>
      <c r="AF390" s="616" t="s">
        <v>5010</v>
      </c>
      <c r="AG390" s="616" t="s">
        <v>5011</v>
      </c>
      <c r="AH390" s="616" t="s">
        <v>5012</v>
      </c>
      <c r="AI390" s="616" t="s">
        <v>5013</v>
      </c>
      <c r="AJ390" s="616" t="s">
        <v>5014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3874</v>
      </c>
      <c r="B391" s="79" t="s">
        <v>1890</v>
      </c>
      <c r="C391" s="619" t="s">
        <v>4999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3877</v>
      </c>
      <c r="K391" s="524" t="s">
        <v>149</v>
      </c>
      <c r="L391" s="524" t="s">
        <v>2655</v>
      </c>
      <c r="M391" s="642" t="s">
        <v>4248</v>
      </c>
      <c r="N391" s="568"/>
      <c r="O391" s="568" t="s">
        <v>5015</v>
      </c>
      <c r="P391" s="614">
        <v>0.01</v>
      </c>
      <c r="Q391" s="484" t="s">
        <v>5001</v>
      </c>
      <c r="R391" s="615"/>
      <c r="S391" s="524" t="str">
        <f t="shared" si="42"/>
        <v>Não Qualificado</v>
      </c>
      <c r="T391" s="524" t="s">
        <v>104</v>
      </c>
      <c r="U391" s="568" t="s">
        <v>2646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2621</v>
      </c>
      <c r="BE391" s="452" t="s">
        <v>2621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3874</v>
      </c>
      <c r="B392" s="79" t="s">
        <v>1896</v>
      </c>
      <c r="C392" s="647" t="s">
        <v>5016</v>
      </c>
      <c r="D392" s="629">
        <v>7273700.0</v>
      </c>
      <c r="E392" s="514" t="s">
        <v>18</v>
      </c>
      <c r="F392" s="611" t="s">
        <v>27</v>
      </c>
      <c r="G392" s="629" t="s">
        <v>262</v>
      </c>
      <c r="H392" s="611" t="str">
        <f>IFERROR(VLOOKUP(G392,'Cadastro de assessores'!A:B,2,FALSE),"Não Cadastrado")</f>
        <v>18009</v>
      </c>
      <c r="I392" s="611"/>
      <c r="J392" s="52" t="s">
        <v>3877</v>
      </c>
      <c r="K392" s="514" t="s">
        <v>103</v>
      </c>
      <c r="L392" s="612">
        <v>44532.0</v>
      </c>
      <c r="M392" s="612">
        <v>44536.0</v>
      </c>
      <c r="N392" s="629"/>
      <c r="O392" s="629" t="s">
        <v>3888</v>
      </c>
      <c r="P392" s="614">
        <v>0.007</v>
      </c>
      <c r="Q392" s="228" t="s">
        <v>5017</v>
      </c>
      <c r="R392" s="615"/>
      <c r="S392" s="524" t="str">
        <f t="shared" si="42"/>
        <v/>
      </c>
      <c r="T392" s="524" t="s">
        <v>374</v>
      </c>
      <c r="U392" s="568" t="s">
        <v>4534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3874</v>
      </c>
      <c r="B393" s="79" t="s">
        <v>5018</v>
      </c>
      <c r="C393" s="619" t="s">
        <v>5019</v>
      </c>
      <c r="D393" s="524">
        <v>4461414.0</v>
      </c>
      <c r="E393" s="524" t="s">
        <v>101</v>
      </c>
      <c r="F393" s="524" t="s">
        <v>19</v>
      </c>
      <c r="G393" s="524" t="s">
        <v>3713</v>
      </c>
      <c r="H393" s="524" t="str">
        <f>IFERROR(VLOOKUP(G393,'Cadastro de assessores'!A:B,2,FALSE),"Não Cadastrado")</f>
        <v>14574</v>
      </c>
      <c r="I393" s="524"/>
      <c r="J393" s="52" t="s">
        <v>190</v>
      </c>
      <c r="K393" s="524" t="s">
        <v>2618</v>
      </c>
      <c r="L393" s="621">
        <v>44090.0</v>
      </c>
      <c r="M393" s="621">
        <v>44090.0</v>
      </c>
      <c r="N393" s="621">
        <v>44408.0</v>
      </c>
      <c r="O393" s="524" t="s">
        <v>3890</v>
      </c>
      <c r="P393" s="614">
        <v>0.012</v>
      </c>
      <c r="Q393" s="646" t="s">
        <v>5020</v>
      </c>
      <c r="R393" s="615"/>
      <c r="S393" s="524" t="str">
        <f t="shared" si="42"/>
        <v/>
      </c>
      <c r="T393" s="524" t="s">
        <v>374</v>
      </c>
      <c r="U393" s="524" t="s">
        <v>2866</v>
      </c>
      <c r="V393" s="524" t="s">
        <v>19</v>
      </c>
      <c r="W393" s="616" t="s">
        <v>3884</v>
      </c>
      <c r="X393" s="616" t="s">
        <v>3884</v>
      </c>
      <c r="Y393" s="616" t="s">
        <v>3884</v>
      </c>
      <c r="Z393" s="616" t="s">
        <v>3884</v>
      </c>
      <c r="AA393" s="616" t="s">
        <v>3884</v>
      </c>
      <c r="AB393" s="616" t="s">
        <v>3884</v>
      </c>
      <c r="AC393" s="616" t="s">
        <v>3884</v>
      </c>
      <c r="AD393" s="616" t="s">
        <v>3884</v>
      </c>
      <c r="AE393" s="616" t="s">
        <v>3884</v>
      </c>
      <c r="AF393" s="616" t="s">
        <v>3884</v>
      </c>
      <c r="AG393" s="616" t="s">
        <v>3884</v>
      </c>
      <c r="AH393" s="616" t="s">
        <v>5021</v>
      </c>
      <c r="AI393" s="616" t="s">
        <v>5022</v>
      </c>
      <c r="AJ393" s="616" t="s">
        <v>5023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2621</v>
      </c>
      <c r="BE393" s="452" t="s">
        <v>2621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3874</v>
      </c>
      <c r="B394" s="79" t="s">
        <v>1918</v>
      </c>
      <c r="C394" s="647" t="s">
        <v>1915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3877</v>
      </c>
      <c r="K394" s="514" t="s">
        <v>103</v>
      </c>
      <c r="L394" s="626">
        <v>44613.0</v>
      </c>
      <c r="M394" s="626">
        <v>44613.0</v>
      </c>
      <c r="N394" s="492"/>
      <c r="O394" s="629" t="s">
        <v>4087</v>
      </c>
      <c r="P394" s="614">
        <v>0.012</v>
      </c>
      <c r="Q394" s="228" t="s">
        <v>5024</v>
      </c>
      <c r="R394" s="615"/>
      <c r="S394" s="524" t="str">
        <f t="shared" si="42"/>
        <v/>
      </c>
      <c r="T394" s="524" t="s">
        <v>104</v>
      </c>
      <c r="U394" s="524" t="s">
        <v>2707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3874</v>
      </c>
      <c r="B395" s="79" t="s">
        <v>1918</v>
      </c>
      <c r="C395" s="566" t="s">
        <v>1915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103</v>
      </c>
      <c r="K395" s="524" t="s">
        <v>103</v>
      </c>
      <c r="L395" s="694">
        <v>44682.0</v>
      </c>
      <c r="M395" s="694">
        <v>44682.0</v>
      </c>
      <c r="N395" s="513"/>
      <c r="O395" s="513" t="s">
        <v>3988</v>
      </c>
      <c r="P395" s="614">
        <v>0.008</v>
      </c>
      <c r="Q395" s="228" t="s">
        <v>5025</v>
      </c>
      <c r="R395" s="615"/>
      <c r="S395" s="524" t="str">
        <f t="shared" si="42"/>
        <v/>
      </c>
      <c r="T395" s="524" t="s">
        <v>104</v>
      </c>
      <c r="U395" s="524" t="s">
        <v>2707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3874</v>
      </c>
      <c r="B396" s="79" t="s">
        <v>1921</v>
      </c>
      <c r="C396" s="566" t="s">
        <v>5026</v>
      </c>
      <c r="D396" s="611">
        <v>5682953.0</v>
      </c>
      <c r="E396" s="514" t="s">
        <v>18</v>
      </c>
      <c r="F396" s="611" t="s">
        <v>19</v>
      </c>
      <c r="G396" s="611" t="s">
        <v>3719</v>
      </c>
      <c r="H396" s="611" t="str">
        <f>IFERROR(VLOOKUP(G396,'Cadastro de assessores'!A:B,2,FALSE),"Não Cadastrado")</f>
        <v>14739</v>
      </c>
      <c r="I396" s="611"/>
      <c r="J396" s="47" t="s">
        <v>103</v>
      </c>
      <c r="K396" s="514" t="s">
        <v>103</v>
      </c>
      <c r="L396" s="612">
        <v>44453.0</v>
      </c>
      <c r="M396" s="612">
        <v>44424.0</v>
      </c>
      <c r="N396" s="524"/>
      <c r="O396" s="524" t="s">
        <v>3890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104</v>
      </c>
      <c r="U396" s="568" t="s">
        <v>3937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5" t="s">
        <v>3874</v>
      </c>
      <c r="B397" s="79" t="s">
        <v>5027</v>
      </c>
      <c r="C397" s="619" t="s">
        <v>5028</v>
      </c>
      <c r="D397" s="524">
        <v>4719236.0</v>
      </c>
      <c r="E397" s="524" t="s">
        <v>18</v>
      </c>
      <c r="F397" s="524" t="s">
        <v>19</v>
      </c>
      <c r="G397" s="524" t="s">
        <v>3881</v>
      </c>
      <c r="H397" s="524" t="str">
        <f>IFERROR(VLOOKUP(G397,'Cadastro de assessores'!A:B,2,FALSE),"Não Cadastrado")</f>
        <v>17679</v>
      </c>
      <c r="I397" s="524"/>
      <c r="J397" s="52" t="s">
        <v>190</v>
      </c>
      <c r="K397" s="524" t="s">
        <v>2618</v>
      </c>
      <c r="L397" s="620">
        <v>44196.0</v>
      </c>
      <c r="M397" s="620">
        <v>44196.0</v>
      </c>
      <c r="N397" s="621">
        <v>44428.0</v>
      </c>
      <c r="O397" s="524" t="s">
        <v>3888</v>
      </c>
      <c r="P397" s="614">
        <v>0.007</v>
      </c>
      <c r="Q397" s="622" t="s">
        <v>5029</v>
      </c>
      <c r="R397" s="615"/>
      <c r="S397" s="524" t="str">
        <f t="shared" si="42"/>
        <v>Não Qualificado</v>
      </c>
      <c r="T397" s="524" t="s">
        <v>104</v>
      </c>
      <c r="U397" s="524" t="s">
        <v>4293</v>
      </c>
      <c r="V397" s="524" t="s">
        <v>3725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2621</v>
      </c>
      <c r="BE397" s="452" t="s">
        <v>2621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3874</v>
      </c>
      <c r="B398" s="79" t="s">
        <v>5030</v>
      </c>
      <c r="C398" s="619" t="s">
        <v>5031</v>
      </c>
      <c r="D398" s="524">
        <v>2749522.0</v>
      </c>
      <c r="E398" s="524" t="s">
        <v>101</v>
      </c>
      <c r="F398" s="524" t="s">
        <v>19</v>
      </c>
      <c r="G398" s="524" t="s">
        <v>3926</v>
      </c>
      <c r="H398" s="524" t="str">
        <f>IFERROR(VLOOKUP(G398,'Cadastro de assessores'!A:B,2,FALSE),"Não Cadastrado")</f>
        <v>12624</v>
      </c>
      <c r="I398" s="524"/>
      <c r="J398" s="47" t="s">
        <v>103</v>
      </c>
      <c r="K398" s="524" t="s">
        <v>103</v>
      </c>
      <c r="L398" s="620">
        <v>44771.0</v>
      </c>
      <c r="M398" s="620">
        <v>44771.0</v>
      </c>
      <c r="N398" s="621"/>
      <c r="O398" s="524" t="s">
        <v>3888</v>
      </c>
      <c r="P398" s="614">
        <v>0.007</v>
      </c>
      <c r="Q398" s="622"/>
      <c r="R398" s="615"/>
      <c r="S398" s="524"/>
      <c r="T398" s="524" t="s">
        <v>104</v>
      </c>
      <c r="U398" s="524" t="s">
        <v>2997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5" t="s">
        <v>3874</v>
      </c>
      <c r="B399" s="79" t="s">
        <v>5032</v>
      </c>
      <c r="C399" s="566" t="s">
        <v>5033</v>
      </c>
      <c r="D399" s="513">
        <v>5606475.0</v>
      </c>
      <c r="E399" s="524" t="s">
        <v>18</v>
      </c>
      <c r="F399" s="513" t="s">
        <v>27</v>
      </c>
      <c r="G399" s="568" t="s">
        <v>4861</v>
      </c>
      <c r="H399" s="568" t="str">
        <f>IFERROR(VLOOKUP(G399,'Cadastro de assessores'!A:B,2,FALSE),"Não Cadastrado")</f>
        <v>1275</v>
      </c>
      <c r="I399" s="568"/>
      <c r="J399" s="52" t="s">
        <v>190</v>
      </c>
      <c r="K399" s="524" t="s">
        <v>2618</v>
      </c>
      <c r="L399" s="621">
        <v>44364.0</v>
      </c>
      <c r="M399" s="621">
        <v>44364.0</v>
      </c>
      <c r="N399" s="621">
        <v>44803.0</v>
      </c>
      <c r="O399" s="524" t="s">
        <v>3882</v>
      </c>
      <c r="P399" s="614">
        <v>0.015</v>
      </c>
      <c r="Q399" s="228" t="s">
        <v>4188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104</v>
      </c>
      <c r="U399" s="568" t="s">
        <v>5034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3874</v>
      </c>
      <c r="B400" s="79" t="s">
        <v>5035</v>
      </c>
      <c r="C400" s="619" t="s">
        <v>5036</v>
      </c>
      <c r="D400" s="524">
        <v>2214585.0</v>
      </c>
      <c r="E400" s="514" t="s">
        <v>101</v>
      </c>
      <c r="F400" s="514" t="s">
        <v>19</v>
      </c>
      <c r="G400" s="514" t="s">
        <v>4046</v>
      </c>
      <c r="H400" s="514" t="str">
        <f>IFERROR(VLOOKUP(G400,'Cadastro de assessores'!A:B,2,FALSE),"Não Cadastrado")</f>
        <v>16459</v>
      </c>
      <c r="I400" s="514"/>
      <c r="J400" s="52" t="s">
        <v>3877</v>
      </c>
      <c r="K400" s="524" t="s">
        <v>103</v>
      </c>
      <c r="L400" s="612">
        <v>44085.0</v>
      </c>
      <c r="M400" s="612">
        <v>44085.0</v>
      </c>
      <c r="N400" s="524"/>
      <c r="O400" s="524" t="s">
        <v>3878</v>
      </c>
      <c r="P400" s="614">
        <v>0.02</v>
      </c>
      <c r="Q400" s="228"/>
      <c r="R400" s="615"/>
      <c r="S400" s="524" t="str">
        <f t="shared" si="43"/>
        <v/>
      </c>
      <c r="T400" s="524" t="s">
        <v>104</v>
      </c>
      <c r="U400" s="524" t="s">
        <v>2635</v>
      </c>
      <c r="V400" s="524" t="s">
        <v>19</v>
      </c>
      <c r="W400" s="616" t="s">
        <v>3884</v>
      </c>
      <c r="X400" s="616" t="s">
        <v>3884</v>
      </c>
      <c r="Y400" s="616" t="s">
        <v>3884</v>
      </c>
      <c r="Z400" s="616" t="s">
        <v>3884</v>
      </c>
      <c r="AA400" s="616" t="s">
        <v>3884</v>
      </c>
      <c r="AB400" s="616" t="s">
        <v>3884</v>
      </c>
      <c r="AC400" s="616" t="s">
        <v>3884</v>
      </c>
      <c r="AD400" s="616" t="s">
        <v>3884</v>
      </c>
      <c r="AE400" s="616" t="s">
        <v>3884</v>
      </c>
      <c r="AF400" s="616" t="s">
        <v>3884</v>
      </c>
      <c r="AG400" s="616" t="s">
        <v>3884</v>
      </c>
      <c r="AH400" s="616" t="s">
        <v>5037</v>
      </c>
      <c r="AI400" s="616" t="s">
        <v>5038</v>
      </c>
      <c r="AJ400" s="616" t="s">
        <v>5039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3874</v>
      </c>
      <c r="B401" s="79" t="s">
        <v>5040</v>
      </c>
      <c r="C401" s="619" t="s">
        <v>5041</v>
      </c>
      <c r="D401" s="524">
        <v>4911406.0</v>
      </c>
      <c r="E401" s="514" t="s">
        <v>101</v>
      </c>
      <c r="F401" s="514" t="s">
        <v>19</v>
      </c>
      <c r="G401" s="514" t="s">
        <v>3713</v>
      </c>
      <c r="H401" s="514" t="str">
        <f>IFERROR(VLOOKUP(G401,'Cadastro de assessores'!A:B,2,FALSE),"Não Cadastrado")</f>
        <v>14574</v>
      </c>
      <c r="I401" s="514"/>
      <c r="J401" s="52" t="s">
        <v>3877</v>
      </c>
      <c r="K401" s="524" t="s">
        <v>149</v>
      </c>
      <c r="L401" s="524" t="s">
        <v>2655</v>
      </c>
      <c r="M401" s="642" t="s">
        <v>2654</v>
      </c>
      <c r="N401" s="568"/>
      <c r="O401" s="568" t="s">
        <v>3922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104</v>
      </c>
      <c r="U401" s="524" t="s">
        <v>2635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2655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2621</v>
      </c>
      <c r="BE401" s="452" t="s">
        <v>2621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3874</v>
      </c>
      <c r="B402" s="79" t="s">
        <v>5040</v>
      </c>
      <c r="C402" s="619" t="s">
        <v>5041</v>
      </c>
      <c r="D402" s="524">
        <v>4886679.0</v>
      </c>
      <c r="E402" s="524" t="s">
        <v>101</v>
      </c>
      <c r="F402" s="524" t="s">
        <v>19</v>
      </c>
      <c r="G402" s="524" t="s">
        <v>3713</v>
      </c>
      <c r="H402" s="524" t="str">
        <f>IFERROR(VLOOKUP(G402,'Cadastro de assessores'!A:B,2,FALSE),"Não Cadastrado")</f>
        <v>14574</v>
      </c>
      <c r="I402" s="524"/>
      <c r="J402" s="52" t="s">
        <v>190</v>
      </c>
      <c r="K402" s="524" t="s">
        <v>2618</v>
      </c>
      <c r="L402" s="621">
        <v>44256.0</v>
      </c>
      <c r="M402" s="621">
        <v>44256.0</v>
      </c>
      <c r="N402" s="621">
        <v>44691.0</v>
      </c>
      <c r="O402" s="524" t="s">
        <v>3882</v>
      </c>
      <c r="P402" s="614">
        <v>0.015</v>
      </c>
      <c r="Q402" s="228" t="s">
        <v>5042</v>
      </c>
      <c r="R402" s="615"/>
      <c r="S402" s="524" t="str">
        <f t="shared" si="43"/>
        <v/>
      </c>
      <c r="T402" s="524" t="s">
        <v>104</v>
      </c>
      <c r="U402" s="524" t="s">
        <v>2635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2621</v>
      </c>
      <c r="BE402" s="452" t="s">
        <v>2621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3874</v>
      </c>
      <c r="B403" s="79" t="s">
        <v>1954</v>
      </c>
      <c r="C403" s="566" t="s">
        <v>1951</v>
      </c>
      <c r="D403" s="568">
        <v>6675462.0</v>
      </c>
      <c r="E403" s="514" t="s">
        <v>18</v>
      </c>
      <c r="F403" s="514" t="s">
        <v>27</v>
      </c>
      <c r="G403" s="568" t="s">
        <v>120</v>
      </c>
      <c r="H403" s="514" t="str">
        <f>IFERROR(VLOOKUP(G403,'Cadastro de assessores'!A:B,2,FALSE),"Não Cadastrado")</f>
        <v>18890</v>
      </c>
      <c r="I403" s="514"/>
      <c r="J403" s="52" t="s">
        <v>3877</v>
      </c>
      <c r="K403" s="524" t="s">
        <v>103</v>
      </c>
      <c r="L403" s="612">
        <v>44684.0</v>
      </c>
      <c r="M403" s="612">
        <v>44686.0</v>
      </c>
      <c r="N403" s="568"/>
      <c r="O403" s="568" t="s">
        <v>3890</v>
      </c>
      <c r="P403" s="614">
        <v>0.012</v>
      </c>
      <c r="Q403" s="228" t="s">
        <v>3985</v>
      </c>
      <c r="R403" s="615"/>
      <c r="S403" s="524" t="str">
        <f t="shared" si="43"/>
        <v>Não Qualificado</v>
      </c>
      <c r="T403" s="524" t="s">
        <v>104</v>
      </c>
      <c r="U403" s="524" t="s">
        <v>2707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3874</v>
      </c>
      <c r="B404" s="79" t="s">
        <v>3408</v>
      </c>
      <c r="C404" s="619" t="s">
        <v>3406</v>
      </c>
      <c r="D404" s="524">
        <v>4457777.0</v>
      </c>
      <c r="E404" s="524" t="s">
        <v>2604</v>
      </c>
      <c r="F404" s="524" t="s">
        <v>19</v>
      </c>
      <c r="G404" s="524" t="s">
        <v>2604</v>
      </c>
      <c r="H404" s="524" t="str">
        <f>IFERROR(VLOOKUP(G404,'Cadastro de assessores'!A:B,2,FALSE),"Não Cadastrado")</f>
        <v>18986</v>
      </c>
      <c r="I404" s="524"/>
      <c r="J404" s="52" t="s">
        <v>190</v>
      </c>
      <c r="K404" s="524" t="s">
        <v>2618</v>
      </c>
      <c r="L404" s="620">
        <v>44151.0</v>
      </c>
      <c r="M404" s="620">
        <v>44151.0</v>
      </c>
      <c r="N404" s="620">
        <v>44543.0</v>
      </c>
      <c r="O404" s="524" t="s">
        <v>3882</v>
      </c>
      <c r="P404" s="614">
        <v>0.015</v>
      </c>
      <c r="Q404" s="228" t="s">
        <v>5043</v>
      </c>
      <c r="R404" s="615"/>
      <c r="S404" s="524" t="str">
        <f t="shared" si="43"/>
        <v>Não Qualificado</v>
      </c>
      <c r="T404" s="524" t="s">
        <v>104</v>
      </c>
      <c r="U404" s="524" t="s">
        <v>3409</v>
      </c>
      <c r="V404" s="524" t="s">
        <v>27</v>
      </c>
      <c r="W404" s="616" t="s">
        <v>3884</v>
      </c>
      <c r="X404" s="616" t="s">
        <v>3884</v>
      </c>
      <c r="Y404" s="616" t="s">
        <v>3884</v>
      </c>
      <c r="Z404" s="616" t="s">
        <v>3884</v>
      </c>
      <c r="AA404" s="616" t="s">
        <v>3884</v>
      </c>
      <c r="AB404" s="616" t="s">
        <v>3884</v>
      </c>
      <c r="AC404" s="616" t="s">
        <v>3884</v>
      </c>
      <c r="AD404" s="616" t="s">
        <v>3884</v>
      </c>
      <c r="AE404" s="616" t="s">
        <v>3884</v>
      </c>
      <c r="AF404" s="616" t="s">
        <v>3884</v>
      </c>
      <c r="AG404" s="616" t="s">
        <v>3884</v>
      </c>
      <c r="AH404" s="616" t="s">
        <v>3884</v>
      </c>
      <c r="AI404" s="616" t="s">
        <v>3884</v>
      </c>
      <c r="AJ404" s="616" t="s">
        <v>5044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2621</v>
      </c>
      <c r="BE404" s="452" t="s">
        <v>2621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3874</v>
      </c>
      <c r="B405" s="79" t="s">
        <v>1970</v>
      </c>
      <c r="C405" s="647" t="s">
        <v>1968</v>
      </c>
      <c r="D405" s="568">
        <v>7514118.0</v>
      </c>
      <c r="E405" s="514" t="s">
        <v>18</v>
      </c>
      <c r="F405" s="611" t="s">
        <v>27</v>
      </c>
      <c r="G405" s="629" t="s">
        <v>262</v>
      </c>
      <c r="H405" s="568" t="str">
        <f>IFERROR(VLOOKUP(G405,'Cadastro de assessores'!A:B,2,FALSE),"Não Cadastrado")</f>
        <v>18009</v>
      </c>
      <c r="I405" s="568"/>
      <c r="J405" s="52" t="s">
        <v>3877</v>
      </c>
      <c r="K405" s="524" t="s">
        <v>103</v>
      </c>
      <c r="L405" s="612">
        <v>44564.0</v>
      </c>
      <c r="M405" s="612">
        <v>44572.0</v>
      </c>
      <c r="N405" s="568"/>
      <c r="O405" s="568" t="s">
        <v>3888</v>
      </c>
      <c r="P405" s="614">
        <v>0.007</v>
      </c>
      <c r="Q405" s="228"/>
      <c r="R405" s="615"/>
      <c r="S405" s="524" t="str">
        <f t="shared" si="43"/>
        <v/>
      </c>
      <c r="T405" s="524" t="s">
        <v>374</v>
      </c>
      <c r="U405" s="524" t="s">
        <v>2707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3874</v>
      </c>
      <c r="B406" s="79" t="s">
        <v>1970</v>
      </c>
      <c r="C406" s="566" t="s">
        <v>1968</v>
      </c>
      <c r="D406" s="625">
        <v>7605641.0</v>
      </c>
      <c r="E406" s="514" t="s">
        <v>18</v>
      </c>
      <c r="F406" s="611" t="s">
        <v>27</v>
      </c>
      <c r="G406" s="629" t="s">
        <v>262</v>
      </c>
      <c r="H406" s="568" t="str">
        <f>IFERROR(VLOOKUP(G406,'Cadastro de assessores'!A:B,2,FALSE),"Não Cadastrado")</f>
        <v>18009</v>
      </c>
      <c r="I406" s="568"/>
      <c r="J406" s="52" t="s">
        <v>3877</v>
      </c>
      <c r="K406" s="524" t="s">
        <v>103</v>
      </c>
      <c r="L406" s="626">
        <v>44669.0</v>
      </c>
      <c r="M406" s="626">
        <v>44669.0</v>
      </c>
      <c r="N406" s="568"/>
      <c r="O406" s="568" t="s">
        <v>3888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374</v>
      </c>
      <c r="U406" s="524" t="s">
        <v>2707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3874</v>
      </c>
      <c r="B407" s="79" t="s">
        <v>5045</v>
      </c>
      <c r="C407" s="566" t="s">
        <v>5046</v>
      </c>
      <c r="D407" s="568">
        <v>515215.0</v>
      </c>
      <c r="E407" s="514" t="s">
        <v>18</v>
      </c>
      <c r="F407" s="611" t="s">
        <v>27</v>
      </c>
      <c r="G407" s="514" t="s">
        <v>262</v>
      </c>
      <c r="H407" s="568" t="str">
        <f>IFERROR(VLOOKUP(G407,'Cadastro de assessores'!A:B,2,FALSE),"Não Cadastrado")</f>
        <v>18009</v>
      </c>
      <c r="I407" s="568"/>
      <c r="J407" s="52" t="s">
        <v>3877</v>
      </c>
      <c r="K407" s="524" t="s">
        <v>149</v>
      </c>
      <c r="L407" s="612">
        <v>44349.0</v>
      </c>
      <c r="M407" s="612">
        <v>44349.0</v>
      </c>
      <c r="N407" s="524"/>
      <c r="O407" s="524" t="s">
        <v>4082</v>
      </c>
      <c r="P407" s="614">
        <v>0.02</v>
      </c>
      <c r="Q407" s="228" t="s">
        <v>5047</v>
      </c>
      <c r="R407" s="615"/>
      <c r="S407" s="524" t="str">
        <f t="shared" si="43"/>
        <v/>
      </c>
      <c r="T407" s="568" t="s">
        <v>104</v>
      </c>
      <c r="U407" s="568" t="s">
        <v>4165</v>
      </c>
      <c r="V407" s="568" t="s">
        <v>154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2621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3874</v>
      </c>
      <c r="B408" s="79" t="s">
        <v>5048</v>
      </c>
      <c r="C408" s="566" t="s">
        <v>5049</v>
      </c>
      <c r="D408" s="568">
        <v>6403193.0</v>
      </c>
      <c r="E408" s="524" t="s">
        <v>18</v>
      </c>
      <c r="F408" s="513" t="s">
        <v>19</v>
      </c>
      <c r="G408" s="513" t="s">
        <v>4411</v>
      </c>
      <c r="H408" s="513" t="str">
        <f>IFERROR(VLOOKUP(G408,'Cadastro de assessores'!A:B,2,FALSE),"Não Cadastrado")</f>
        <v>16130</v>
      </c>
      <c r="I408" s="513"/>
      <c r="J408" s="52" t="s">
        <v>190</v>
      </c>
      <c r="K408" s="524" t="s">
        <v>2618</v>
      </c>
      <c r="L408" s="569">
        <v>44434.0</v>
      </c>
      <c r="M408" s="569">
        <v>44434.0</v>
      </c>
      <c r="N408" s="569">
        <v>44764.0</v>
      </c>
      <c r="O408" s="568" t="s">
        <v>3888</v>
      </c>
      <c r="P408" s="614">
        <v>0.007</v>
      </c>
      <c r="Q408" s="228" t="s">
        <v>5050</v>
      </c>
      <c r="R408" s="615"/>
      <c r="S408" s="524" t="str">
        <f t="shared" si="43"/>
        <v>Qualificado</v>
      </c>
      <c r="T408" s="568" t="s">
        <v>104</v>
      </c>
      <c r="U408" s="568" t="s">
        <v>2669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3874</v>
      </c>
      <c r="B409" s="79" t="s">
        <v>3413</v>
      </c>
      <c r="C409" s="619" t="s">
        <v>3410</v>
      </c>
      <c r="D409" s="524">
        <v>490973.0</v>
      </c>
      <c r="E409" s="514" t="s">
        <v>18</v>
      </c>
      <c r="F409" s="514" t="s">
        <v>19</v>
      </c>
      <c r="G409" s="514" t="s">
        <v>711</v>
      </c>
      <c r="H409" s="514" t="str">
        <f>IFERROR(VLOOKUP(G409,'Cadastro de assessores'!A:B,2,FALSE),"Não Cadastrado")</f>
        <v>18467</v>
      </c>
      <c r="I409" s="514"/>
      <c r="J409" s="52" t="s">
        <v>3877</v>
      </c>
      <c r="K409" s="524" t="s">
        <v>103</v>
      </c>
      <c r="L409" s="612">
        <v>43685.0</v>
      </c>
      <c r="M409" s="612">
        <v>43690.0</v>
      </c>
      <c r="N409" s="524"/>
      <c r="O409" s="524" t="s">
        <v>3878</v>
      </c>
      <c r="P409" s="614">
        <v>0.02</v>
      </c>
      <c r="Q409" s="622" t="s">
        <v>5051</v>
      </c>
      <c r="R409" s="615"/>
      <c r="S409" s="524" t="str">
        <f t="shared" si="43"/>
        <v/>
      </c>
      <c r="T409" s="524" t="s">
        <v>104</v>
      </c>
      <c r="U409" s="524" t="s">
        <v>2897</v>
      </c>
      <c r="V409" s="524" t="s">
        <v>27</v>
      </c>
      <c r="W409" s="616" t="s">
        <v>5052</v>
      </c>
      <c r="X409" s="616"/>
      <c r="Y409" s="616" t="s">
        <v>5053</v>
      </c>
      <c r="Z409" s="616" t="s">
        <v>5054</v>
      </c>
      <c r="AA409" s="616" t="s">
        <v>5055</v>
      </c>
      <c r="AB409" s="616" t="s">
        <v>5056</v>
      </c>
      <c r="AC409" s="616" t="s">
        <v>5057</v>
      </c>
      <c r="AD409" s="616" t="s">
        <v>5058</v>
      </c>
      <c r="AE409" s="616" t="s">
        <v>5059</v>
      </c>
      <c r="AF409" s="616" t="s">
        <v>5060</v>
      </c>
      <c r="AG409" s="616" t="s">
        <v>5061</v>
      </c>
      <c r="AH409" s="616" t="s">
        <v>5062</v>
      </c>
      <c r="AI409" s="616" t="s">
        <v>5063</v>
      </c>
      <c r="AJ409" s="616" t="s">
        <v>5064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3874</v>
      </c>
      <c r="B410" s="79" t="s">
        <v>5065</v>
      </c>
      <c r="C410" s="619" t="s">
        <v>5066</v>
      </c>
      <c r="D410" s="568">
        <v>3318900.0</v>
      </c>
      <c r="E410" s="514" t="s">
        <v>2604</v>
      </c>
      <c r="F410" s="514" t="s">
        <v>19</v>
      </c>
      <c r="G410" s="514" t="s">
        <v>2604</v>
      </c>
      <c r="H410" s="514" t="str">
        <f>IFERROR(VLOOKUP(G410,'Cadastro de assessores'!A:B,2,FALSE),"Não Cadastrado")</f>
        <v>18986</v>
      </c>
      <c r="I410" s="514"/>
      <c r="J410" s="52" t="s">
        <v>3877</v>
      </c>
      <c r="K410" s="524" t="s">
        <v>103</v>
      </c>
      <c r="L410" s="612">
        <v>44449.0</v>
      </c>
      <c r="M410" s="612">
        <v>44452.0</v>
      </c>
      <c r="N410" s="568"/>
      <c r="O410" s="568" t="s">
        <v>3882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104</v>
      </c>
      <c r="U410" s="568" t="s">
        <v>2620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3874</v>
      </c>
      <c r="B411" s="79" t="s">
        <v>1985</v>
      </c>
      <c r="C411" s="619" t="s">
        <v>5067</v>
      </c>
      <c r="D411" s="524">
        <v>4634086.0</v>
      </c>
      <c r="E411" s="514" t="s">
        <v>101</v>
      </c>
      <c r="F411" s="514" t="s">
        <v>19</v>
      </c>
      <c r="G411" s="514" t="s">
        <v>4140</v>
      </c>
      <c r="H411" s="514" t="str">
        <f>IFERROR(VLOOKUP(G411,'Cadastro de assessores'!A:B,2,FALSE),"Não Cadastrado")</f>
        <v>17243</v>
      </c>
      <c r="I411" s="514"/>
      <c r="J411" s="52" t="s">
        <v>3877</v>
      </c>
      <c r="K411" s="524" t="s">
        <v>103</v>
      </c>
      <c r="L411" s="612">
        <v>44167.0</v>
      </c>
      <c r="M411" s="612">
        <v>44167.0</v>
      </c>
      <c r="N411" s="524"/>
      <c r="O411" s="524" t="s">
        <v>3890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104</v>
      </c>
      <c r="U411" s="492" t="s">
        <v>2678</v>
      </c>
      <c r="V411" s="524" t="s">
        <v>19</v>
      </c>
      <c r="W411" s="616" t="s">
        <v>3884</v>
      </c>
      <c r="X411" s="616" t="s">
        <v>3884</v>
      </c>
      <c r="Y411" s="616" t="s">
        <v>3884</v>
      </c>
      <c r="Z411" s="616" t="s">
        <v>3884</v>
      </c>
      <c r="AA411" s="616" t="s">
        <v>3884</v>
      </c>
      <c r="AB411" s="616" t="s">
        <v>3884</v>
      </c>
      <c r="AC411" s="616" t="s">
        <v>3884</v>
      </c>
      <c r="AD411" s="616" t="s">
        <v>3884</v>
      </c>
      <c r="AE411" s="616" t="s">
        <v>3884</v>
      </c>
      <c r="AF411" s="616" t="s">
        <v>3884</v>
      </c>
      <c r="AG411" s="616" t="s">
        <v>3884</v>
      </c>
      <c r="AH411" s="616" t="s">
        <v>3884</v>
      </c>
      <c r="AI411" s="616" t="s">
        <v>3884</v>
      </c>
      <c r="AJ411" s="616" t="s">
        <v>3884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3874</v>
      </c>
      <c r="B412" s="79" t="s">
        <v>1993</v>
      </c>
      <c r="C412" s="134" t="s">
        <v>1990</v>
      </c>
      <c r="D412" s="629">
        <v>7047969.0</v>
      </c>
      <c r="E412" s="514" t="s">
        <v>18</v>
      </c>
      <c r="F412" s="514" t="s">
        <v>19</v>
      </c>
      <c r="G412" s="514" t="s">
        <v>1992</v>
      </c>
      <c r="H412" s="514">
        <f>IFERROR(VLOOKUP(G412,'Cadastro de assessores'!A:B,2,FALSE),"Não Cadastrado")</f>
        <v>12343</v>
      </c>
      <c r="I412" s="514"/>
      <c r="J412" s="52" t="s">
        <v>3877</v>
      </c>
      <c r="K412" s="524" t="s">
        <v>103</v>
      </c>
      <c r="L412" s="613">
        <v>44510.0</v>
      </c>
      <c r="M412" s="613">
        <v>44511.0</v>
      </c>
      <c r="N412" s="568"/>
      <c r="O412" s="568" t="s">
        <v>3888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104</v>
      </c>
      <c r="U412" s="480" t="s">
        <v>2646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3874</v>
      </c>
      <c r="B413" s="79" t="s">
        <v>3439</v>
      </c>
      <c r="C413" s="619" t="s">
        <v>3437</v>
      </c>
      <c r="D413" s="524">
        <v>4679169.0</v>
      </c>
      <c r="E413" s="514" t="s">
        <v>18</v>
      </c>
      <c r="F413" s="514" t="s">
        <v>19</v>
      </c>
      <c r="G413" s="514" t="s">
        <v>2858</v>
      </c>
      <c r="H413" s="514" t="str">
        <f>IFERROR(VLOOKUP(G413,'Cadastro de assessores'!A:B,2,FALSE),"Não Cadastrado")</f>
        <v>18236</v>
      </c>
      <c r="I413" s="514"/>
      <c r="J413" s="52" t="s">
        <v>3877</v>
      </c>
      <c r="K413" s="524" t="s">
        <v>149</v>
      </c>
      <c r="L413" s="524" t="s">
        <v>2655</v>
      </c>
      <c r="M413" s="642" t="s">
        <v>4248</v>
      </c>
      <c r="N413" s="568"/>
      <c r="O413" s="568" t="s">
        <v>3922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104</v>
      </c>
      <c r="U413" s="524" t="s">
        <v>2678</v>
      </c>
      <c r="V413" s="524" t="s">
        <v>19</v>
      </c>
      <c r="W413" s="616" t="s">
        <v>3884</v>
      </c>
      <c r="X413" s="616" t="s">
        <v>3884</v>
      </c>
      <c r="Y413" s="616" t="s">
        <v>3884</v>
      </c>
      <c r="Z413" s="616" t="s">
        <v>3884</v>
      </c>
      <c r="AA413" s="616" t="s">
        <v>3884</v>
      </c>
      <c r="AB413" s="616" t="s">
        <v>3884</v>
      </c>
      <c r="AC413" s="616" t="s">
        <v>3884</v>
      </c>
      <c r="AD413" s="616" t="s">
        <v>3884</v>
      </c>
      <c r="AE413" s="616" t="s">
        <v>3884</v>
      </c>
      <c r="AF413" s="616" t="s">
        <v>3884</v>
      </c>
      <c r="AG413" s="616" t="s">
        <v>3884</v>
      </c>
      <c r="AH413" s="616" t="s">
        <v>3884</v>
      </c>
      <c r="AI413" s="616" t="s">
        <v>3884</v>
      </c>
      <c r="AJ413" s="616" t="s">
        <v>3884</v>
      </c>
      <c r="AK413" s="452" t="s">
        <v>2655</v>
      </c>
      <c r="AL413" s="452"/>
      <c r="AM413" s="452" t="s">
        <v>2655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2621</v>
      </c>
      <c r="BE413" s="452" t="s">
        <v>2621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3874</v>
      </c>
      <c r="B414" s="79" t="s">
        <v>3439</v>
      </c>
      <c r="C414" s="619" t="s">
        <v>3437</v>
      </c>
      <c r="D414" s="524">
        <v>2096281.0</v>
      </c>
      <c r="E414" s="514" t="s">
        <v>18</v>
      </c>
      <c r="F414" s="514" t="s">
        <v>19</v>
      </c>
      <c r="G414" s="514" t="s">
        <v>2858</v>
      </c>
      <c r="H414" s="514" t="str">
        <f>IFERROR(VLOOKUP(G414,'Cadastro de assessores'!A:B,2,FALSE),"Não Cadastrado")</f>
        <v>18236</v>
      </c>
      <c r="I414" s="514"/>
      <c r="J414" s="47" t="s">
        <v>103</v>
      </c>
      <c r="K414" s="524" t="s">
        <v>103</v>
      </c>
      <c r="L414" s="612">
        <v>44294.0</v>
      </c>
      <c r="M414" s="612">
        <v>44294.0</v>
      </c>
      <c r="N414" s="524"/>
      <c r="O414" s="524" t="s">
        <v>3894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104</v>
      </c>
      <c r="U414" s="524" t="s">
        <v>2678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5" t="s">
        <v>3874</v>
      </c>
      <c r="B415" s="79" t="s">
        <v>2022</v>
      </c>
      <c r="C415" s="619" t="s">
        <v>2020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3877</v>
      </c>
      <c r="K415" s="524"/>
      <c r="L415" s="620"/>
      <c r="M415" s="620">
        <v>44851.0</v>
      </c>
      <c r="N415" s="621"/>
      <c r="O415" s="524" t="s">
        <v>3882</v>
      </c>
      <c r="P415" s="614">
        <v>0.015</v>
      </c>
      <c r="Q415" s="622" t="s">
        <v>4150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3874</v>
      </c>
      <c r="B416" s="79" t="s">
        <v>5068</v>
      </c>
      <c r="C416" s="619" t="s">
        <v>5069</v>
      </c>
      <c r="D416" s="524">
        <v>528568.0</v>
      </c>
      <c r="E416" s="524" t="s">
        <v>101</v>
      </c>
      <c r="F416" s="524" t="s">
        <v>19</v>
      </c>
      <c r="G416" s="524" t="s">
        <v>186</v>
      </c>
      <c r="H416" s="524" t="str">
        <f>IFERROR(VLOOKUP(G416,'Cadastro de assessores'!A:B,2,FALSE),"Não Cadastrado")</f>
        <v>17896</v>
      </c>
      <c r="I416" s="524"/>
      <c r="J416" s="52" t="s">
        <v>190</v>
      </c>
      <c r="K416" s="524" t="s">
        <v>2618</v>
      </c>
      <c r="L416" s="620">
        <v>44183.0</v>
      </c>
      <c r="M416" s="620">
        <v>44183.0</v>
      </c>
      <c r="N416" s="621">
        <v>44315.0</v>
      </c>
      <c r="O416" s="524" t="s">
        <v>3878</v>
      </c>
      <c r="P416" s="614">
        <v>0.02</v>
      </c>
      <c r="Q416" s="622" t="s">
        <v>5070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104</v>
      </c>
      <c r="U416" s="524" t="s">
        <v>2678</v>
      </c>
      <c r="V416" s="524" t="s">
        <v>19</v>
      </c>
      <c r="W416" s="616" t="s">
        <v>3884</v>
      </c>
      <c r="X416" s="616" t="s">
        <v>3884</v>
      </c>
      <c r="Y416" s="616" t="s">
        <v>3884</v>
      </c>
      <c r="Z416" s="616" t="s">
        <v>3884</v>
      </c>
      <c r="AA416" s="616" t="s">
        <v>3884</v>
      </c>
      <c r="AB416" s="616" t="s">
        <v>3884</v>
      </c>
      <c r="AC416" s="616" t="s">
        <v>3884</v>
      </c>
      <c r="AD416" s="616" t="s">
        <v>3884</v>
      </c>
      <c r="AE416" s="616" t="s">
        <v>3884</v>
      </c>
      <c r="AF416" s="616" t="s">
        <v>3884</v>
      </c>
      <c r="AG416" s="616" t="s">
        <v>3884</v>
      </c>
      <c r="AH416" s="616" t="s">
        <v>3884</v>
      </c>
      <c r="AI416" s="616" t="s">
        <v>3884</v>
      </c>
      <c r="AJ416" s="616" t="s">
        <v>3884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2621</v>
      </c>
      <c r="BE416" s="452" t="s">
        <v>2621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3874</v>
      </c>
      <c r="B417" s="79" t="s">
        <v>5071</v>
      </c>
      <c r="C417" s="566" t="s">
        <v>5072</v>
      </c>
      <c r="D417" s="568">
        <v>7388997.0</v>
      </c>
      <c r="E417" s="514" t="s">
        <v>18</v>
      </c>
      <c r="F417" s="611" t="s">
        <v>19</v>
      </c>
      <c r="G417" s="629" t="s">
        <v>844</v>
      </c>
      <c r="H417" s="514">
        <f>IFERROR(VLOOKUP(G417,'Cadastro de assessores'!A:B,2,FALSE),"Não Cadastrado")</f>
        <v>12342</v>
      </c>
      <c r="I417" s="514"/>
      <c r="J417" s="52" t="s">
        <v>190</v>
      </c>
      <c r="K417" s="524" t="s">
        <v>103</v>
      </c>
      <c r="L417" s="613">
        <v>44539.0</v>
      </c>
      <c r="M417" s="613">
        <v>44543.0</v>
      </c>
      <c r="N417" s="629"/>
      <c r="O417" s="629" t="s">
        <v>3888</v>
      </c>
      <c r="P417" s="614">
        <v>0.007</v>
      </c>
      <c r="Q417" s="484"/>
      <c r="R417" s="615"/>
      <c r="S417" s="524" t="str">
        <f t="shared" si="44"/>
        <v/>
      </c>
      <c r="T417" s="524" t="s">
        <v>104</v>
      </c>
      <c r="U417" s="524" t="s">
        <v>2719</v>
      </c>
      <c r="V417" s="524" t="s">
        <v>799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3874</v>
      </c>
      <c r="B418" s="79" t="s">
        <v>5073</v>
      </c>
      <c r="C418" s="619" t="s">
        <v>5074</v>
      </c>
      <c r="D418" s="524">
        <v>3445098.0</v>
      </c>
      <c r="E418" s="514" t="s">
        <v>2604</v>
      </c>
      <c r="F418" s="514" t="s">
        <v>19</v>
      </c>
      <c r="G418" s="514" t="s">
        <v>2604</v>
      </c>
      <c r="H418" s="514" t="str">
        <f>IFERROR(VLOOKUP(G418,'Cadastro de assessores'!A:B,2,FALSE),"Não Cadastrado")</f>
        <v>18986</v>
      </c>
      <c r="I418" s="514"/>
      <c r="J418" s="52" t="s">
        <v>3877</v>
      </c>
      <c r="K418" s="524" t="s">
        <v>149</v>
      </c>
      <c r="L418" s="612">
        <v>44036.0</v>
      </c>
      <c r="M418" s="612">
        <v>44043.0</v>
      </c>
      <c r="N418" s="524"/>
      <c r="O418" s="524" t="s">
        <v>3882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104</v>
      </c>
      <c r="U418" s="524" t="s">
        <v>2897</v>
      </c>
      <c r="V418" s="524" t="s">
        <v>27</v>
      </c>
      <c r="W418" s="616" t="s">
        <v>3884</v>
      </c>
      <c r="X418" s="616" t="s">
        <v>3884</v>
      </c>
      <c r="Y418" s="616" t="s">
        <v>3884</v>
      </c>
      <c r="Z418" s="616" t="s">
        <v>3884</v>
      </c>
      <c r="AA418" s="616" t="s">
        <v>3884</v>
      </c>
      <c r="AB418" s="616" t="s">
        <v>3884</v>
      </c>
      <c r="AC418" s="616" t="s">
        <v>3884</v>
      </c>
      <c r="AD418" s="616" t="s">
        <v>3884</v>
      </c>
      <c r="AE418" s="616" t="s">
        <v>3884</v>
      </c>
      <c r="AF418" s="616" t="s">
        <v>5075</v>
      </c>
      <c r="AG418" s="616" t="s">
        <v>5076</v>
      </c>
      <c r="AH418" s="616" t="s">
        <v>5077</v>
      </c>
      <c r="AI418" s="616" t="s">
        <v>5078</v>
      </c>
      <c r="AJ418" s="616" t="s">
        <v>5079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3874</v>
      </c>
      <c r="B419" s="79" t="s">
        <v>5080</v>
      </c>
      <c r="C419" s="566" t="s">
        <v>5081</v>
      </c>
      <c r="D419" s="637">
        <v>7709062.0</v>
      </c>
      <c r="E419" s="513" t="s">
        <v>18</v>
      </c>
      <c r="F419" s="513" t="s">
        <v>27</v>
      </c>
      <c r="G419" s="524" t="s">
        <v>5082</v>
      </c>
      <c r="H419" s="524" t="str">
        <f>IFERROR(VLOOKUP(G419,'Cadastro de assessores'!A:B,2,FALSE),"Não Cadastrado")</f>
        <v>15544</v>
      </c>
      <c r="I419" s="524"/>
      <c r="J419" s="52" t="s">
        <v>190</v>
      </c>
      <c r="K419" s="524" t="s">
        <v>149</v>
      </c>
      <c r="L419" s="621">
        <v>44615.0</v>
      </c>
      <c r="M419" s="621">
        <v>44623.0</v>
      </c>
      <c r="N419" s="569">
        <v>44820.0</v>
      </c>
      <c r="O419" s="568" t="s">
        <v>4221</v>
      </c>
      <c r="P419" s="614">
        <v>0.01</v>
      </c>
      <c r="Q419" s="622" t="s">
        <v>5083</v>
      </c>
      <c r="R419" s="615"/>
      <c r="S419" s="524" t="str">
        <f t="shared" si="44"/>
        <v>Não Qualificado</v>
      </c>
      <c r="T419" s="524" t="s">
        <v>104</v>
      </c>
      <c r="U419" s="524" t="s">
        <v>2707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3874</v>
      </c>
      <c r="B420" s="79" t="s">
        <v>5084</v>
      </c>
      <c r="C420" s="566" t="s">
        <v>5085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3877</v>
      </c>
      <c r="K420" s="514" t="s">
        <v>103</v>
      </c>
      <c r="L420" s="626">
        <v>44760.0</v>
      </c>
      <c r="M420" s="626">
        <v>44764.0</v>
      </c>
      <c r="N420" s="568"/>
      <c r="O420" s="568" t="s">
        <v>3890</v>
      </c>
      <c r="P420" s="614">
        <v>0.012</v>
      </c>
      <c r="Q420" s="228"/>
      <c r="R420" s="615"/>
      <c r="S420" s="524"/>
      <c r="T420" s="524" t="s">
        <v>104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3874</v>
      </c>
      <c r="B421" s="79" t="s">
        <v>2038</v>
      </c>
      <c r="C421" s="566" t="s">
        <v>5086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3877</v>
      </c>
      <c r="K421" s="514" t="s">
        <v>103</v>
      </c>
      <c r="L421" s="626">
        <v>44636.0</v>
      </c>
      <c r="M421" s="626">
        <v>44645.0</v>
      </c>
      <c r="N421" s="568"/>
      <c r="O421" s="568" t="s">
        <v>3888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104</v>
      </c>
      <c r="U421" s="568" t="s">
        <v>3460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5" t="s">
        <v>3874</v>
      </c>
      <c r="B422" s="79" t="s">
        <v>5087</v>
      </c>
      <c r="C422" s="566" t="s">
        <v>5088</v>
      </c>
      <c r="D422" s="568">
        <v>5603037.0</v>
      </c>
      <c r="E422" s="524" t="s">
        <v>2604</v>
      </c>
      <c r="F422" s="513" t="s">
        <v>19</v>
      </c>
      <c r="G422" s="568" t="s">
        <v>2604</v>
      </c>
      <c r="H422" s="568" t="str">
        <f>IFERROR(VLOOKUP(G422,'Cadastro de assessores'!A:B,2,FALSE),"Não Cadastrado")</f>
        <v>18986</v>
      </c>
      <c r="I422" s="568"/>
      <c r="J422" s="52" t="s">
        <v>190</v>
      </c>
      <c r="K422" s="695" t="s">
        <v>103</v>
      </c>
      <c r="L422" s="621">
        <v>44358.0</v>
      </c>
      <c r="M422" s="621">
        <v>44361.0</v>
      </c>
      <c r="N422" s="621">
        <v>44831.0</v>
      </c>
      <c r="O422" s="524" t="s">
        <v>3890</v>
      </c>
      <c r="P422" s="614">
        <v>0.012</v>
      </c>
      <c r="Q422" s="228" t="s">
        <v>5089</v>
      </c>
      <c r="R422" s="615"/>
      <c r="S422" s="524" t="str">
        <f t="shared" si="45"/>
        <v/>
      </c>
      <c r="T422" s="524" t="s">
        <v>104</v>
      </c>
      <c r="U422" s="568" t="s">
        <v>2997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3874</v>
      </c>
      <c r="B423" s="79" t="s">
        <v>5090</v>
      </c>
      <c r="C423" s="566" t="s">
        <v>5091</v>
      </c>
      <c r="D423" s="513">
        <v>5646446.0</v>
      </c>
      <c r="E423" s="524" t="s">
        <v>101</v>
      </c>
      <c r="F423" s="513" t="s">
        <v>19</v>
      </c>
      <c r="G423" s="513" t="s">
        <v>4254</v>
      </c>
      <c r="H423" s="611">
        <f>IFERROR(VLOOKUP(G423,'Cadastro de assessores'!A:B,2,FALSE),"Não Cadastrado")</f>
        <v>12347</v>
      </c>
      <c r="I423" s="611"/>
      <c r="J423" s="52" t="s">
        <v>3877</v>
      </c>
      <c r="K423" s="514" t="s">
        <v>103</v>
      </c>
      <c r="L423" s="612">
        <v>44361.0</v>
      </c>
      <c r="M423" s="612">
        <v>44361.0</v>
      </c>
      <c r="N423" s="524"/>
      <c r="O423" s="524" t="s">
        <v>3890</v>
      </c>
      <c r="P423" s="614">
        <v>0.012</v>
      </c>
      <c r="Q423" s="624" t="s">
        <v>5092</v>
      </c>
      <c r="R423" s="615"/>
      <c r="S423" s="524" t="str">
        <f t="shared" si="45"/>
        <v/>
      </c>
      <c r="T423" s="524" t="s">
        <v>104</v>
      </c>
      <c r="U423" s="568" t="s">
        <v>3178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3874</v>
      </c>
      <c r="B424" s="79" t="s">
        <v>3448</v>
      </c>
      <c r="C424" s="619" t="s">
        <v>5093</v>
      </c>
      <c r="D424" s="524">
        <v>3768368.0</v>
      </c>
      <c r="E424" s="514" t="s">
        <v>18</v>
      </c>
      <c r="F424" s="514" t="s">
        <v>19</v>
      </c>
      <c r="G424" s="514" t="s">
        <v>2660</v>
      </c>
      <c r="H424" s="514" t="str">
        <f>IFERROR(VLOOKUP(G424,'Cadastro de assessores'!A:B,2,FALSE),"Não Cadastrado")</f>
        <v>18836</v>
      </c>
      <c r="I424" s="514"/>
      <c r="J424" s="52" t="s">
        <v>3877</v>
      </c>
      <c r="K424" s="514" t="s">
        <v>103</v>
      </c>
      <c r="L424" s="613">
        <v>44138.0</v>
      </c>
      <c r="M424" s="613">
        <v>44151.0</v>
      </c>
      <c r="N424" s="568"/>
      <c r="O424" s="568" t="s">
        <v>3922</v>
      </c>
      <c r="P424" s="614">
        <v>0.008</v>
      </c>
      <c r="Q424" s="622"/>
      <c r="R424" s="615"/>
      <c r="S424" s="524" t="str">
        <f t="shared" si="45"/>
        <v/>
      </c>
      <c r="T424" s="524" t="s">
        <v>104</v>
      </c>
      <c r="U424" s="524" t="s">
        <v>2719</v>
      </c>
      <c r="V424" s="524" t="s">
        <v>799</v>
      </c>
      <c r="W424" s="616" t="s">
        <v>3884</v>
      </c>
      <c r="X424" s="616" t="s">
        <v>3884</v>
      </c>
      <c r="Y424" s="616" t="s">
        <v>3884</v>
      </c>
      <c r="Z424" s="616" t="s">
        <v>3884</v>
      </c>
      <c r="AA424" s="616" t="s">
        <v>3884</v>
      </c>
      <c r="AB424" s="616" t="s">
        <v>3884</v>
      </c>
      <c r="AC424" s="616" t="s">
        <v>3884</v>
      </c>
      <c r="AD424" s="616" t="s">
        <v>3884</v>
      </c>
      <c r="AE424" s="616" t="s">
        <v>3884</v>
      </c>
      <c r="AF424" s="616" t="s">
        <v>3884</v>
      </c>
      <c r="AG424" s="616" t="s">
        <v>3884</v>
      </c>
      <c r="AH424" s="616" t="s">
        <v>3884</v>
      </c>
      <c r="AI424" s="616" t="s">
        <v>3884</v>
      </c>
      <c r="AJ424" s="616" t="s">
        <v>5094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3874</v>
      </c>
      <c r="B425" s="79" t="s">
        <v>3448</v>
      </c>
      <c r="C425" s="619" t="s">
        <v>5093</v>
      </c>
      <c r="D425" s="524">
        <v>4587723.0</v>
      </c>
      <c r="E425" s="514" t="s">
        <v>18</v>
      </c>
      <c r="F425" s="514" t="s">
        <v>19</v>
      </c>
      <c r="G425" s="514" t="s">
        <v>2660</v>
      </c>
      <c r="H425" s="514" t="str">
        <f>IFERROR(VLOOKUP(G425,'Cadastro de assessores'!A:B,2,FALSE),"Não Cadastrado")</f>
        <v>18836</v>
      </c>
      <c r="I425" s="514"/>
      <c r="J425" s="52" t="s">
        <v>3877</v>
      </c>
      <c r="K425" s="514" t="s">
        <v>103</v>
      </c>
      <c r="L425" s="613">
        <v>44151.0</v>
      </c>
      <c r="M425" s="613">
        <v>44151.0</v>
      </c>
      <c r="N425" s="524"/>
      <c r="O425" s="524" t="s">
        <v>3894</v>
      </c>
      <c r="P425" s="614">
        <v>0.025</v>
      </c>
      <c r="Q425" s="622"/>
      <c r="R425" s="615"/>
      <c r="S425" s="524" t="str">
        <f t="shared" si="45"/>
        <v/>
      </c>
      <c r="T425" s="524" t="s">
        <v>104</v>
      </c>
      <c r="U425" s="524" t="s">
        <v>2719</v>
      </c>
      <c r="V425" s="524" t="s">
        <v>799</v>
      </c>
      <c r="W425" s="616" t="s">
        <v>3884</v>
      </c>
      <c r="X425" s="616" t="s">
        <v>3884</v>
      </c>
      <c r="Y425" s="616" t="s">
        <v>3884</v>
      </c>
      <c r="Z425" s="616" t="s">
        <v>3884</v>
      </c>
      <c r="AA425" s="616" t="s">
        <v>3884</v>
      </c>
      <c r="AB425" s="616" t="s">
        <v>3884</v>
      </c>
      <c r="AC425" s="616" t="s">
        <v>3884</v>
      </c>
      <c r="AD425" s="616" t="s">
        <v>3884</v>
      </c>
      <c r="AE425" s="616" t="s">
        <v>3884</v>
      </c>
      <c r="AF425" s="616" t="s">
        <v>3884</v>
      </c>
      <c r="AG425" s="616" t="s">
        <v>3884</v>
      </c>
      <c r="AH425" s="616" t="s">
        <v>3884</v>
      </c>
      <c r="AI425" s="616" t="s">
        <v>3884</v>
      </c>
      <c r="AJ425" s="616" t="s">
        <v>5095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3874</v>
      </c>
      <c r="B426" s="79" t="s">
        <v>5096</v>
      </c>
      <c r="C426" s="566" t="s">
        <v>5097</v>
      </c>
      <c r="D426" s="568">
        <v>5563710.0</v>
      </c>
      <c r="E426" s="524" t="s">
        <v>18</v>
      </c>
      <c r="F426" s="513" t="s">
        <v>27</v>
      </c>
      <c r="G426" s="524" t="s">
        <v>262</v>
      </c>
      <c r="H426" s="513" t="str">
        <f>IFERROR(VLOOKUP(G426,'Cadastro de assessores'!A:B,2,FALSE),"Não Cadastrado")</f>
        <v>18009</v>
      </c>
      <c r="I426" s="513"/>
      <c r="J426" s="52" t="s">
        <v>190</v>
      </c>
      <c r="K426" s="524" t="s">
        <v>2618</v>
      </c>
      <c r="L426" s="621">
        <v>44362.0</v>
      </c>
      <c r="M426" s="621">
        <v>44362.0</v>
      </c>
      <c r="N426" s="569">
        <v>44714.0</v>
      </c>
      <c r="O426" s="568" t="s">
        <v>3878</v>
      </c>
      <c r="P426" s="614">
        <v>0.02</v>
      </c>
      <c r="Q426" s="622" t="s">
        <v>4828</v>
      </c>
      <c r="R426" s="615"/>
      <c r="S426" s="524" t="str">
        <f t="shared" si="45"/>
        <v>Não Qualificado</v>
      </c>
      <c r="T426" s="524" t="s">
        <v>104</v>
      </c>
      <c r="U426" s="524" t="s">
        <v>2674</v>
      </c>
      <c r="V426" s="524" t="s">
        <v>154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2621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3874</v>
      </c>
      <c r="B427" s="79" t="s">
        <v>5098</v>
      </c>
      <c r="C427" s="619" t="s">
        <v>5099</v>
      </c>
      <c r="D427" s="524">
        <v>5709377.0</v>
      </c>
      <c r="E427" s="524" t="s">
        <v>18</v>
      </c>
      <c r="F427" s="524" t="s">
        <v>19</v>
      </c>
      <c r="G427" s="524" t="s">
        <v>5100</v>
      </c>
      <c r="H427" s="524" t="str">
        <f>IFERROR(VLOOKUP(G427,'Cadastro de assessores'!A:B,2,FALSE),"Não Cadastrado")</f>
        <v>17109</v>
      </c>
      <c r="I427" s="524"/>
      <c r="J427" s="52" t="s">
        <v>190</v>
      </c>
      <c r="K427" s="524" t="s">
        <v>2618</v>
      </c>
      <c r="L427" s="524" t="s">
        <v>2655</v>
      </c>
      <c r="M427" s="524" t="s">
        <v>2655</v>
      </c>
      <c r="N427" s="621">
        <v>44384.0</v>
      </c>
      <c r="O427" s="524" t="s">
        <v>3890</v>
      </c>
      <c r="P427" s="614">
        <v>0.012</v>
      </c>
      <c r="Q427" s="622" t="s">
        <v>5101</v>
      </c>
      <c r="R427" s="615"/>
      <c r="S427" s="524" t="str">
        <f t="shared" si="45"/>
        <v>Não Qualificado</v>
      </c>
      <c r="T427" s="524" t="s">
        <v>104</v>
      </c>
      <c r="U427" s="524"/>
      <c r="V427" s="524" t="s">
        <v>2655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2621</v>
      </c>
      <c r="BE427" s="452" t="s">
        <v>2621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3874</v>
      </c>
      <c r="B428" s="79" t="s">
        <v>5102</v>
      </c>
      <c r="C428" s="566" t="s">
        <v>5103</v>
      </c>
      <c r="D428" s="568">
        <v>2545354.0</v>
      </c>
      <c r="E428" s="514" t="s">
        <v>18</v>
      </c>
      <c r="F428" s="611" t="s">
        <v>27</v>
      </c>
      <c r="G428" s="514" t="s">
        <v>262</v>
      </c>
      <c r="H428" s="611" t="str">
        <f>IFERROR(VLOOKUP(G428,'Cadastro de assessores'!A:B,2,FALSE),"Não Cadastrado")</f>
        <v>18009</v>
      </c>
      <c r="I428" s="611"/>
      <c r="J428" s="52" t="s">
        <v>3877</v>
      </c>
      <c r="K428" s="568" t="s">
        <v>103</v>
      </c>
      <c r="L428" s="696">
        <v>44355.0</v>
      </c>
      <c r="M428" s="696">
        <v>44355.0</v>
      </c>
      <c r="N428" s="672"/>
      <c r="O428" s="524" t="s">
        <v>3882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104</v>
      </c>
      <c r="U428" s="568" t="s">
        <v>4165</v>
      </c>
      <c r="V428" s="568" t="s">
        <v>154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3874</v>
      </c>
      <c r="B429" s="79" t="s">
        <v>2084</v>
      </c>
      <c r="C429" s="647" t="s">
        <v>5104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103</v>
      </c>
      <c r="K429" s="568"/>
      <c r="L429" s="697"/>
      <c r="M429" s="697">
        <v>44851.0</v>
      </c>
      <c r="N429" s="692"/>
      <c r="O429" s="611" t="s">
        <v>3882</v>
      </c>
      <c r="P429" s="698">
        <v>0.015</v>
      </c>
      <c r="Q429" s="699" t="s">
        <v>5105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5" t="s">
        <v>3874</v>
      </c>
      <c r="B430" s="79" t="s">
        <v>2091</v>
      </c>
      <c r="C430" s="647" t="s">
        <v>2089</v>
      </c>
      <c r="D430" s="625">
        <v>6029791.0</v>
      </c>
      <c r="E430" s="611" t="s">
        <v>18</v>
      </c>
      <c r="F430" s="611" t="s">
        <v>27</v>
      </c>
      <c r="G430" s="514" t="s">
        <v>120</v>
      </c>
      <c r="H430" s="611" t="str">
        <f>IFERROR(VLOOKUP(G430,'Cadastro de assessores'!A:B,2,FALSE),"Não Cadastrado")</f>
        <v>18890</v>
      </c>
      <c r="I430" s="611"/>
      <c r="J430" s="52" t="s">
        <v>3877</v>
      </c>
      <c r="K430" s="568" t="s">
        <v>103</v>
      </c>
      <c r="L430" s="569">
        <v>44600.0</v>
      </c>
      <c r="M430" s="569">
        <v>44605.0</v>
      </c>
      <c r="N430" s="611"/>
      <c r="O430" s="611" t="s">
        <v>3888</v>
      </c>
      <c r="P430" s="698">
        <v>0.007</v>
      </c>
      <c r="Q430" s="228" t="s">
        <v>3985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104</v>
      </c>
      <c r="U430" s="524" t="s">
        <v>2707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3874</v>
      </c>
      <c r="B431" s="79" t="s">
        <v>2097</v>
      </c>
      <c r="C431" s="619" t="s">
        <v>5106</v>
      </c>
      <c r="D431" s="524">
        <v>8698050.0</v>
      </c>
      <c r="E431" s="524" t="s">
        <v>18</v>
      </c>
      <c r="F431" s="524" t="s">
        <v>27</v>
      </c>
      <c r="G431" s="524" t="s">
        <v>66</v>
      </c>
      <c r="H431" s="524" t="s">
        <v>5107</v>
      </c>
      <c r="I431" s="524"/>
      <c r="J431" s="52" t="s">
        <v>3877</v>
      </c>
      <c r="K431" s="524" t="s">
        <v>103</v>
      </c>
      <c r="L431" s="621">
        <v>44715.0</v>
      </c>
      <c r="M431" s="621">
        <v>44719.0</v>
      </c>
      <c r="N431" s="621"/>
      <c r="O431" s="524" t="s">
        <v>4532</v>
      </c>
      <c r="P431" s="614">
        <v>0.012</v>
      </c>
      <c r="Q431" s="228" t="s">
        <v>5108</v>
      </c>
      <c r="R431" s="615"/>
      <c r="S431" s="524"/>
      <c r="T431" s="524" t="s">
        <v>104</v>
      </c>
      <c r="U431" s="524" t="s">
        <v>2897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2621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3874</v>
      </c>
      <c r="B432" s="79" t="s">
        <v>2104</v>
      </c>
      <c r="C432" s="639" t="s">
        <v>5109</v>
      </c>
      <c r="D432" s="640">
        <v>495561.0</v>
      </c>
      <c r="E432" s="524" t="s">
        <v>18</v>
      </c>
      <c r="F432" s="524" t="s">
        <v>19</v>
      </c>
      <c r="G432" s="524" t="s">
        <v>144</v>
      </c>
      <c r="H432" s="524"/>
      <c r="I432" s="524"/>
      <c r="J432" s="47" t="s">
        <v>103</v>
      </c>
      <c r="K432" s="524"/>
      <c r="L432" s="620"/>
      <c r="M432" s="620">
        <v>44918.0</v>
      </c>
      <c r="N432" s="621"/>
      <c r="O432" s="524" t="s">
        <v>3890</v>
      </c>
      <c r="P432" s="614">
        <v>0.008</v>
      </c>
      <c r="Q432" s="702" t="s">
        <v>5110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5" t="s">
        <v>3874</v>
      </c>
      <c r="B433" s="79" t="s">
        <v>5111</v>
      </c>
      <c r="C433" s="619" t="s">
        <v>5112</v>
      </c>
      <c r="D433" s="524">
        <v>3520517.0</v>
      </c>
      <c r="E433" s="524" t="s">
        <v>2604</v>
      </c>
      <c r="F433" s="524" t="s">
        <v>19</v>
      </c>
      <c r="G433" s="524" t="s">
        <v>2604</v>
      </c>
      <c r="H433" s="524" t="str">
        <f>IFERROR(VLOOKUP(G433,'Cadastro de assessores'!A:B,2,FALSE),"Não Cadastrado")</f>
        <v>18986</v>
      </c>
      <c r="I433" s="524"/>
      <c r="J433" s="52" t="s">
        <v>190</v>
      </c>
      <c r="K433" s="524" t="s">
        <v>2618</v>
      </c>
      <c r="L433" s="620">
        <v>43749.0</v>
      </c>
      <c r="M433" s="620">
        <v>43749.0</v>
      </c>
      <c r="N433" s="621">
        <v>44305.0</v>
      </c>
      <c r="O433" s="524" t="s">
        <v>4259</v>
      </c>
      <c r="P433" s="614">
        <v>0.01</v>
      </c>
      <c r="Q433" s="228" t="s">
        <v>5113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104</v>
      </c>
      <c r="U433" s="524" t="s">
        <v>2635</v>
      </c>
      <c r="V433" s="524" t="s">
        <v>19</v>
      </c>
      <c r="W433" s="616" t="s">
        <v>5114</v>
      </c>
      <c r="X433" s="616"/>
      <c r="Y433" s="616" t="s">
        <v>5115</v>
      </c>
      <c r="Z433" s="616" t="s">
        <v>5116</v>
      </c>
      <c r="AA433" s="616" t="s">
        <v>5117</v>
      </c>
      <c r="AB433" s="616" t="s">
        <v>5118</v>
      </c>
      <c r="AC433" s="616" t="s">
        <v>5119</v>
      </c>
      <c r="AD433" s="616" t="s">
        <v>5120</v>
      </c>
      <c r="AE433" s="616" t="s">
        <v>5121</v>
      </c>
      <c r="AF433" s="616" t="s">
        <v>5122</v>
      </c>
      <c r="AG433" s="616" t="s">
        <v>5123</v>
      </c>
      <c r="AH433" s="616" t="s">
        <v>5124</v>
      </c>
      <c r="AI433" s="616" t="s">
        <v>5125</v>
      </c>
      <c r="AJ433" s="616" t="s">
        <v>5126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2621</v>
      </c>
      <c r="BE433" s="452" t="s">
        <v>2621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3874</v>
      </c>
      <c r="B434" s="79" t="s">
        <v>2115</v>
      </c>
      <c r="C434" s="647" t="s">
        <v>5127</v>
      </c>
      <c r="D434" s="611">
        <v>6579987.0</v>
      </c>
      <c r="E434" s="514" t="s">
        <v>18</v>
      </c>
      <c r="F434" s="611" t="s">
        <v>27</v>
      </c>
      <c r="G434" s="514" t="s">
        <v>262</v>
      </c>
      <c r="H434" s="514" t="str">
        <f>IFERROR(VLOOKUP(G434,'Cadastro de assessores'!A:B,2,FALSE),"Não Cadastrado")</f>
        <v>18009</v>
      </c>
      <c r="I434" s="514"/>
      <c r="J434" s="52" t="s">
        <v>190</v>
      </c>
      <c r="K434" s="514" t="s">
        <v>103</v>
      </c>
      <c r="L434" s="612">
        <v>44452.0</v>
      </c>
      <c r="M434" s="612">
        <v>44469.0</v>
      </c>
      <c r="N434" s="569">
        <v>44960.0</v>
      </c>
      <c r="O434" s="568" t="s">
        <v>3878</v>
      </c>
      <c r="P434" s="631">
        <v>0.02</v>
      </c>
      <c r="Q434" s="228" t="s">
        <v>5128</v>
      </c>
      <c r="R434" s="615"/>
      <c r="S434" s="524" t="str">
        <f t="shared" si="46"/>
        <v/>
      </c>
      <c r="T434" s="524" t="s">
        <v>104</v>
      </c>
      <c r="U434" s="524" t="s">
        <v>2730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3874</v>
      </c>
      <c r="B435" s="79" t="s">
        <v>2119</v>
      </c>
      <c r="C435" s="619" t="s">
        <v>5129</v>
      </c>
      <c r="D435" s="524">
        <v>306126.0</v>
      </c>
      <c r="E435" s="514" t="s">
        <v>2604</v>
      </c>
      <c r="F435" s="514" t="s">
        <v>19</v>
      </c>
      <c r="G435" s="514" t="s">
        <v>2604</v>
      </c>
      <c r="H435" s="514" t="str">
        <f>IFERROR(VLOOKUP(G435,'Cadastro de assessores'!A:B,2,FALSE),"Não Cadastrado")</f>
        <v>18986</v>
      </c>
      <c r="I435" s="514"/>
      <c r="J435" s="52" t="s">
        <v>3877</v>
      </c>
      <c r="K435" s="514" t="s">
        <v>103</v>
      </c>
      <c r="L435" s="612">
        <v>44172.0</v>
      </c>
      <c r="M435" s="612">
        <v>44210.0</v>
      </c>
      <c r="N435" s="568"/>
      <c r="O435" s="568" t="s">
        <v>3878</v>
      </c>
      <c r="P435" s="631">
        <v>0.02</v>
      </c>
      <c r="Q435" s="622"/>
      <c r="R435" s="615"/>
      <c r="S435" s="524" t="str">
        <f t="shared" si="46"/>
        <v/>
      </c>
      <c r="T435" s="524" t="s">
        <v>104</v>
      </c>
      <c r="U435" s="524" t="s">
        <v>2678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3874</v>
      </c>
      <c r="B436" s="79" t="s">
        <v>2134</v>
      </c>
      <c r="C436" s="566" t="s">
        <v>5130</v>
      </c>
      <c r="D436" s="568">
        <v>2997463.0</v>
      </c>
      <c r="E436" s="514" t="s">
        <v>18</v>
      </c>
      <c r="F436" s="611" t="s">
        <v>19</v>
      </c>
      <c r="G436" s="611" t="s">
        <v>144</v>
      </c>
      <c r="H436" s="611">
        <f>IFERROR(VLOOKUP(G436,'Cadastro de assessores'!A:B,2,FALSE),"Não Cadastrado")</f>
        <v>12332</v>
      </c>
      <c r="I436" s="611"/>
      <c r="J436" s="52" t="s">
        <v>3877</v>
      </c>
      <c r="K436" s="568" t="s">
        <v>103</v>
      </c>
      <c r="L436" s="612">
        <v>44496.0</v>
      </c>
      <c r="M436" s="612">
        <v>44503.0</v>
      </c>
      <c r="N436" s="568"/>
      <c r="O436" s="568" t="s">
        <v>3888</v>
      </c>
      <c r="P436" s="614">
        <v>0.007</v>
      </c>
      <c r="Q436" s="228"/>
      <c r="R436" s="615"/>
      <c r="S436" s="524" t="str">
        <f t="shared" si="46"/>
        <v/>
      </c>
      <c r="T436" s="524" t="s">
        <v>104</v>
      </c>
      <c r="U436" s="568" t="s">
        <v>2669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3874</v>
      </c>
      <c r="B437" s="79" t="s">
        <v>2134</v>
      </c>
      <c r="C437" s="566" t="s">
        <v>5130</v>
      </c>
      <c r="D437" s="514">
        <v>9129986.0</v>
      </c>
      <c r="E437" s="514" t="s">
        <v>18</v>
      </c>
      <c r="F437" s="611" t="s">
        <v>19</v>
      </c>
      <c r="G437" s="611" t="s">
        <v>144</v>
      </c>
      <c r="H437" s="611">
        <f>IFERROR(VLOOKUP(G437,'Cadastro de assessores'!A:B,2,FALSE),"Não Cadastrado")</f>
        <v>12332</v>
      </c>
      <c r="I437" s="611"/>
      <c r="J437" s="52" t="s">
        <v>3877</v>
      </c>
      <c r="K437" s="524" t="s">
        <v>149</v>
      </c>
      <c r="L437" s="612">
        <v>44817.0</v>
      </c>
      <c r="M437" s="612">
        <v>44825.0</v>
      </c>
      <c r="N437" s="524"/>
      <c r="O437" s="524" t="s">
        <v>3894</v>
      </c>
      <c r="P437" s="631">
        <v>0.025</v>
      </c>
      <c r="Q437" s="508"/>
      <c r="R437" s="615"/>
      <c r="S437" s="524"/>
      <c r="T437" s="524"/>
      <c r="U437" s="524"/>
      <c r="V437" s="524" t="s">
        <v>2655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3874</v>
      </c>
      <c r="B438" s="79" t="s">
        <v>5131</v>
      </c>
      <c r="C438" s="619" t="s">
        <v>5132</v>
      </c>
      <c r="D438" s="514">
        <v>4837612.0</v>
      </c>
      <c r="E438" s="514" t="s">
        <v>101</v>
      </c>
      <c r="F438" s="514" t="s">
        <v>19</v>
      </c>
      <c r="G438" s="514" t="s">
        <v>186</v>
      </c>
      <c r="H438" s="514" t="str">
        <f>IFERROR(VLOOKUP(G438,'Cadastro de assessores'!A:B,2,FALSE),"Não Cadastrado")</f>
        <v>17896</v>
      </c>
      <c r="I438" s="514"/>
      <c r="J438" s="52" t="s">
        <v>190</v>
      </c>
      <c r="K438" s="514" t="s">
        <v>103</v>
      </c>
      <c r="L438" s="612">
        <v>44232.0</v>
      </c>
      <c r="M438" s="612">
        <v>44250.0</v>
      </c>
      <c r="N438" s="621">
        <v>44984.0</v>
      </c>
      <c r="O438" s="524" t="s">
        <v>3882</v>
      </c>
      <c r="P438" s="631">
        <v>0.015</v>
      </c>
      <c r="Q438" s="508" t="s">
        <v>5133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104</v>
      </c>
      <c r="U438" s="524" t="s">
        <v>2730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3874</v>
      </c>
      <c r="B439" s="79" t="s">
        <v>5134</v>
      </c>
      <c r="C439" s="619" t="s">
        <v>5135</v>
      </c>
      <c r="D439" s="524">
        <v>4617147.0</v>
      </c>
      <c r="E439" s="524" t="s">
        <v>18</v>
      </c>
      <c r="F439" s="524" t="s">
        <v>19</v>
      </c>
      <c r="G439" s="524" t="s">
        <v>3881</v>
      </c>
      <c r="H439" s="524" t="str">
        <f>IFERROR(VLOOKUP(G439,'Cadastro de assessores'!A:B,2,FALSE),"Não Cadastrado")</f>
        <v>17679</v>
      </c>
      <c r="I439" s="524"/>
      <c r="J439" s="52" t="s">
        <v>190</v>
      </c>
      <c r="K439" s="524" t="s">
        <v>2618</v>
      </c>
      <c r="L439" s="621">
        <v>44166.0</v>
      </c>
      <c r="M439" s="621">
        <v>44166.0</v>
      </c>
      <c r="N439" s="621">
        <v>44390.0</v>
      </c>
      <c r="O439" s="524" t="s">
        <v>3882</v>
      </c>
      <c r="P439" s="614">
        <v>0.015</v>
      </c>
      <c r="Q439" s="622" t="s">
        <v>5136</v>
      </c>
      <c r="R439" s="615"/>
      <c r="S439" s="524" t="str">
        <f t="shared" si="47"/>
        <v>Não Qualificado</v>
      </c>
      <c r="T439" s="524" t="s">
        <v>104</v>
      </c>
      <c r="U439" s="524" t="s">
        <v>2719</v>
      </c>
      <c r="V439" s="524" t="s">
        <v>799</v>
      </c>
      <c r="W439" s="616" t="s">
        <v>3884</v>
      </c>
      <c r="X439" s="616" t="s">
        <v>3884</v>
      </c>
      <c r="Y439" s="616" t="s">
        <v>3884</v>
      </c>
      <c r="Z439" s="616" t="s">
        <v>3884</v>
      </c>
      <c r="AA439" s="616" t="s">
        <v>3884</v>
      </c>
      <c r="AB439" s="616" t="s">
        <v>3884</v>
      </c>
      <c r="AC439" s="616" t="s">
        <v>3884</v>
      </c>
      <c r="AD439" s="616" t="s">
        <v>3884</v>
      </c>
      <c r="AE439" s="616" t="s">
        <v>3884</v>
      </c>
      <c r="AF439" s="616" t="s">
        <v>3884</v>
      </c>
      <c r="AG439" s="616" t="s">
        <v>3884</v>
      </c>
      <c r="AH439" s="616" t="s">
        <v>3884</v>
      </c>
      <c r="AI439" s="616" t="s">
        <v>3884</v>
      </c>
      <c r="AJ439" s="616" t="s">
        <v>3884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2621</v>
      </c>
      <c r="BE439" s="452" t="s">
        <v>2621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3874</v>
      </c>
      <c r="B440" s="79" t="s">
        <v>5137</v>
      </c>
      <c r="C440" s="566" t="s">
        <v>5138</v>
      </c>
      <c r="D440" s="568">
        <v>355180.0</v>
      </c>
      <c r="E440" s="524" t="s">
        <v>18</v>
      </c>
      <c r="F440" s="513" t="s">
        <v>27</v>
      </c>
      <c r="G440" s="513" t="s">
        <v>262</v>
      </c>
      <c r="H440" s="513" t="str">
        <f>IFERROR(VLOOKUP(G440,'Cadastro de assessores'!A:B,2,FALSE),"Não Cadastrado")</f>
        <v>18009</v>
      </c>
      <c r="I440" s="513"/>
      <c r="J440" s="52" t="s">
        <v>190</v>
      </c>
      <c r="K440" s="524" t="s">
        <v>2618</v>
      </c>
      <c r="L440" s="621">
        <v>44362.0</v>
      </c>
      <c r="M440" s="621">
        <v>44362.0</v>
      </c>
      <c r="N440" s="656">
        <v>44489.0</v>
      </c>
      <c r="O440" s="568" t="s">
        <v>3878</v>
      </c>
      <c r="P440" s="614">
        <v>0.02</v>
      </c>
      <c r="Q440" s="622" t="s">
        <v>5139</v>
      </c>
      <c r="R440" s="615"/>
      <c r="S440" s="524" t="str">
        <f t="shared" si="47"/>
        <v>Não Qualificado</v>
      </c>
      <c r="T440" s="524" t="s">
        <v>104</v>
      </c>
      <c r="U440" s="568" t="s">
        <v>2976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2621</v>
      </c>
      <c r="BE440" s="452" t="s">
        <v>2621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3874</v>
      </c>
      <c r="B441" s="79" t="s">
        <v>5140</v>
      </c>
      <c r="C441" s="619" t="s">
        <v>5141</v>
      </c>
      <c r="D441" s="514">
        <v>396107.0</v>
      </c>
      <c r="E441" s="514" t="s">
        <v>2604</v>
      </c>
      <c r="F441" s="514" t="s">
        <v>19</v>
      </c>
      <c r="G441" s="514" t="s">
        <v>2604</v>
      </c>
      <c r="H441" s="514" t="str">
        <f>IFERROR(VLOOKUP(G441,'Cadastro de assessores'!A:B,2,FALSE),"Não Cadastrado")</f>
        <v>18986</v>
      </c>
      <c r="I441" s="514"/>
      <c r="J441" s="47" t="s">
        <v>103</v>
      </c>
      <c r="K441" s="514" t="s">
        <v>103</v>
      </c>
      <c r="L441" s="612">
        <v>44193.0</v>
      </c>
      <c r="M441" s="612">
        <v>44250.0</v>
      </c>
      <c r="N441" s="524"/>
      <c r="O441" s="524" t="s">
        <v>3882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104</v>
      </c>
      <c r="U441" s="524" t="s">
        <v>2897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5" t="s">
        <v>3874</v>
      </c>
      <c r="B442" s="79" t="s">
        <v>5142</v>
      </c>
      <c r="C442" s="619" t="s">
        <v>5143</v>
      </c>
      <c r="D442" s="524">
        <v>4836917.0</v>
      </c>
      <c r="E442" s="524" t="s">
        <v>2604</v>
      </c>
      <c r="F442" s="524" t="s">
        <v>19</v>
      </c>
      <c r="G442" s="524" t="s">
        <v>2604</v>
      </c>
      <c r="H442" s="524" t="str">
        <f>IFERROR(VLOOKUP(G442,'Cadastro de assessores'!A:B,2,FALSE),"Não Cadastrado")</f>
        <v>18986</v>
      </c>
      <c r="I442" s="524"/>
      <c r="J442" s="52" t="s">
        <v>190</v>
      </c>
      <c r="K442" s="524" t="s">
        <v>2618</v>
      </c>
      <c r="L442" s="621">
        <v>44244.0</v>
      </c>
      <c r="M442" s="621">
        <v>44244.0</v>
      </c>
      <c r="N442" s="621">
        <v>44270.0</v>
      </c>
      <c r="O442" s="524" t="s">
        <v>3882</v>
      </c>
      <c r="P442" s="614">
        <v>0.015</v>
      </c>
      <c r="Q442" s="622" t="s">
        <v>4540</v>
      </c>
      <c r="R442" s="615"/>
      <c r="S442" s="524" t="str">
        <f t="shared" si="47"/>
        <v/>
      </c>
      <c r="T442" s="524" t="s">
        <v>104</v>
      </c>
      <c r="U442" s="568" t="s">
        <v>3178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2621</v>
      </c>
      <c r="BE442" s="452" t="s">
        <v>2621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3874</v>
      </c>
      <c r="B443" s="79" t="s">
        <v>5144</v>
      </c>
      <c r="C443" s="619" t="s">
        <v>5145</v>
      </c>
      <c r="D443" s="524">
        <v>4425136.0</v>
      </c>
      <c r="E443" s="524" t="s">
        <v>18</v>
      </c>
      <c r="F443" s="524" t="s">
        <v>19</v>
      </c>
      <c r="G443" s="524" t="s">
        <v>3881</v>
      </c>
      <c r="H443" s="524" t="str">
        <f>IFERROR(VLOOKUP(G443,'Cadastro de assessores'!A:B,2,FALSE),"Não Cadastrado")</f>
        <v>17679</v>
      </c>
      <c r="I443" s="524"/>
      <c r="J443" s="52" t="s">
        <v>190</v>
      </c>
      <c r="K443" s="524" t="s">
        <v>2618</v>
      </c>
      <c r="L443" s="621">
        <v>44096.0</v>
      </c>
      <c r="M443" s="621">
        <v>44096.0</v>
      </c>
      <c r="N443" s="621">
        <v>44448.0</v>
      </c>
      <c r="O443" s="524" t="s">
        <v>3882</v>
      </c>
      <c r="P443" s="614">
        <v>0.015</v>
      </c>
      <c r="Q443" s="622" t="s">
        <v>5146</v>
      </c>
      <c r="R443" s="615"/>
      <c r="S443" s="524" t="str">
        <f t="shared" si="47"/>
        <v/>
      </c>
      <c r="T443" s="524" t="s">
        <v>104</v>
      </c>
      <c r="U443" s="524" t="s">
        <v>2620</v>
      </c>
      <c r="V443" s="524" t="s">
        <v>19</v>
      </c>
      <c r="W443" s="616" t="s">
        <v>3884</v>
      </c>
      <c r="X443" s="616" t="s">
        <v>3884</v>
      </c>
      <c r="Y443" s="616" t="s">
        <v>3884</v>
      </c>
      <c r="Z443" s="616" t="s">
        <v>3884</v>
      </c>
      <c r="AA443" s="616" t="s">
        <v>3884</v>
      </c>
      <c r="AB443" s="616" t="s">
        <v>3884</v>
      </c>
      <c r="AC443" s="616" t="s">
        <v>3884</v>
      </c>
      <c r="AD443" s="616" t="s">
        <v>3884</v>
      </c>
      <c r="AE443" s="616" t="s">
        <v>3884</v>
      </c>
      <c r="AF443" s="616" t="s">
        <v>3884</v>
      </c>
      <c r="AG443" s="616" t="s">
        <v>3884</v>
      </c>
      <c r="AH443" s="616" t="s">
        <v>5147</v>
      </c>
      <c r="AI443" s="616" t="s">
        <v>5148</v>
      </c>
      <c r="AJ443" s="616" t="s">
        <v>5149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2621</v>
      </c>
      <c r="BE443" s="452" t="s">
        <v>2621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3874</v>
      </c>
      <c r="B444" s="79" t="s">
        <v>5150</v>
      </c>
      <c r="C444" s="619" t="s">
        <v>5151</v>
      </c>
      <c r="D444" s="524">
        <v>4655754.0</v>
      </c>
      <c r="E444" s="514" t="s">
        <v>101</v>
      </c>
      <c r="F444" s="514" t="s">
        <v>19</v>
      </c>
      <c r="G444" s="514" t="s">
        <v>4539</v>
      </c>
      <c r="H444" s="514" t="str">
        <f>IFERROR(VLOOKUP(G444,'Cadastro de assessores'!A:B,2,FALSE),"Não Cadastrado")</f>
        <v>14244</v>
      </c>
      <c r="I444" s="514"/>
      <c r="J444" s="52" t="s">
        <v>3877</v>
      </c>
      <c r="K444" s="514" t="s">
        <v>103</v>
      </c>
      <c r="L444" s="613">
        <v>44173.0</v>
      </c>
      <c r="M444" s="613">
        <v>44180.0</v>
      </c>
      <c r="N444" s="524"/>
      <c r="O444" s="524" t="s">
        <v>3882</v>
      </c>
      <c r="P444" s="614">
        <v>0.015</v>
      </c>
      <c r="Q444" s="622"/>
      <c r="R444" s="615"/>
      <c r="S444" s="524" t="str">
        <f t="shared" si="47"/>
        <v/>
      </c>
      <c r="T444" s="524" t="s">
        <v>104</v>
      </c>
      <c r="U444" s="524" t="s">
        <v>2635</v>
      </c>
      <c r="V444" s="524" t="s">
        <v>19</v>
      </c>
      <c r="W444" s="616" t="s">
        <v>3884</v>
      </c>
      <c r="X444" s="616" t="s">
        <v>3884</v>
      </c>
      <c r="Y444" s="616" t="s">
        <v>3884</v>
      </c>
      <c r="Z444" s="616" t="s">
        <v>3884</v>
      </c>
      <c r="AA444" s="616" t="s">
        <v>3884</v>
      </c>
      <c r="AB444" s="616" t="s">
        <v>3884</v>
      </c>
      <c r="AC444" s="616" t="s">
        <v>3884</v>
      </c>
      <c r="AD444" s="616" t="s">
        <v>3884</v>
      </c>
      <c r="AE444" s="616" t="s">
        <v>3884</v>
      </c>
      <c r="AF444" s="616" t="s">
        <v>3884</v>
      </c>
      <c r="AG444" s="616" t="s">
        <v>3884</v>
      </c>
      <c r="AH444" s="616" t="s">
        <v>3884</v>
      </c>
      <c r="AI444" s="616" t="s">
        <v>3884</v>
      </c>
      <c r="AJ444" s="616" t="s">
        <v>3884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3874</v>
      </c>
      <c r="B445" s="79" t="s">
        <v>5152</v>
      </c>
      <c r="C445" s="619" t="s">
        <v>5153</v>
      </c>
      <c r="D445" s="524">
        <v>7782720.0</v>
      </c>
      <c r="E445" s="514" t="s">
        <v>101</v>
      </c>
      <c r="F445" s="514" t="s">
        <v>19</v>
      </c>
      <c r="G445" s="514" t="s">
        <v>4336</v>
      </c>
      <c r="H445" s="514">
        <f>IFERROR(VLOOKUP(G445,'Cadastro de assessores'!A:B,2,FALSE),"Não Cadastrado")</f>
        <v>12330</v>
      </c>
      <c r="I445" s="514"/>
      <c r="J445" s="52" t="s">
        <v>3877</v>
      </c>
      <c r="K445" s="514" t="s">
        <v>103</v>
      </c>
      <c r="L445" s="626">
        <v>44588.0</v>
      </c>
      <c r="M445" s="626">
        <v>44595.0</v>
      </c>
      <c r="N445" s="524"/>
      <c r="O445" s="524" t="s">
        <v>3888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104</v>
      </c>
      <c r="U445" s="524" t="s">
        <v>2711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3874</v>
      </c>
      <c r="B446" s="79" t="s">
        <v>2153</v>
      </c>
      <c r="C446" s="634" t="s">
        <v>5154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3877</v>
      </c>
      <c r="K446" s="524" t="s">
        <v>103</v>
      </c>
      <c r="L446" s="626">
        <v>44715.0</v>
      </c>
      <c r="M446" s="626">
        <v>44715.0</v>
      </c>
      <c r="N446" s="621"/>
      <c r="O446" s="524" t="s">
        <v>3890</v>
      </c>
      <c r="P446" s="614">
        <v>0.012</v>
      </c>
      <c r="Q446" s="622" t="s">
        <v>4155</v>
      </c>
      <c r="R446" s="615"/>
      <c r="S446" s="524"/>
      <c r="T446" s="524" t="s">
        <v>104</v>
      </c>
      <c r="U446" s="524" t="s">
        <v>2707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2621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3874</v>
      </c>
      <c r="B447" s="79" t="s">
        <v>5155</v>
      </c>
      <c r="C447" s="619" t="s">
        <v>5156</v>
      </c>
      <c r="D447" s="524">
        <v>4493392.0</v>
      </c>
      <c r="E447" s="524" t="s">
        <v>18</v>
      </c>
      <c r="F447" s="524" t="s">
        <v>19</v>
      </c>
      <c r="G447" s="524" t="s">
        <v>3881</v>
      </c>
      <c r="H447" s="524" t="str">
        <f>IFERROR(VLOOKUP(G447,'Cadastro de assessores'!A:B,2,FALSE),"Não Cadastrado")</f>
        <v>17679</v>
      </c>
      <c r="I447" s="524"/>
      <c r="J447" s="52" t="s">
        <v>190</v>
      </c>
      <c r="K447" s="524" t="s">
        <v>2618</v>
      </c>
      <c r="L447" s="620">
        <v>44147.0</v>
      </c>
      <c r="M447" s="620">
        <v>44147.0</v>
      </c>
      <c r="N447" s="621">
        <v>44445.0</v>
      </c>
      <c r="O447" s="524" t="s">
        <v>3890</v>
      </c>
      <c r="P447" s="614">
        <v>0.012</v>
      </c>
      <c r="Q447" s="622" t="s">
        <v>5157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104</v>
      </c>
      <c r="U447" s="524" t="s">
        <v>4293</v>
      </c>
      <c r="V447" s="524" t="s">
        <v>3725</v>
      </c>
      <c r="W447" s="616" t="s">
        <v>3884</v>
      </c>
      <c r="X447" s="616" t="s">
        <v>3884</v>
      </c>
      <c r="Y447" s="616" t="s">
        <v>3884</v>
      </c>
      <c r="Z447" s="616" t="s">
        <v>3884</v>
      </c>
      <c r="AA447" s="616" t="s">
        <v>3884</v>
      </c>
      <c r="AB447" s="616" t="s">
        <v>3884</v>
      </c>
      <c r="AC447" s="616" t="s">
        <v>3884</v>
      </c>
      <c r="AD447" s="616" t="s">
        <v>3884</v>
      </c>
      <c r="AE447" s="616" t="s">
        <v>3884</v>
      </c>
      <c r="AF447" s="616" t="s">
        <v>3884</v>
      </c>
      <c r="AG447" s="616" t="s">
        <v>3884</v>
      </c>
      <c r="AH447" s="616" t="s">
        <v>3884</v>
      </c>
      <c r="AI447" s="616" t="s">
        <v>3884</v>
      </c>
      <c r="AJ447" s="616" t="s">
        <v>5158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2621</v>
      </c>
      <c r="BE447" s="452" t="s">
        <v>2621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3874</v>
      </c>
      <c r="B448" s="79" t="s">
        <v>5159</v>
      </c>
      <c r="C448" s="619" t="s">
        <v>5160</v>
      </c>
      <c r="D448" s="524">
        <v>4757223.0</v>
      </c>
      <c r="E448" s="514" t="s">
        <v>18</v>
      </c>
      <c r="F448" s="611" t="s">
        <v>27</v>
      </c>
      <c r="G448" s="514" t="s">
        <v>262</v>
      </c>
      <c r="H448" s="514" t="str">
        <f>IFERROR(VLOOKUP(G448,'Cadastro de assessores'!A:B,2,FALSE),"Não Cadastrado")</f>
        <v>18009</v>
      </c>
      <c r="I448" s="514"/>
      <c r="J448" s="52" t="s">
        <v>3877</v>
      </c>
      <c r="K448" s="514" t="s">
        <v>103</v>
      </c>
      <c r="L448" s="612">
        <v>44210.0</v>
      </c>
      <c r="M448" s="612">
        <v>44210.0</v>
      </c>
      <c r="N448" s="524"/>
      <c r="O448" s="524" t="s">
        <v>3882</v>
      </c>
      <c r="P448" s="614">
        <v>0.015</v>
      </c>
      <c r="Q448" s="622"/>
      <c r="R448" s="615"/>
      <c r="S448" s="524" t="str">
        <f t="shared" si="48"/>
        <v/>
      </c>
      <c r="T448" s="524" t="s">
        <v>104</v>
      </c>
      <c r="U448" s="524" t="s">
        <v>2719</v>
      </c>
      <c r="V448" s="524" t="s">
        <v>799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3874</v>
      </c>
      <c r="B449" s="79" t="s">
        <v>5161</v>
      </c>
      <c r="C449" s="619" t="s">
        <v>5162</v>
      </c>
      <c r="D449" s="524">
        <v>4491063.0</v>
      </c>
      <c r="E449" s="524" t="s">
        <v>18</v>
      </c>
      <c r="F449" s="524" t="s">
        <v>19</v>
      </c>
      <c r="G449" s="524" t="s">
        <v>3881</v>
      </c>
      <c r="H449" s="524" t="str">
        <f>IFERROR(VLOOKUP(G449,'Cadastro de assessores'!A:B,2,FALSE),"Não Cadastrado")</f>
        <v>17679</v>
      </c>
      <c r="I449" s="524"/>
      <c r="J449" s="52" t="s">
        <v>190</v>
      </c>
      <c r="K449" s="524" t="s">
        <v>2618</v>
      </c>
      <c r="L449" s="620">
        <v>44120.0</v>
      </c>
      <c r="M449" s="620">
        <v>44120.0</v>
      </c>
      <c r="N449" s="621">
        <v>44452.0</v>
      </c>
      <c r="O449" s="524" t="s">
        <v>3882</v>
      </c>
      <c r="P449" s="614">
        <v>0.015</v>
      </c>
      <c r="Q449" s="622" t="s">
        <v>5163</v>
      </c>
      <c r="R449" s="615"/>
      <c r="S449" s="524" t="str">
        <f t="shared" si="48"/>
        <v>Não Qualificado</v>
      </c>
      <c r="T449" s="524" t="s">
        <v>104</v>
      </c>
      <c r="U449" s="524" t="s">
        <v>2635</v>
      </c>
      <c r="V449" s="524" t="s">
        <v>19</v>
      </c>
      <c r="W449" s="616" t="s">
        <v>3884</v>
      </c>
      <c r="X449" s="616" t="s">
        <v>3884</v>
      </c>
      <c r="Y449" s="616" t="s">
        <v>3884</v>
      </c>
      <c r="Z449" s="616" t="s">
        <v>3884</v>
      </c>
      <c r="AA449" s="616" t="s">
        <v>3884</v>
      </c>
      <c r="AB449" s="616" t="s">
        <v>3884</v>
      </c>
      <c r="AC449" s="616" t="s">
        <v>3884</v>
      </c>
      <c r="AD449" s="616" t="s">
        <v>3884</v>
      </c>
      <c r="AE449" s="616" t="s">
        <v>3884</v>
      </c>
      <c r="AF449" s="616" t="s">
        <v>3884</v>
      </c>
      <c r="AG449" s="616" t="s">
        <v>3884</v>
      </c>
      <c r="AH449" s="616" t="s">
        <v>3884</v>
      </c>
      <c r="AI449" s="616" t="s">
        <v>5164</v>
      </c>
      <c r="AJ449" s="616" t="s">
        <v>5165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2621</v>
      </c>
      <c r="BE449" s="452" t="s">
        <v>2621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3874</v>
      </c>
      <c r="B450" s="79" t="s">
        <v>5166</v>
      </c>
      <c r="C450" s="566" t="s">
        <v>5167</v>
      </c>
      <c r="D450" s="568">
        <v>4740849.0</v>
      </c>
      <c r="E450" s="524" t="s">
        <v>101</v>
      </c>
      <c r="F450" s="524" t="s">
        <v>19</v>
      </c>
      <c r="G450" s="524" t="s">
        <v>4199</v>
      </c>
      <c r="H450" s="524" t="str">
        <f>IFERROR(VLOOKUP(G450,'Cadastro de assessores'!A:B,2,FALSE),"Não Cadastrado")</f>
        <v>17489</v>
      </c>
      <c r="I450" s="524"/>
      <c r="J450" s="52" t="s">
        <v>190</v>
      </c>
      <c r="K450" s="524" t="s">
        <v>2618</v>
      </c>
      <c r="L450" s="621">
        <v>44320.0</v>
      </c>
      <c r="M450" s="621">
        <v>44320.0</v>
      </c>
      <c r="N450" s="621">
        <v>44684.0</v>
      </c>
      <c r="O450" s="524" t="s">
        <v>3878</v>
      </c>
      <c r="P450" s="614">
        <v>0.02</v>
      </c>
      <c r="Q450" s="228" t="s">
        <v>5168</v>
      </c>
      <c r="R450" s="615"/>
      <c r="S450" s="524" t="str">
        <f t="shared" si="48"/>
        <v/>
      </c>
      <c r="T450" s="524" t="s">
        <v>104</v>
      </c>
      <c r="U450" s="568" t="s">
        <v>2646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2621</v>
      </c>
      <c r="BE450" s="452" t="s">
        <v>2621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3874</v>
      </c>
      <c r="B451" s="79" t="s">
        <v>5169</v>
      </c>
      <c r="C451" s="619" t="s">
        <v>5170</v>
      </c>
      <c r="D451" s="524">
        <v>4441540.0</v>
      </c>
      <c r="E451" s="524" t="s">
        <v>18</v>
      </c>
      <c r="F451" s="524" t="s">
        <v>19</v>
      </c>
      <c r="G451" s="524" t="s">
        <v>3881</v>
      </c>
      <c r="H451" s="524" t="str">
        <f>IFERROR(VLOOKUP(G451,'Cadastro de assessores'!A:B,2,FALSE),"Não Cadastrado")</f>
        <v>17679</v>
      </c>
      <c r="I451" s="524"/>
      <c r="J451" s="52" t="s">
        <v>190</v>
      </c>
      <c r="K451" s="524" t="s">
        <v>2618</v>
      </c>
      <c r="L451" s="620">
        <v>44133.0</v>
      </c>
      <c r="M451" s="620">
        <v>44133.0</v>
      </c>
      <c r="N451" s="621">
        <v>44438.0</v>
      </c>
      <c r="O451" s="524" t="s">
        <v>3890</v>
      </c>
      <c r="P451" s="614">
        <v>0.012</v>
      </c>
      <c r="Q451" s="622" t="s">
        <v>5171</v>
      </c>
      <c r="R451" s="615"/>
      <c r="S451" s="524" t="str">
        <f t="shared" si="48"/>
        <v>Não Qualificado</v>
      </c>
      <c r="T451" s="524" t="s">
        <v>104</v>
      </c>
      <c r="U451" s="524" t="s">
        <v>2674</v>
      </c>
      <c r="V451" s="524" t="s">
        <v>154</v>
      </c>
      <c r="W451" s="616" t="s">
        <v>3884</v>
      </c>
      <c r="X451" s="616" t="s">
        <v>3884</v>
      </c>
      <c r="Y451" s="616" t="s">
        <v>3884</v>
      </c>
      <c r="Z451" s="616" t="s">
        <v>3884</v>
      </c>
      <c r="AA451" s="616" t="s">
        <v>3884</v>
      </c>
      <c r="AB451" s="616" t="s">
        <v>3884</v>
      </c>
      <c r="AC451" s="616" t="s">
        <v>3884</v>
      </c>
      <c r="AD451" s="616" t="s">
        <v>3884</v>
      </c>
      <c r="AE451" s="616" t="s">
        <v>3884</v>
      </c>
      <c r="AF451" s="616" t="s">
        <v>3884</v>
      </c>
      <c r="AG451" s="616" t="s">
        <v>3884</v>
      </c>
      <c r="AH451" s="616" t="s">
        <v>3884</v>
      </c>
      <c r="AI451" s="616" t="s">
        <v>5172</v>
      </c>
      <c r="AJ451" s="616" t="s">
        <v>5173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2621</v>
      </c>
      <c r="BE451" s="452" t="s">
        <v>2621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3874</v>
      </c>
      <c r="B452" s="79" t="s">
        <v>5174</v>
      </c>
      <c r="C452" s="619" t="s">
        <v>5175</v>
      </c>
      <c r="D452" s="524">
        <v>3615656.0</v>
      </c>
      <c r="E452" s="524" t="s">
        <v>2604</v>
      </c>
      <c r="F452" s="524" t="s">
        <v>19</v>
      </c>
      <c r="G452" s="524" t="s">
        <v>2604</v>
      </c>
      <c r="H452" s="524" t="str">
        <f>IFERROR(VLOOKUP(G452,'Cadastro de assessores'!A:B,2,FALSE),"Não Cadastrado")</f>
        <v>18986</v>
      </c>
      <c r="I452" s="524"/>
      <c r="J452" s="52" t="s">
        <v>190</v>
      </c>
      <c r="K452" s="524" t="s">
        <v>2618</v>
      </c>
      <c r="L452" s="621">
        <v>43859.0</v>
      </c>
      <c r="M452" s="621">
        <v>43859.0</v>
      </c>
      <c r="N452" s="621">
        <v>44305.0</v>
      </c>
      <c r="O452" s="524" t="s">
        <v>3882</v>
      </c>
      <c r="P452" s="614">
        <v>0.015</v>
      </c>
      <c r="Q452" s="622" t="s">
        <v>5113</v>
      </c>
      <c r="R452" s="615"/>
      <c r="S452" s="524" t="str">
        <f t="shared" si="48"/>
        <v>Não Qualificado</v>
      </c>
      <c r="T452" s="524" t="s">
        <v>104</v>
      </c>
      <c r="U452" s="524" t="s">
        <v>2820</v>
      </c>
      <c r="V452" s="524" t="s">
        <v>19</v>
      </c>
      <c r="W452" s="616" t="s">
        <v>3884</v>
      </c>
      <c r="X452" s="616" t="s">
        <v>3884</v>
      </c>
      <c r="Y452" s="616" t="s">
        <v>3884</v>
      </c>
      <c r="Z452" s="616" t="s">
        <v>5176</v>
      </c>
      <c r="AA452" s="616" t="s">
        <v>5177</v>
      </c>
      <c r="AB452" s="616" t="s">
        <v>5178</v>
      </c>
      <c r="AC452" s="616" t="s">
        <v>5179</v>
      </c>
      <c r="AD452" s="616" t="s">
        <v>5180</v>
      </c>
      <c r="AE452" s="616" t="s">
        <v>5181</v>
      </c>
      <c r="AF452" s="616" t="s">
        <v>5182</v>
      </c>
      <c r="AG452" s="616" t="s">
        <v>5183</v>
      </c>
      <c r="AH452" s="616" t="s">
        <v>5184</v>
      </c>
      <c r="AI452" s="616" t="s">
        <v>5185</v>
      </c>
      <c r="AJ452" s="616" t="s">
        <v>5186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2621</v>
      </c>
      <c r="BE452" s="452" t="s">
        <v>2621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3874</v>
      </c>
      <c r="B453" s="79" t="s">
        <v>5187</v>
      </c>
      <c r="C453" s="566" t="s">
        <v>5188</v>
      </c>
      <c r="D453" s="513">
        <v>5892424.0</v>
      </c>
      <c r="E453" s="524" t="s">
        <v>18</v>
      </c>
      <c r="F453" s="513" t="s">
        <v>27</v>
      </c>
      <c r="G453" s="524" t="s">
        <v>4205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190</v>
      </c>
      <c r="K453" s="524" t="s">
        <v>2618</v>
      </c>
      <c r="L453" s="621">
        <v>44421.0</v>
      </c>
      <c r="M453" s="621">
        <v>44421.0</v>
      </c>
      <c r="N453" s="569">
        <v>44817.0</v>
      </c>
      <c r="O453" s="568" t="s">
        <v>3888</v>
      </c>
      <c r="P453" s="614">
        <v>0.007</v>
      </c>
      <c r="Q453" s="228" t="s">
        <v>5189</v>
      </c>
      <c r="R453" s="615"/>
      <c r="S453" s="524" t="str">
        <f t="shared" si="48"/>
        <v>Não Qualificado</v>
      </c>
      <c r="T453" s="524" t="s">
        <v>104</v>
      </c>
      <c r="U453" s="568" t="s">
        <v>5190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3874</v>
      </c>
      <c r="B454" s="79" t="s">
        <v>5191</v>
      </c>
      <c r="C454" s="619" t="s">
        <v>5192</v>
      </c>
      <c r="D454" s="524">
        <v>4362832.0</v>
      </c>
      <c r="E454" s="524" t="s">
        <v>101</v>
      </c>
      <c r="F454" s="524" t="s">
        <v>19</v>
      </c>
      <c r="G454" s="524" t="s">
        <v>4046</v>
      </c>
      <c r="H454" s="524" t="str">
        <f>IFERROR(VLOOKUP(G454,'Cadastro de assessores'!A:B,2,FALSE),"Não Cadastrado")</f>
        <v>16459</v>
      </c>
      <c r="I454" s="524"/>
      <c r="J454" s="52" t="s">
        <v>190</v>
      </c>
      <c r="K454" s="524" t="s">
        <v>2618</v>
      </c>
      <c r="L454" s="621">
        <v>44078.0</v>
      </c>
      <c r="M454" s="621">
        <v>44078.0</v>
      </c>
      <c r="N454" s="569">
        <v>44424.0</v>
      </c>
      <c r="O454" s="568" t="s">
        <v>3878</v>
      </c>
      <c r="P454" s="614">
        <v>0.02</v>
      </c>
      <c r="Q454" s="622" t="s">
        <v>5193</v>
      </c>
      <c r="R454" s="615"/>
      <c r="S454" s="524" t="str">
        <f t="shared" si="48"/>
        <v>Não Qualificado</v>
      </c>
      <c r="T454" s="524" t="s">
        <v>104</v>
      </c>
      <c r="U454" s="524" t="s">
        <v>2657</v>
      </c>
      <c r="V454" s="524" t="s">
        <v>19</v>
      </c>
      <c r="W454" s="616" t="s">
        <v>3884</v>
      </c>
      <c r="X454" s="616" t="s">
        <v>3884</v>
      </c>
      <c r="Y454" s="616" t="s">
        <v>3884</v>
      </c>
      <c r="Z454" s="616" t="s">
        <v>3884</v>
      </c>
      <c r="AA454" s="616" t="s">
        <v>3884</v>
      </c>
      <c r="AB454" s="616" t="s">
        <v>3884</v>
      </c>
      <c r="AC454" s="616" t="s">
        <v>3884</v>
      </c>
      <c r="AD454" s="616" t="s">
        <v>3884</v>
      </c>
      <c r="AE454" s="616" t="s">
        <v>3884</v>
      </c>
      <c r="AF454" s="616" t="s">
        <v>3884</v>
      </c>
      <c r="AG454" s="616" t="s">
        <v>5194</v>
      </c>
      <c r="AH454" s="616" t="s">
        <v>5195</v>
      </c>
      <c r="AI454" s="616" t="s">
        <v>5196</v>
      </c>
      <c r="AJ454" s="616" t="s">
        <v>5197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2621</v>
      </c>
      <c r="BE454" s="452" t="s">
        <v>2621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3874</v>
      </c>
      <c r="B455" s="79" t="s">
        <v>2194</v>
      </c>
      <c r="C455" s="619" t="s">
        <v>5198</v>
      </c>
      <c r="D455" s="524">
        <v>2365107.0</v>
      </c>
      <c r="E455" s="524" t="s">
        <v>18</v>
      </c>
      <c r="F455" s="524" t="s">
        <v>27</v>
      </c>
      <c r="G455" s="524" t="s">
        <v>1839</v>
      </c>
      <c r="H455" s="524">
        <f>IFERROR(VLOOKUP(G455,'Cadastro de assessores'!A:B,2,FALSE),"Não Cadastrado")</f>
        <v>12350</v>
      </c>
      <c r="I455" s="524"/>
      <c r="J455" s="52" t="s">
        <v>190</v>
      </c>
      <c r="K455" s="524" t="s">
        <v>149</v>
      </c>
      <c r="L455" s="621">
        <v>44817.0</v>
      </c>
      <c r="M455" s="621">
        <v>44824.0</v>
      </c>
      <c r="N455" s="569"/>
      <c r="O455" s="568" t="s">
        <v>3882</v>
      </c>
      <c r="P455" s="614">
        <v>0.015</v>
      </c>
      <c r="Q455" s="622" t="s">
        <v>5199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3874</v>
      </c>
      <c r="B456" s="79" t="s">
        <v>2200</v>
      </c>
      <c r="C456" s="566" t="s">
        <v>2198</v>
      </c>
      <c r="D456" s="568">
        <v>2293219.0</v>
      </c>
      <c r="E456" s="514" t="s">
        <v>18</v>
      </c>
      <c r="F456" s="514" t="s">
        <v>19</v>
      </c>
      <c r="G456" s="514" t="s">
        <v>2858</v>
      </c>
      <c r="H456" s="514" t="str">
        <f>IFERROR(VLOOKUP(G456,'Cadastro de assessores'!A:B,2,FALSE),"Não Cadastrado")</f>
        <v>18236</v>
      </c>
      <c r="I456" s="514"/>
      <c r="J456" s="52" t="s">
        <v>3877</v>
      </c>
      <c r="K456" s="514" t="s">
        <v>103</v>
      </c>
      <c r="L456" s="612">
        <v>44210.0</v>
      </c>
      <c r="M456" s="612">
        <v>44293.0</v>
      </c>
      <c r="N456" s="568"/>
      <c r="O456" s="568" t="s">
        <v>3878</v>
      </c>
      <c r="P456" s="614">
        <v>0.02</v>
      </c>
      <c r="Q456" s="228" t="s">
        <v>5200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104</v>
      </c>
      <c r="U456" s="568" t="s">
        <v>5201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3874</v>
      </c>
      <c r="B457" s="79" t="s">
        <v>5202</v>
      </c>
      <c r="C457" s="619" t="s">
        <v>5203</v>
      </c>
      <c r="D457" s="524">
        <v>2523005.0</v>
      </c>
      <c r="E457" s="514" t="s">
        <v>18</v>
      </c>
      <c r="F457" s="513" t="s">
        <v>27</v>
      </c>
      <c r="G457" s="513" t="s">
        <v>1839</v>
      </c>
      <c r="H457" s="514">
        <f>IFERROR(VLOOKUP(G457,'Cadastro de assessores'!A:B,2,FALSE),"Não Cadastrado")</f>
        <v>12350</v>
      </c>
      <c r="I457" s="524"/>
      <c r="J457" s="52" t="s">
        <v>3877</v>
      </c>
      <c r="K457" s="524"/>
      <c r="L457" s="621"/>
      <c r="M457" s="621">
        <v>44834.0</v>
      </c>
      <c r="N457" s="620"/>
      <c r="O457" s="524" t="s">
        <v>3888</v>
      </c>
      <c r="P457" s="614">
        <v>0.01</v>
      </c>
      <c r="Q457" s="622" t="s">
        <v>5204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3874</v>
      </c>
      <c r="B458" s="79" t="s">
        <v>5205</v>
      </c>
      <c r="C458" s="619" t="s">
        <v>5206</v>
      </c>
      <c r="D458" s="524">
        <v>4860067.0</v>
      </c>
      <c r="E458" s="524" t="s">
        <v>18</v>
      </c>
      <c r="F458" s="513" t="s">
        <v>27</v>
      </c>
      <c r="G458" s="513" t="s">
        <v>262</v>
      </c>
      <c r="H458" s="524" t="str">
        <f>IFERROR(VLOOKUP(G458,'Cadastro de assessores'!A:B,2,FALSE),"Não Cadastrado")</f>
        <v>18009</v>
      </c>
      <c r="I458" s="524"/>
      <c r="J458" s="52" t="s">
        <v>190</v>
      </c>
      <c r="K458" s="524" t="s">
        <v>2618</v>
      </c>
      <c r="L458" s="621">
        <v>44259.0</v>
      </c>
      <c r="M458" s="621">
        <v>44259.0</v>
      </c>
      <c r="N458" s="620">
        <v>44516.0</v>
      </c>
      <c r="O458" s="524" t="s">
        <v>3894</v>
      </c>
      <c r="P458" s="614">
        <v>0.025</v>
      </c>
      <c r="Q458" s="622" t="s">
        <v>5207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104</v>
      </c>
      <c r="U458" s="524" t="s">
        <v>2674</v>
      </c>
      <c r="V458" s="524" t="s">
        <v>154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2655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2621</v>
      </c>
      <c r="BE458" s="452" t="s">
        <v>2621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3874</v>
      </c>
      <c r="B459" s="79" t="s">
        <v>5208</v>
      </c>
      <c r="C459" s="619" t="s">
        <v>5209</v>
      </c>
      <c r="D459" s="524">
        <v>4582050.0</v>
      </c>
      <c r="E459" s="514" t="s">
        <v>18</v>
      </c>
      <c r="F459" s="514" t="s">
        <v>19</v>
      </c>
      <c r="G459" s="514" t="s">
        <v>3881</v>
      </c>
      <c r="H459" s="514" t="str">
        <f>IFERROR(VLOOKUP(G459,'Cadastro de assessores'!A:B,2,FALSE),"Não Cadastrado")</f>
        <v>17679</v>
      </c>
      <c r="I459" s="514"/>
      <c r="J459" s="52" t="s">
        <v>3877</v>
      </c>
      <c r="K459" s="645" t="s">
        <v>149</v>
      </c>
      <c r="L459" s="524" t="s">
        <v>2655</v>
      </c>
      <c r="M459" s="642" t="s">
        <v>4248</v>
      </c>
      <c r="N459" s="524"/>
      <c r="O459" s="524" t="s">
        <v>3882</v>
      </c>
      <c r="P459" s="614">
        <v>0.015</v>
      </c>
      <c r="Q459" s="622"/>
      <c r="R459" s="615"/>
      <c r="S459" s="524" t="str">
        <f t="shared" si="49"/>
        <v/>
      </c>
      <c r="T459" s="524" t="s">
        <v>104</v>
      </c>
      <c r="U459" s="524" t="s">
        <v>4293</v>
      </c>
      <c r="V459" s="524" t="s">
        <v>3725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2655</v>
      </c>
      <c r="AN459" s="452" t="s">
        <v>2655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2621</v>
      </c>
      <c r="BE459" s="452" t="s">
        <v>2621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3874</v>
      </c>
      <c r="B460" s="79" t="s">
        <v>5210</v>
      </c>
      <c r="C460" s="566" t="s">
        <v>5211</v>
      </c>
      <c r="D460" s="568">
        <v>5080319.0</v>
      </c>
      <c r="E460" s="514" t="s">
        <v>18</v>
      </c>
      <c r="F460" s="611" t="s">
        <v>27</v>
      </c>
      <c r="G460" s="514" t="s">
        <v>262</v>
      </c>
      <c r="H460" s="611" t="str">
        <f>IFERROR(VLOOKUP(G460,'Cadastro de assessores'!A:B,2,FALSE),"Não Cadastrado")</f>
        <v>18009</v>
      </c>
      <c r="I460" s="611"/>
      <c r="J460" s="52" t="s">
        <v>3877</v>
      </c>
      <c r="K460" s="645" t="s">
        <v>103</v>
      </c>
      <c r="L460" s="612">
        <v>44298.0</v>
      </c>
      <c r="M460" s="612">
        <v>44298.0</v>
      </c>
      <c r="N460" s="524"/>
      <c r="O460" s="524" t="s">
        <v>3882</v>
      </c>
      <c r="P460" s="614">
        <v>0.015</v>
      </c>
      <c r="Q460" s="228" t="s">
        <v>4564</v>
      </c>
      <c r="R460" s="615"/>
      <c r="S460" s="524" t="str">
        <f t="shared" si="49"/>
        <v/>
      </c>
      <c r="T460" s="524" t="s">
        <v>104</v>
      </c>
      <c r="U460" s="524" t="s">
        <v>2674</v>
      </c>
      <c r="V460" s="524" t="s">
        <v>154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3874</v>
      </c>
      <c r="B461" s="79" t="s">
        <v>2234</v>
      </c>
      <c r="C461" s="647" t="s">
        <v>2232</v>
      </c>
      <c r="D461" s="629">
        <v>7336791.0</v>
      </c>
      <c r="E461" s="514" t="s">
        <v>18</v>
      </c>
      <c r="F461" s="611" t="s">
        <v>27</v>
      </c>
      <c r="G461" s="629" t="s">
        <v>66</v>
      </c>
      <c r="H461" s="611" t="str">
        <f>IFERROR(VLOOKUP(G461,'Cadastro de assessores'!A:B,2,FALSE),"Não Cadastrado")</f>
        <v>17831</v>
      </c>
      <c r="I461" s="611"/>
      <c r="J461" s="52" t="s">
        <v>3877</v>
      </c>
      <c r="K461" s="524" t="s">
        <v>103</v>
      </c>
      <c r="L461" s="613">
        <v>44543.0</v>
      </c>
      <c r="M461" s="613">
        <v>44544.0</v>
      </c>
      <c r="N461" s="629"/>
      <c r="O461" s="629" t="s">
        <v>3890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104</v>
      </c>
      <c r="U461" s="568" t="s">
        <v>2897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3874</v>
      </c>
      <c r="B462" s="79" t="s">
        <v>5212</v>
      </c>
      <c r="C462" s="619" t="s">
        <v>5213</v>
      </c>
      <c r="D462" s="524">
        <v>4486837.0</v>
      </c>
      <c r="E462" s="524" t="s">
        <v>18</v>
      </c>
      <c r="F462" s="524" t="s">
        <v>19</v>
      </c>
      <c r="G462" s="524" t="s">
        <v>3881</v>
      </c>
      <c r="H462" s="524" t="str">
        <f>IFERROR(VLOOKUP(G462,'Cadastro de assessores'!A:B,2,FALSE),"Não Cadastrado")</f>
        <v>17679</v>
      </c>
      <c r="I462" s="524"/>
      <c r="J462" s="52" t="s">
        <v>190</v>
      </c>
      <c r="K462" s="524" t="s">
        <v>2618</v>
      </c>
      <c r="L462" s="620">
        <v>44148.0</v>
      </c>
      <c r="M462" s="620">
        <v>44148.0</v>
      </c>
      <c r="N462" s="621">
        <v>44425.0</v>
      </c>
      <c r="O462" s="524" t="s">
        <v>3882</v>
      </c>
      <c r="P462" s="614">
        <v>0.015</v>
      </c>
      <c r="Q462" s="622" t="s">
        <v>5214</v>
      </c>
      <c r="R462" s="615"/>
      <c r="S462" s="524" t="str">
        <f t="shared" si="49"/>
        <v>Não Qualificado</v>
      </c>
      <c r="T462" s="524" t="s">
        <v>104</v>
      </c>
      <c r="U462" s="524" t="s">
        <v>2730</v>
      </c>
      <c r="V462" s="524" t="s">
        <v>19</v>
      </c>
      <c r="W462" s="616" t="s">
        <v>3884</v>
      </c>
      <c r="X462" s="616" t="s">
        <v>3884</v>
      </c>
      <c r="Y462" s="616" t="s">
        <v>3884</v>
      </c>
      <c r="Z462" s="616" t="s">
        <v>3884</v>
      </c>
      <c r="AA462" s="616" t="s">
        <v>3884</v>
      </c>
      <c r="AB462" s="616" t="s">
        <v>3884</v>
      </c>
      <c r="AC462" s="616" t="s">
        <v>3884</v>
      </c>
      <c r="AD462" s="616" t="s">
        <v>3884</v>
      </c>
      <c r="AE462" s="616" t="s">
        <v>3884</v>
      </c>
      <c r="AF462" s="616" t="s">
        <v>3884</v>
      </c>
      <c r="AG462" s="616" t="s">
        <v>3884</v>
      </c>
      <c r="AH462" s="616" t="s">
        <v>3884</v>
      </c>
      <c r="AI462" s="616" t="s">
        <v>3884</v>
      </c>
      <c r="AJ462" s="616" t="s">
        <v>5215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2621</v>
      </c>
      <c r="BE462" s="452" t="s">
        <v>2621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3874</v>
      </c>
      <c r="B463" s="79" t="s">
        <v>2245</v>
      </c>
      <c r="C463" s="566" t="s">
        <v>5216</v>
      </c>
      <c r="D463" s="568">
        <v>7518857.0</v>
      </c>
      <c r="E463" s="514" t="s">
        <v>18</v>
      </c>
      <c r="F463" s="611" t="s">
        <v>19</v>
      </c>
      <c r="G463" s="611" t="s">
        <v>300</v>
      </c>
      <c r="H463" s="524">
        <f>IFERROR(VLOOKUP(G463,'Cadastro de assessores'!A:B,2,FALSE),"Não Cadastrado")</f>
        <v>12359</v>
      </c>
      <c r="I463" s="524"/>
      <c r="J463" s="52" t="s">
        <v>3877</v>
      </c>
      <c r="K463" s="524" t="s">
        <v>103</v>
      </c>
      <c r="L463" s="612">
        <v>44791.0</v>
      </c>
      <c r="M463" s="612">
        <v>44792.0</v>
      </c>
      <c r="N463" s="568"/>
      <c r="O463" s="568" t="s">
        <v>3890</v>
      </c>
      <c r="P463" s="614">
        <v>0.012</v>
      </c>
      <c r="Q463" s="655" t="s">
        <v>4463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3874</v>
      </c>
      <c r="B464" s="79" t="s">
        <v>2259</v>
      </c>
      <c r="C464" s="566" t="s">
        <v>2256</v>
      </c>
      <c r="D464" s="568">
        <v>5648950.0</v>
      </c>
      <c r="E464" s="514" t="s">
        <v>18</v>
      </c>
      <c r="F464" s="611" t="s">
        <v>19</v>
      </c>
      <c r="G464" s="611" t="s">
        <v>2258</v>
      </c>
      <c r="H464" s="611" t="str">
        <f>IFERROR(VLOOKUP(G464,'Cadastro de assessores'!A:B,2,FALSE),"Não Cadastrado")</f>
        <v>18256</v>
      </c>
      <c r="I464" s="611"/>
      <c r="J464" s="52" t="s">
        <v>3877</v>
      </c>
      <c r="K464" s="524" t="s">
        <v>103</v>
      </c>
      <c r="L464" s="612">
        <v>44365.0</v>
      </c>
      <c r="M464" s="612">
        <v>44365.0</v>
      </c>
      <c r="N464" s="568"/>
      <c r="O464" s="568" t="s">
        <v>3878</v>
      </c>
      <c r="P464" s="614">
        <v>0.019</v>
      </c>
      <c r="Q464" s="228" t="s">
        <v>3956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104</v>
      </c>
      <c r="U464" s="568" t="s">
        <v>2646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3874</v>
      </c>
      <c r="B465" s="79" t="s">
        <v>5217</v>
      </c>
      <c r="C465" s="566" t="s">
        <v>5218</v>
      </c>
      <c r="D465" s="568">
        <v>6320705.0</v>
      </c>
      <c r="E465" s="514" t="s">
        <v>101</v>
      </c>
      <c r="F465" s="611" t="s">
        <v>19</v>
      </c>
      <c r="G465" s="611" t="s">
        <v>3926</v>
      </c>
      <c r="H465" s="611" t="str">
        <f>IFERROR(VLOOKUP(G465,'Cadastro de assessores'!A:B,2,FALSE),"Não Cadastrado")</f>
        <v>12624</v>
      </c>
      <c r="I465" s="611"/>
      <c r="J465" s="52" t="s">
        <v>3877</v>
      </c>
      <c r="K465" s="524" t="s">
        <v>103</v>
      </c>
      <c r="L465" s="612">
        <v>44421.0</v>
      </c>
      <c r="M465" s="612">
        <v>44421.0</v>
      </c>
      <c r="N465" s="568"/>
      <c r="O465" s="568" t="s">
        <v>3894</v>
      </c>
      <c r="P465" s="614">
        <v>0.025</v>
      </c>
      <c r="Q465" s="228"/>
      <c r="R465" s="615"/>
      <c r="S465" s="524" t="str">
        <f t="shared" si="50"/>
        <v/>
      </c>
      <c r="T465" s="524" t="s">
        <v>104</v>
      </c>
      <c r="U465" s="524" t="s">
        <v>2635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5" t="s">
        <v>3874</v>
      </c>
      <c r="B466" s="79" t="s">
        <v>2265</v>
      </c>
      <c r="C466" s="566" t="s">
        <v>5219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3877</v>
      </c>
      <c r="K466" s="645" t="s">
        <v>149</v>
      </c>
      <c r="L466" s="524" t="s">
        <v>2655</v>
      </c>
      <c r="M466" s="642" t="s">
        <v>4248</v>
      </c>
      <c r="N466" s="629"/>
      <c r="O466" s="629" t="s">
        <v>3894</v>
      </c>
      <c r="P466" s="614">
        <v>0.025</v>
      </c>
      <c r="Q466" s="703" t="s">
        <v>5220</v>
      </c>
      <c r="R466" s="615"/>
      <c r="S466" s="524" t="str">
        <f t="shared" si="50"/>
        <v>Não Qualificado</v>
      </c>
      <c r="T466" s="524" t="s">
        <v>104</v>
      </c>
      <c r="U466" s="524" t="s">
        <v>2635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2621</v>
      </c>
      <c r="BE466" s="452" t="s">
        <v>2621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3874</v>
      </c>
      <c r="B467" s="79" t="s">
        <v>2265</v>
      </c>
      <c r="C467" s="566" t="s">
        <v>5219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103</v>
      </c>
      <c r="K467" s="524" t="s">
        <v>103</v>
      </c>
      <c r="L467" s="612">
        <v>44557.0</v>
      </c>
      <c r="M467" s="612">
        <v>44557.0</v>
      </c>
      <c r="N467" s="629"/>
      <c r="O467" s="629" t="s">
        <v>3888</v>
      </c>
      <c r="P467" s="614">
        <v>0.007</v>
      </c>
      <c r="Q467" s="703" t="s">
        <v>5220</v>
      </c>
      <c r="R467" s="615"/>
      <c r="S467" s="524" t="str">
        <f t="shared" si="50"/>
        <v>Não Qualificado</v>
      </c>
      <c r="T467" s="524" t="s">
        <v>104</v>
      </c>
      <c r="U467" s="524" t="s">
        <v>2635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5" t="s">
        <v>3874</v>
      </c>
      <c r="B468" s="79" t="s">
        <v>5221</v>
      </c>
      <c r="C468" s="566" t="s">
        <v>5222</v>
      </c>
      <c r="D468" s="568">
        <v>4841428.0</v>
      </c>
      <c r="E468" s="514" t="s">
        <v>18</v>
      </c>
      <c r="F468" s="611" t="s">
        <v>19</v>
      </c>
      <c r="G468" s="611" t="s">
        <v>2986</v>
      </c>
      <c r="H468" s="611" t="str">
        <f>IFERROR(VLOOKUP(G468,'Cadastro de assessores'!A:B,2,FALSE),"Não Cadastrado")</f>
        <v>13444</v>
      </c>
      <c r="I468" s="611"/>
      <c r="J468" s="52" t="s">
        <v>3877</v>
      </c>
      <c r="K468" s="524" t="s">
        <v>103</v>
      </c>
      <c r="L468" s="612">
        <v>44370.0</v>
      </c>
      <c r="M468" s="612">
        <v>44372.0</v>
      </c>
      <c r="N468" s="568"/>
      <c r="O468" s="568" t="s">
        <v>4090</v>
      </c>
      <c r="P468" s="614">
        <v>0.02</v>
      </c>
      <c r="Q468" s="228"/>
      <c r="R468" s="615"/>
      <c r="S468" s="524" t="str">
        <f t="shared" si="50"/>
        <v/>
      </c>
      <c r="T468" s="524" t="s">
        <v>104</v>
      </c>
      <c r="U468" s="568" t="s">
        <v>4091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3874</v>
      </c>
      <c r="B469" s="79" t="s">
        <v>5223</v>
      </c>
      <c r="C469" s="619" t="s">
        <v>5224</v>
      </c>
      <c r="D469" s="524">
        <v>4681272.0</v>
      </c>
      <c r="E469" s="514" t="s">
        <v>101</v>
      </c>
      <c r="F469" s="514" t="s">
        <v>19</v>
      </c>
      <c r="G469" s="514" t="s">
        <v>3713</v>
      </c>
      <c r="H469" s="514" t="str">
        <f>IFERROR(VLOOKUP(G469,'Cadastro de assessores'!A:B,2,FALSE),"Não Cadastrado")</f>
        <v>14574</v>
      </c>
      <c r="I469" s="514"/>
      <c r="J469" s="52" t="s">
        <v>190</v>
      </c>
      <c r="K469" s="524" t="s">
        <v>103</v>
      </c>
      <c r="L469" s="613">
        <v>44186.0</v>
      </c>
      <c r="M469" s="613">
        <v>44186.0</v>
      </c>
      <c r="N469" s="569">
        <v>44901.0</v>
      </c>
      <c r="O469" s="568" t="s">
        <v>3878</v>
      </c>
      <c r="P469" s="614">
        <v>0.02</v>
      </c>
      <c r="Q469" s="622" t="s">
        <v>5225</v>
      </c>
      <c r="R469" s="615"/>
      <c r="S469" s="524" t="str">
        <f t="shared" si="50"/>
        <v>Não Qualificado</v>
      </c>
      <c r="T469" s="524" t="s">
        <v>104</v>
      </c>
      <c r="U469" s="524" t="s">
        <v>5226</v>
      </c>
      <c r="V469" s="524" t="s">
        <v>5227</v>
      </c>
      <c r="W469" s="616" t="s">
        <v>3884</v>
      </c>
      <c r="X469" s="616" t="s">
        <v>3884</v>
      </c>
      <c r="Y469" s="616" t="s">
        <v>3884</v>
      </c>
      <c r="Z469" s="616" t="s">
        <v>3884</v>
      </c>
      <c r="AA469" s="616" t="s">
        <v>3884</v>
      </c>
      <c r="AB469" s="616" t="s">
        <v>3884</v>
      </c>
      <c r="AC469" s="616" t="s">
        <v>3884</v>
      </c>
      <c r="AD469" s="616" t="s">
        <v>3884</v>
      </c>
      <c r="AE469" s="616" t="s">
        <v>3884</v>
      </c>
      <c r="AF469" s="616" t="s">
        <v>3884</v>
      </c>
      <c r="AG469" s="616" t="s">
        <v>3884</v>
      </c>
      <c r="AH469" s="616" t="s">
        <v>3884</v>
      </c>
      <c r="AI469" s="616" t="s">
        <v>3884</v>
      </c>
      <c r="AJ469" s="616" t="s">
        <v>3884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3874</v>
      </c>
      <c r="B470" s="79" t="s">
        <v>2280</v>
      </c>
      <c r="C470" s="566" t="s">
        <v>5228</v>
      </c>
      <c r="D470" s="568">
        <v>3658320.0</v>
      </c>
      <c r="E470" s="514" t="s">
        <v>18</v>
      </c>
      <c r="F470" s="514" t="s">
        <v>19</v>
      </c>
      <c r="G470" s="568" t="s">
        <v>300</v>
      </c>
      <c r="H470" s="568">
        <f>IFERROR(VLOOKUP(G470,'Cadastro de assessores'!A:B,2,FALSE),"Não Cadastrado")</f>
        <v>12359</v>
      </c>
      <c r="I470" s="568"/>
      <c r="J470" s="52" t="s">
        <v>3877</v>
      </c>
      <c r="K470" s="524" t="s">
        <v>103</v>
      </c>
      <c r="L470" s="613">
        <v>44704.0</v>
      </c>
      <c r="M470" s="613">
        <v>44704.0</v>
      </c>
      <c r="N470" s="524"/>
      <c r="O470" s="524" t="s">
        <v>3890</v>
      </c>
      <c r="P470" s="614">
        <v>0.012</v>
      </c>
      <c r="Q470" s="655" t="s">
        <v>4463</v>
      </c>
      <c r="R470" s="615"/>
      <c r="S470" s="524"/>
      <c r="T470" s="524" t="s">
        <v>104</v>
      </c>
      <c r="U470" s="524" t="s">
        <v>2646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3874</v>
      </c>
      <c r="B471" s="79" t="s">
        <v>2286</v>
      </c>
      <c r="C471" s="619" t="s">
        <v>2284</v>
      </c>
      <c r="D471" s="524">
        <v>4559307.0</v>
      </c>
      <c r="E471" s="514" t="s">
        <v>101</v>
      </c>
      <c r="F471" s="514" t="s">
        <v>19</v>
      </c>
      <c r="G471" s="514" t="s">
        <v>3940</v>
      </c>
      <c r="H471" s="514" t="str">
        <f>IFERROR(VLOOKUP(G471,'Cadastro de assessores'!A:B,2,FALSE),"Não Cadastrado")</f>
        <v>1298</v>
      </c>
      <c r="I471" s="514"/>
      <c r="J471" s="52" t="s">
        <v>3877</v>
      </c>
      <c r="K471" s="524" t="s">
        <v>103</v>
      </c>
      <c r="L471" s="613">
        <v>44151.0</v>
      </c>
      <c r="M471" s="613">
        <v>44151.0</v>
      </c>
      <c r="N471" s="524"/>
      <c r="O471" s="524" t="s">
        <v>3882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104</v>
      </c>
      <c r="U471" s="524" t="s">
        <v>2678</v>
      </c>
      <c r="V471" s="524" t="s">
        <v>19</v>
      </c>
      <c r="W471" s="616" t="s">
        <v>3884</v>
      </c>
      <c r="X471" s="616" t="s">
        <v>3884</v>
      </c>
      <c r="Y471" s="616" t="s">
        <v>3884</v>
      </c>
      <c r="Z471" s="616" t="s">
        <v>3884</v>
      </c>
      <c r="AA471" s="616" t="s">
        <v>3884</v>
      </c>
      <c r="AB471" s="616" t="s">
        <v>3884</v>
      </c>
      <c r="AC471" s="616" t="s">
        <v>3884</v>
      </c>
      <c r="AD471" s="616" t="s">
        <v>3884</v>
      </c>
      <c r="AE471" s="616" t="s">
        <v>3884</v>
      </c>
      <c r="AF471" s="616" t="s">
        <v>3884</v>
      </c>
      <c r="AG471" s="616" t="s">
        <v>3884</v>
      </c>
      <c r="AH471" s="616" t="s">
        <v>3884</v>
      </c>
      <c r="AI471" s="616" t="s">
        <v>3884</v>
      </c>
      <c r="AJ471" s="616" t="s">
        <v>5229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3874</v>
      </c>
      <c r="B472" s="79" t="s">
        <v>2297</v>
      </c>
      <c r="C472" s="566" t="s">
        <v>2294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3877</v>
      </c>
      <c r="K472" s="524" t="s">
        <v>103</v>
      </c>
      <c r="L472" s="613">
        <v>44784.0</v>
      </c>
      <c r="M472" s="613">
        <v>44784.0</v>
      </c>
      <c r="N472" s="524"/>
      <c r="O472" s="524" t="s">
        <v>3890</v>
      </c>
      <c r="P472" s="614">
        <v>0.012</v>
      </c>
      <c r="Q472" s="622" t="s">
        <v>5230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3874</v>
      </c>
      <c r="B473" s="79" t="s">
        <v>5231</v>
      </c>
      <c r="C473" s="619" t="s">
        <v>5232</v>
      </c>
      <c r="D473" s="524">
        <v>2645505.0</v>
      </c>
      <c r="E473" s="524" t="s">
        <v>2604</v>
      </c>
      <c r="F473" s="524" t="s">
        <v>19</v>
      </c>
      <c r="G473" s="524" t="s">
        <v>2604</v>
      </c>
      <c r="H473" s="524" t="str">
        <f>IFERROR(VLOOKUP(G473,'Cadastro de assessores'!A:B,2,FALSE),"Não Cadastrado")</f>
        <v>18986</v>
      </c>
      <c r="I473" s="524"/>
      <c r="J473" s="52" t="s">
        <v>190</v>
      </c>
      <c r="K473" s="524" t="s">
        <v>2618</v>
      </c>
      <c r="L473" s="621">
        <v>43684.0</v>
      </c>
      <c r="M473" s="621">
        <v>43684.0</v>
      </c>
      <c r="N473" s="621">
        <v>43924.0</v>
      </c>
      <c r="O473" s="524" t="s">
        <v>3882</v>
      </c>
      <c r="P473" s="614">
        <v>0.01</v>
      </c>
      <c r="Q473" s="622" t="s">
        <v>5233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104</v>
      </c>
      <c r="U473" s="524" t="s">
        <v>2657</v>
      </c>
      <c r="V473" s="524" t="s">
        <v>19</v>
      </c>
      <c r="W473" s="616" t="s">
        <v>5234</v>
      </c>
      <c r="X473" s="616"/>
      <c r="Y473" s="616" t="s">
        <v>5235</v>
      </c>
      <c r="Z473" s="616" t="s">
        <v>5236</v>
      </c>
      <c r="AA473" s="616" t="s">
        <v>5237</v>
      </c>
      <c r="AB473" s="616" t="s">
        <v>5238</v>
      </c>
      <c r="AC473" s="616" t="s">
        <v>3884</v>
      </c>
      <c r="AD473" s="616" t="s">
        <v>3884</v>
      </c>
      <c r="AE473" s="616" t="s">
        <v>3884</v>
      </c>
      <c r="AF473" s="616" t="s">
        <v>3884</v>
      </c>
      <c r="AG473" s="616" t="s">
        <v>3884</v>
      </c>
      <c r="AH473" s="616"/>
      <c r="AI473" s="616" t="s">
        <v>3884</v>
      </c>
      <c r="AJ473" s="616"/>
      <c r="AK473" s="452"/>
      <c r="AL473" s="452"/>
      <c r="AM473" s="452" t="s">
        <v>2655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2621</v>
      </c>
      <c r="BE473" s="452" t="s">
        <v>2621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3874</v>
      </c>
      <c r="B474" s="79" t="s">
        <v>5239</v>
      </c>
      <c r="C474" s="619" t="s">
        <v>5240</v>
      </c>
      <c r="D474" s="524">
        <v>2289902.0</v>
      </c>
      <c r="E474" s="524" t="s">
        <v>18</v>
      </c>
      <c r="F474" s="524" t="s">
        <v>27</v>
      </c>
      <c r="G474" s="524" t="s">
        <v>120</v>
      </c>
      <c r="H474" s="524">
        <v>18890.0</v>
      </c>
      <c r="I474" s="524"/>
      <c r="J474" s="52" t="s">
        <v>3877</v>
      </c>
      <c r="K474" s="524" t="s">
        <v>149</v>
      </c>
      <c r="L474" s="524" t="s">
        <v>2655</v>
      </c>
      <c r="M474" s="621"/>
      <c r="N474" s="621"/>
      <c r="O474" s="524" t="s">
        <v>3890</v>
      </c>
      <c r="P474" s="614">
        <v>0.012</v>
      </c>
      <c r="Q474" s="622" t="s">
        <v>5241</v>
      </c>
      <c r="R474" s="615"/>
      <c r="S474" s="524"/>
      <c r="T474" s="524" t="s">
        <v>104</v>
      </c>
      <c r="U474" s="524" t="s">
        <v>5242</v>
      </c>
      <c r="V474" s="524" t="s">
        <v>5243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2621</v>
      </c>
      <c r="BE474" s="452" t="s">
        <v>2621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3874</v>
      </c>
      <c r="B475" s="79" t="s">
        <v>5244</v>
      </c>
      <c r="C475" s="619" t="s">
        <v>5245</v>
      </c>
      <c r="D475" s="524">
        <v>4837403.0</v>
      </c>
      <c r="E475" s="524" t="s">
        <v>101</v>
      </c>
      <c r="F475" s="524" t="s">
        <v>19</v>
      </c>
      <c r="G475" s="524" t="s">
        <v>4128</v>
      </c>
      <c r="H475" s="524" t="str">
        <f>IFERROR(VLOOKUP(G475,'Cadastro de assessores'!A:B,2,FALSE),"Não Cadastrado")</f>
        <v>19634</v>
      </c>
      <c r="I475" s="524"/>
      <c r="J475" s="52" t="s">
        <v>190</v>
      </c>
      <c r="K475" s="524" t="s">
        <v>2618</v>
      </c>
      <c r="L475" s="621">
        <v>44250.0</v>
      </c>
      <c r="M475" s="621">
        <v>44250.0</v>
      </c>
      <c r="N475" s="569">
        <v>44452.0</v>
      </c>
      <c r="O475" s="568" t="s">
        <v>3922</v>
      </c>
      <c r="P475" s="614">
        <v>0.008</v>
      </c>
      <c r="Q475" s="622" t="s">
        <v>5163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104</v>
      </c>
      <c r="U475" s="524" t="s">
        <v>2657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2621</v>
      </c>
      <c r="BE475" s="452" t="s">
        <v>2621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3874</v>
      </c>
      <c r="B476" s="79" t="s">
        <v>2300</v>
      </c>
      <c r="C476" s="619" t="s">
        <v>2298</v>
      </c>
      <c r="D476" s="524">
        <v>4903270.0</v>
      </c>
      <c r="E476" s="514" t="s">
        <v>101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3877</v>
      </c>
      <c r="K476" s="514" t="s">
        <v>103</v>
      </c>
      <c r="L476" s="612">
        <v>44257.0</v>
      </c>
      <c r="M476" s="612">
        <v>44257.0</v>
      </c>
      <c r="N476" s="568"/>
      <c r="O476" s="568" t="s">
        <v>3878</v>
      </c>
      <c r="P476" s="614">
        <v>0.02</v>
      </c>
      <c r="Q476" s="622" t="s">
        <v>5246</v>
      </c>
      <c r="R476" s="615"/>
      <c r="S476" s="524" t="str">
        <f t="shared" si="51"/>
        <v>Não Qualificado</v>
      </c>
      <c r="T476" s="524" t="s">
        <v>104</v>
      </c>
      <c r="U476" s="524" t="s">
        <v>2997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3874</v>
      </c>
      <c r="B477" s="79" t="s">
        <v>5247</v>
      </c>
      <c r="C477" s="619" t="s">
        <v>5248</v>
      </c>
      <c r="D477" s="524">
        <v>2405046.0</v>
      </c>
      <c r="E477" s="524" t="s">
        <v>18</v>
      </c>
      <c r="F477" s="524" t="s">
        <v>19</v>
      </c>
      <c r="G477" s="524" t="s">
        <v>5249</v>
      </c>
      <c r="H477" s="524" t="str">
        <f>IFERROR(VLOOKUP(G477,'Cadastro de assessores'!A:B,2,FALSE),"Não Cadastrado")</f>
        <v>14320</v>
      </c>
      <c r="I477" s="524"/>
      <c r="J477" s="52" t="s">
        <v>190</v>
      </c>
      <c r="K477" s="524" t="s">
        <v>2618</v>
      </c>
      <c r="L477" s="621">
        <v>43777.0</v>
      </c>
      <c r="M477" s="621">
        <v>43777.0</v>
      </c>
      <c r="N477" s="681">
        <v>44105.0</v>
      </c>
      <c r="O477" s="524" t="s">
        <v>4673</v>
      </c>
      <c r="P477" s="614">
        <v>0.02</v>
      </c>
      <c r="Q477" s="622" t="s">
        <v>5250</v>
      </c>
      <c r="R477" s="615"/>
      <c r="S477" s="524" t="str">
        <f t="shared" si="51"/>
        <v/>
      </c>
      <c r="T477" s="524" t="s">
        <v>104</v>
      </c>
      <c r="U477" s="524" t="s">
        <v>3540</v>
      </c>
      <c r="V477" s="524" t="s">
        <v>19</v>
      </c>
      <c r="W477" s="616" t="s">
        <v>5251</v>
      </c>
      <c r="X477" s="616"/>
      <c r="Y477" s="616" t="s">
        <v>5252</v>
      </c>
      <c r="Z477" s="616" t="s">
        <v>5253</v>
      </c>
      <c r="AA477" s="616" t="s">
        <v>5254</v>
      </c>
      <c r="AB477" s="616" t="s">
        <v>5255</v>
      </c>
      <c r="AC477" s="616" t="s">
        <v>5256</v>
      </c>
      <c r="AD477" s="616" t="s">
        <v>5257</v>
      </c>
      <c r="AE477" s="616" t="s">
        <v>5258</v>
      </c>
      <c r="AF477" s="616" t="s">
        <v>5259</v>
      </c>
      <c r="AG477" s="616" t="s">
        <v>5260</v>
      </c>
      <c r="AH477" s="616" t="s">
        <v>5261</v>
      </c>
      <c r="AI477" s="616" t="s">
        <v>5262</v>
      </c>
      <c r="AJ477" s="616"/>
      <c r="AK477" s="452"/>
      <c r="AL477" s="452"/>
      <c r="AM477" s="452" t="s">
        <v>2655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2621</v>
      </c>
      <c r="BE477" s="452" t="s">
        <v>2621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3874</v>
      </c>
      <c r="B478" s="79" t="s">
        <v>5263</v>
      </c>
      <c r="C478" s="566" t="s">
        <v>5264</v>
      </c>
      <c r="D478" s="568">
        <v>4460007.0</v>
      </c>
      <c r="E478" s="514" t="s">
        <v>18</v>
      </c>
      <c r="F478" s="611" t="s">
        <v>19</v>
      </c>
      <c r="G478" s="611" t="s">
        <v>2986</v>
      </c>
      <c r="H478" s="611" t="str">
        <f>IFERROR(VLOOKUP(G478,'Cadastro de assessores'!A:B,2,FALSE),"Não Cadastrado")</f>
        <v>13444</v>
      </c>
      <c r="I478" s="611"/>
      <c r="J478" s="52" t="s">
        <v>3877</v>
      </c>
      <c r="K478" s="514" t="s">
        <v>103</v>
      </c>
      <c r="L478" s="612">
        <v>44372.0</v>
      </c>
      <c r="M478" s="612">
        <v>44372.0</v>
      </c>
      <c r="N478" s="568"/>
      <c r="O478" s="568" t="s">
        <v>4090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374</v>
      </c>
      <c r="U478" s="568" t="s">
        <v>4091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3874</v>
      </c>
      <c r="B479" s="79" t="s">
        <v>2306</v>
      </c>
      <c r="C479" s="566" t="s">
        <v>5265</v>
      </c>
      <c r="D479" s="568">
        <v>8419053.0</v>
      </c>
      <c r="E479" s="514" t="s">
        <v>18</v>
      </c>
      <c r="F479" s="514" t="s">
        <v>27</v>
      </c>
      <c r="G479" s="568" t="s">
        <v>66</v>
      </c>
      <c r="H479" s="568" t="str">
        <f>IFERROR(VLOOKUP(G479,'Cadastro de assessores'!A:B,2,FALSE),"Não Cadastrado")</f>
        <v>17831</v>
      </c>
      <c r="I479" s="568"/>
      <c r="J479" s="52" t="s">
        <v>3877</v>
      </c>
      <c r="K479" s="645" t="s">
        <v>149</v>
      </c>
      <c r="L479" s="524" t="s">
        <v>2655</v>
      </c>
      <c r="M479" s="642" t="s">
        <v>4248</v>
      </c>
      <c r="N479" s="568"/>
      <c r="O479" s="568" t="s">
        <v>3890</v>
      </c>
      <c r="P479" s="614">
        <v>0.012</v>
      </c>
      <c r="Q479" s="622"/>
      <c r="R479" s="615"/>
      <c r="S479" s="524"/>
      <c r="T479" s="524" t="s">
        <v>104</v>
      </c>
      <c r="U479" s="524" t="s">
        <v>2707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2621</v>
      </c>
      <c r="BE479" s="452" t="s">
        <v>2621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5" t="s">
        <v>3874</v>
      </c>
      <c r="B480" s="79" t="s">
        <v>5266</v>
      </c>
      <c r="C480" s="619" t="s">
        <v>5267</v>
      </c>
      <c r="D480" s="568">
        <v>8419053.0</v>
      </c>
      <c r="E480" s="524" t="s">
        <v>18</v>
      </c>
      <c r="F480" s="524" t="s">
        <v>19</v>
      </c>
      <c r="G480" s="524" t="s">
        <v>3881</v>
      </c>
      <c r="H480" s="524" t="str">
        <f>IFERROR(VLOOKUP(G480,'Cadastro de assessores'!A:B,2,FALSE),"Não Cadastrado")</f>
        <v>17679</v>
      </c>
      <c r="I480" s="524"/>
      <c r="J480" s="52" t="s">
        <v>190</v>
      </c>
      <c r="K480" s="524" t="s">
        <v>2618</v>
      </c>
      <c r="L480" s="621">
        <v>44272.0</v>
      </c>
      <c r="M480" s="621">
        <v>44272.0</v>
      </c>
      <c r="N480" s="620">
        <v>44498.0</v>
      </c>
      <c r="O480" s="524" t="s">
        <v>3890</v>
      </c>
      <c r="P480" s="614">
        <v>0.012</v>
      </c>
      <c r="Q480" s="622" t="s">
        <v>5268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104</v>
      </c>
      <c r="U480" s="524" t="s">
        <v>2620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2621</v>
      </c>
      <c r="BE480" s="452" t="s">
        <v>2621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5" t="s">
        <v>3874</v>
      </c>
      <c r="B481" s="79" t="s">
        <v>5266</v>
      </c>
      <c r="C481" s="619" t="s">
        <v>5267</v>
      </c>
      <c r="D481" s="524">
        <v>4951699.0</v>
      </c>
      <c r="E481" s="524" t="s">
        <v>18</v>
      </c>
      <c r="F481" s="524" t="s">
        <v>19</v>
      </c>
      <c r="G481" s="524" t="s">
        <v>5269</v>
      </c>
      <c r="H481" s="524" t="str">
        <f>IFERROR(VLOOKUP(G481,'Cadastro de assessores'!A:B,2,FALSE),"Não Cadastrado")</f>
        <v>12305</v>
      </c>
      <c r="I481" s="524"/>
      <c r="J481" s="52" t="s">
        <v>190</v>
      </c>
      <c r="K481" s="524" t="s">
        <v>2618</v>
      </c>
      <c r="L481" s="621">
        <v>44271.0</v>
      </c>
      <c r="M481" s="621">
        <v>44271.0</v>
      </c>
      <c r="N481" s="620">
        <v>44498.0</v>
      </c>
      <c r="O481" s="568" t="s">
        <v>3922</v>
      </c>
      <c r="P481" s="614">
        <v>0.008</v>
      </c>
      <c r="Q481" s="622" t="s">
        <v>5268</v>
      </c>
      <c r="R481" s="615"/>
      <c r="S481" s="524" t="str">
        <f t="shared" si="52"/>
        <v>Qualificado</v>
      </c>
      <c r="T481" s="524" t="s">
        <v>104</v>
      </c>
      <c r="U481" s="524" t="s">
        <v>2620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2621</v>
      </c>
      <c r="BE481" s="452" t="s">
        <v>2621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3874</v>
      </c>
      <c r="B482" s="79" t="s">
        <v>5270</v>
      </c>
      <c r="C482" s="566" t="s">
        <v>5271</v>
      </c>
      <c r="D482" s="568">
        <v>5900712.0</v>
      </c>
      <c r="E482" s="514" t="s">
        <v>18</v>
      </c>
      <c r="F482" s="611" t="s">
        <v>27</v>
      </c>
      <c r="G482" s="514" t="s">
        <v>262</v>
      </c>
      <c r="H482" s="568" t="str">
        <f>IFERROR(VLOOKUP(G482,'Cadastro de assessores'!A:B,2,FALSE),"Não Cadastrado")</f>
        <v>18009</v>
      </c>
      <c r="I482" s="568"/>
      <c r="J482" s="52" t="s">
        <v>190</v>
      </c>
      <c r="K482" s="514" t="s">
        <v>103</v>
      </c>
      <c r="L482" s="612">
        <v>44386.0</v>
      </c>
      <c r="M482" s="612">
        <v>44390.0</v>
      </c>
      <c r="N482" s="656">
        <v>44895.0</v>
      </c>
      <c r="O482" s="568" t="s">
        <v>3894</v>
      </c>
      <c r="P482" s="614">
        <v>0.025</v>
      </c>
      <c r="Q482" s="228" t="s">
        <v>5272</v>
      </c>
      <c r="R482" s="615"/>
      <c r="S482" s="524" t="str">
        <f t="shared" si="52"/>
        <v>Não Qualificado</v>
      </c>
      <c r="T482" s="524" t="s">
        <v>104</v>
      </c>
      <c r="U482" s="568" t="s">
        <v>2646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3874</v>
      </c>
      <c r="B483" s="79" t="s">
        <v>2313</v>
      </c>
      <c r="C483" s="619" t="s">
        <v>2311</v>
      </c>
      <c r="D483" s="524">
        <v>3369465.0</v>
      </c>
      <c r="E483" s="514" t="s">
        <v>18</v>
      </c>
      <c r="F483" s="514" t="s">
        <v>19</v>
      </c>
      <c r="G483" s="514" t="s">
        <v>300</v>
      </c>
      <c r="H483" s="568">
        <f>IFERROR(VLOOKUP(G483,'Cadastro de assessores'!A:B,2,FALSE),"Não Cadastrado")</f>
        <v>12359</v>
      </c>
      <c r="I483" s="568"/>
      <c r="J483" s="47" t="s">
        <v>103</v>
      </c>
      <c r="K483" s="514" t="s">
        <v>103</v>
      </c>
      <c r="L483" s="626">
        <v>44618.0</v>
      </c>
      <c r="M483" s="626">
        <v>44618.0</v>
      </c>
      <c r="N483" s="568"/>
      <c r="O483" s="568" t="s">
        <v>3888</v>
      </c>
      <c r="P483" s="614">
        <v>0.007</v>
      </c>
      <c r="Q483" s="655" t="s">
        <v>4463</v>
      </c>
      <c r="R483" s="615"/>
      <c r="S483" s="524" t="str">
        <f t="shared" si="52"/>
        <v>Não Qualificado</v>
      </c>
      <c r="T483" s="524" t="s">
        <v>104</v>
      </c>
      <c r="U483" s="524" t="s">
        <v>2657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5" t="s">
        <v>3874</v>
      </c>
      <c r="B484" s="79" t="s">
        <v>5273</v>
      </c>
      <c r="C484" s="619" t="s">
        <v>5274</v>
      </c>
      <c r="D484" s="524">
        <v>3730315.0</v>
      </c>
      <c r="E484" s="514" t="s">
        <v>101</v>
      </c>
      <c r="F484" s="514" t="s">
        <v>19</v>
      </c>
      <c r="G484" s="514" t="s">
        <v>4128</v>
      </c>
      <c r="H484" s="568" t="str">
        <f>IFERROR(VLOOKUP(G484,'Cadastro de assessores'!A:B,2,FALSE),"Não Cadastrado")</f>
        <v>19634</v>
      </c>
      <c r="I484" s="568"/>
      <c r="J484" s="52" t="s">
        <v>3877</v>
      </c>
      <c r="K484" s="514" t="s">
        <v>103</v>
      </c>
      <c r="L484" s="612">
        <v>44714.0</v>
      </c>
      <c r="M484" s="612">
        <v>44714.0</v>
      </c>
      <c r="N484" s="568"/>
      <c r="O484" s="568" t="s">
        <v>3890</v>
      </c>
      <c r="P484" s="614">
        <v>0.012</v>
      </c>
      <c r="Q484" s="622" t="s">
        <v>5275</v>
      </c>
      <c r="R484" s="615"/>
      <c r="S484" s="524"/>
      <c r="T484" s="524" t="s">
        <v>374</v>
      </c>
      <c r="U484" s="524" t="s">
        <v>2620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2621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3874</v>
      </c>
      <c r="B485" s="79" t="s">
        <v>5276</v>
      </c>
      <c r="C485" s="619" t="s">
        <v>5277</v>
      </c>
      <c r="D485" s="524">
        <v>5371919.0</v>
      </c>
      <c r="E485" s="514" t="s">
        <v>101</v>
      </c>
      <c r="F485" s="514" t="s">
        <v>19</v>
      </c>
      <c r="G485" s="514" t="s">
        <v>4128</v>
      </c>
      <c r="H485" s="568" t="str">
        <f>IFERROR(VLOOKUP(G485,'Cadastro de assessores'!A:B,2,FALSE),"Não Cadastrado")</f>
        <v>19634</v>
      </c>
      <c r="I485" s="568"/>
      <c r="J485" s="52" t="s">
        <v>3877</v>
      </c>
      <c r="K485" s="514" t="s">
        <v>103</v>
      </c>
      <c r="L485" s="612">
        <v>44711.0</v>
      </c>
      <c r="M485" s="612">
        <v>44714.0</v>
      </c>
      <c r="N485" s="568"/>
      <c r="O485" s="568" t="s">
        <v>3890</v>
      </c>
      <c r="P485" s="614">
        <v>0.012</v>
      </c>
      <c r="Q485" s="622" t="s">
        <v>5278</v>
      </c>
      <c r="R485" s="615"/>
      <c r="S485" s="524"/>
      <c r="T485" s="524" t="s">
        <v>374</v>
      </c>
      <c r="U485" s="524" t="s">
        <v>2620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2621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3874</v>
      </c>
      <c r="B486" s="79" t="s">
        <v>5279</v>
      </c>
      <c r="C486" s="619" t="s">
        <v>5280</v>
      </c>
      <c r="D486" s="524">
        <v>3102597.0</v>
      </c>
      <c r="E486" s="514" t="s">
        <v>18</v>
      </c>
      <c r="F486" s="514" t="s">
        <v>19</v>
      </c>
      <c r="G486" s="514" t="s">
        <v>300</v>
      </c>
      <c r="H486" s="514">
        <f>IFERROR(VLOOKUP(G486,'Cadastro de assessores'!A:B,2,FALSE),"Não Cadastrado")</f>
        <v>12359</v>
      </c>
      <c r="I486" s="514"/>
      <c r="J486" s="52" t="s">
        <v>3877</v>
      </c>
      <c r="K486" s="514" t="s">
        <v>103</v>
      </c>
      <c r="L486" s="612">
        <v>44249.0</v>
      </c>
      <c r="M486" s="612">
        <v>44249.0</v>
      </c>
      <c r="N486" s="568"/>
      <c r="O486" s="568" t="s">
        <v>3878</v>
      </c>
      <c r="P486" s="614">
        <v>0.02</v>
      </c>
      <c r="Q486" s="622" t="s">
        <v>3977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104</v>
      </c>
      <c r="U486" s="524" t="s">
        <v>2678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3874</v>
      </c>
      <c r="B487" s="79" t="s">
        <v>3800</v>
      </c>
      <c r="C487" s="619" t="s">
        <v>5281</v>
      </c>
      <c r="D487" s="524">
        <v>3457906.0</v>
      </c>
      <c r="E487" s="514" t="s">
        <v>18</v>
      </c>
      <c r="F487" s="514" t="s">
        <v>19</v>
      </c>
      <c r="G487" s="514" t="s">
        <v>378</v>
      </c>
      <c r="H487" s="514" t="str">
        <f>IFERROR(VLOOKUP(G487,'Cadastro de assessores'!A:B,2,FALSE),"Não Cadastrado")</f>
        <v>18993</v>
      </c>
      <c r="I487" s="514"/>
      <c r="J487" s="52" t="s">
        <v>3877</v>
      </c>
      <c r="K487" s="514" t="s">
        <v>103</v>
      </c>
      <c r="L487" s="612">
        <v>43693.0</v>
      </c>
      <c r="M487" s="612">
        <v>43693.0</v>
      </c>
      <c r="N487" s="524"/>
      <c r="O487" s="524" t="s">
        <v>5282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104</v>
      </c>
      <c r="U487" s="524" t="s">
        <v>2646</v>
      </c>
      <c r="V487" s="524" t="s">
        <v>19</v>
      </c>
      <c r="W487" s="616" t="s">
        <v>5283</v>
      </c>
      <c r="X487" s="616"/>
      <c r="Y487" s="616" t="s">
        <v>5284</v>
      </c>
      <c r="Z487" s="616" t="s">
        <v>5285</v>
      </c>
      <c r="AA487" s="616" t="s">
        <v>5286</v>
      </c>
      <c r="AB487" s="616" t="s">
        <v>5287</v>
      </c>
      <c r="AC487" s="616" t="s">
        <v>5288</v>
      </c>
      <c r="AD487" s="616" t="s">
        <v>5289</v>
      </c>
      <c r="AE487" s="616" t="s">
        <v>5290</v>
      </c>
      <c r="AF487" s="616" t="s">
        <v>5291</v>
      </c>
      <c r="AG487" s="616" t="s">
        <v>5292</v>
      </c>
      <c r="AH487" s="616" t="s">
        <v>5293</v>
      </c>
      <c r="AI487" s="616" t="s">
        <v>5294</v>
      </c>
      <c r="AJ487" s="616" t="s">
        <v>5295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3874</v>
      </c>
      <c r="B488" s="79" t="s">
        <v>5296</v>
      </c>
      <c r="C488" s="647" t="s">
        <v>5297</v>
      </c>
      <c r="D488" s="568">
        <v>5582661.0</v>
      </c>
      <c r="E488" s="514" t="s">
        <v>18</v>
      </c>
      <c r="F488" s="611" t="s">
        <v>27</v>
      </c>
      <c r="G488" s="514" t="s">
        <v>262</v>
      </c>
      <c r="H488" s="514" t="str">
        <f>IFERROR(VLOOKUP(G488,'Cadastro de assessores'!A:B,2,FALSE),"Não Cadastrado")</f>
        <v>18009</v>
      </c>
      <c r="I488" s="514"/>
      <c r="J488" s="52" t="s">
        <v>190</v>
      </c>
      <c r="K488" s="514" t="s">
        <v>103</v>
      </c>
      <c r="L488" s="612">
        <v>44340.0</v>
      </c>
      <c r="M488" s="612">
        <v>44340.0</v>
      </c>
      <c r="N488" s="621">
        <v>44896.0</v>
      </c>
      <c r="O488" s="524" t="s">
        <v>3894</v>
      </c>
      <c r="P488" s="614">
        <v>0.025</v>
      </c>
      <c r="Q488" s="228" t="s">
        <v>5298</v>
      </c>
      <c r="R488" s="615"/>
      <c r="S488" s="524" t="str">
        <f t="shared" si="53"/>
        <v/>
      </c>
      <c r="T488" s="524" t="s">
        <v>104</v>
      </c>
      <c r="U488" s="524" t="s">
        <v>2657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3874</v>
      </c>
      <c r="B489" s="79" t="s">
        <v>5299</v>
      </c>
      <c r="C489" s="619" t="s">
        <v>5300</v>
      </c>
      <c r="D489" s="524">
        <v>4484307.0</v>
      </c>
      <c r="E489" s="524" t="s">
        <v>101</v>
      </c>
      <c r="F489" s="524" t="s">
        <v>19</v>
      </c>
      <c r="G489" s="524" t="s">
        <v>5301</v>
      </c>
      <c r="H489" s="524" t="str">
        <f>IFERROR(VLOOKUP(G489,'Cadastro de assessores'!A:B,2,FALSE),"Não Cadastrado")</f>
        <v>18061</v>
      </c>
      <c r="I489" s="524"/>
      <c r="J489" s="52" t="s">
        <v>190</v>
      </c>
      <c r="K489" s="524" t="s">
        <v>2618</v>
      </c>
      <c r="L489" s="621">
        <v>44105.0</v>
      </c>
      <c r="M489" s="621">
        <v>44105.0</v>
      </c>
      <c r="N489" s="620">
        <v>44482.0</v>
      </c>
      <c r="O489" s="524" t="s">
        <v>3894</v>
      </c>
      <c r="P489" s="614">
        <v>0.025</v>
      </c>
      <c r="Q489" s="622" t="s">
        <v>5302</v>
      </c>
      <c r="R489" s="615"/>
      <c r="S489" s="524" t="str">
        <f t="shared" si="53"/>
        <v>Não Qualificado</v>
      </c>
      <c r="T489" s="524" t="s">
        <v>104</v>
      </c>
      <c r="U489" s="524" t="s">
        <v>5303</v>
      </c>
      <c r="V489" s="524" t="s">
        <v>27</v>
      </c>
      <c r="W489" s="616" t="s">
        <v>3884</v>
      </c>
      <c r="X489" s="616" t="s">
        <v>3884</v>
      </c>
      <c r="Y489" s="616" t="s">
        <v>3884</v>
      </c>
      <c r="Z489" s="616" t="s">
        <v>3884</v>
      </c>
      <c r="AA489" s="616" t="s">
        <v>3884</v>
      </c>
      <c r="AB489" s="616" t="s">
        <v>3884</v>
      </c>
      <c r="AC489" s="616" t="s">
        <v>3884</v>
      </c>
      <c r="AD489" s="616" t="s">
        <v>3884</v>
      </c>
      <c r="AE489" s="616" t="s">
        <v>3884</v>
      </c>
      <c r="AF489" s="616" t="s">
        <v>3884</v>
      </c>
      <c r="AG489" s="616" t="s">
        <v>3884</v>
      </c>
      <c r="AH489" s="616" t="s">
        <v>3884</v>
      </c>
      <c r="AI489" s="616" t="s">
        <v>5304</v>
      </c>
      <c r="AJ489" s="616" t="s">
        <v>5305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2621</v>
      </c>
      <c r="BE489" s="452" t="s">
        <v>2621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3874</v>
      </c>
      <c r="B490" s="79" t="s">
        <v>3804</v>
      </c>
      <c r="C490" s="619" t="s">
        <v>5306</v>
      </c>
      <c r="D490" s="524">
        <v>4598320.0</v>
      </c>
      <c r="E490" s="514" t="s">
        <v>18</v>
      </c>
      <c r="F490" s="514" t="s">
        <v>19</v>
      </c>
      <c r="G490" s="514" t="s">
        <v>378</v>
      </c>
      <c r="H490" s="514" t="str">
        <f>IFERROR(VLOOKUP(G490,'Cadastro de assessores'!A:B,2,FALSE),"Não Cadastrado")</f>
        <v>18993</v>
      </c>
      <c r="I490" s="514"/>
      <c r="J490" s="52" t="s">
        <v>3877</v>
      </c>
      <c r="K490" s="514" t="s">
        <v>103</v>
      </c>
      <c r="L490" s="613">
        <v>44148.0</v>
      </c>
      <c r="M490" s="613">
        <v>44148.0</v>
      </c>
      <c r="N490" s="524"/>
      <c r="O490" s="524" t="s">
        <v>3894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104</v>
      </c>
      <c r="U490" s="524" t="s">
        <v>2719</v>
      </c>
      <c r="V490" s="524" t="s">
        <v>799</v>
      </c>
      <c r="W490" s="616" t="s">
        <v>3884</v>
      </c>
      <c r="X490" s="616" t="s">
        <v>3884</v>
      </c>
      <c r="Y490" s="616" t="s">
        <v>3884</v>
      </c>
      <c r="Z490" s="616" t="s">
        <v>3884</v>
      </c>
      <c r="AA490" s="616" t="s">
        <v>3884</v>
      </c>
      <c r="AB490" s="616" t="s">
        <v>3884</v>
      </c>
      <c r="AC490" s="616" t="s">
        <v>3884</v>
      </c>
      <c r="AD490" s="616" t="s">
        <v>3884</v>
      </c>
      <c r="AE490" s="616" t="s">
        <v>3884</v>
      </c>
      <c r="AF490" s="616" t="s">
        <v>3884</v>
      </c>
      <c r="AG490" s="616" t="s">
        <v>3884</v>
      </c>
      <c r="AH490" s="616" t="s">
        <v>3884</v>
      </c>
      <c r="AI490" s="616" t="s">
        <v>3884</v>
      </c>
      <c r="AJ490" s="616" t="s">
        <v>5307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3874</v>
      </c>
      <c r="B491" s="79" t="s">
        <v>5308</v>
      </c>
      <c r="C491" s="619" t="s">
        <v>5309</v>
      </c>
      <c r="D491" s="524">
        <v>3412436.0</v>
      </c>
      <c r="E491" s="514" t="s">
        <v>2604</v>
      </c>
      <c r="F491" s="514" t="s">
        <v>19</v>
      </c>
      <c r="G491" s="514" t="s">
        <v>2604</v>
      </c>
      <c r="H491" s="514" t="str">
        <f>IFERROR(VLOOKUP(G491,'Cadastro de assessores'!A:B,2,FALSE),"Não Cadastrado")</f>
        <v>18986</v>
      </c>
      <c r="I491" s="514"/>
      <c r="J491" s="52" t="s">
        <v>3877</v>
      </c>
      <c r="K491" s="645" t="s">
        <v>149</v>
      </c>
      <c r="L491" s="612">
        <v>44067.0</v>
      </c>
      <c r="M491" s="612">
        <v>44075.0</v>
      </c>
      <c r="N491" s="524"/>
      <c r="O491" s="524" t="s">
        <v>3882</v>
      </c>
      <c r="P491" s="614">
        <v>0.015</v>
      </c>
      <c r="Q491" s="622"/>
      <c r="R491" s="615"/>
      <c r="S491" s="524" t="str">
        <f t="shared" si="53"/>
        <v/>
      </c>
      <c r="T491" s="524" t="s">
        <v>104</v>
      </c>
      <c r="U491" s="524" t="s">
        <v>2635</v>
      </c>
      <c r="V491" s="524" t="s">
        <v>19</v>
      </c>
      <c r="W491" s="616" t="s">
        <v>3884</v>
      </c>
      <c r="X491" s="616" t="s">
        <v>3884</v>
      </c>
      <c r="Y491" s="616" t="s">
        <v>3884</v>
      </c>
      <c r="Z491" s="616" t="s">
        <v>3884</v>
      </c>
      <c r="AA491" s="616" t="s">
        <v>3884</v>
      </c>
      <c r="AB491" s="616" t="s">
        <v>3884</v>
      </c>
      <c r="AC491" s="616" t="s">
        <v>3884</v>
      </c>
      <c r="AD491" s="616" t="s">
        <v>3884</v>
      </c>
      <c r="AE491" s="616" t="s">
        <v>3884</v>
      </c>
      <c r="AF491" s="616" t="s">
        <v>3884</v>
      </c>
      <c r="AG491" s="616" t="s">
        <v>5310</v>
      </c>
      <c r="AH491" s="616" t="s">
        <v>5311</v>
      </c>
      <c r="AI491" s="616" t="s">
        <v>5312</v>
      </c>
      <c r="AJ491" s="616" t="s">
        <v>5313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3874</v>
      </c>
      <c r="B492" s="79" t="s">
        <v>2333</v>
      </c>
      <c r="C492" s="647" t="s">
        <v>5314</v>
      </c>
      <c r="D492" s="568">
        <v>5681841.0</v>
      </c>
      <c r="E492" s="514" t="s">
        <v>18</v>
      </c>
      <c r="F492" s="611" t="s">
        <v>27</v>
      </c>
      <c r="G492" s="514" t="s">
        <v>120</v>
      </c>
      <c r="H492" s="611" t="str">
        <f>IFERROR(VLOOKUP(G492,'Cadastro de assessores'!A:B,2,FALSE),"Não Cadastrado")</f>
        <v>18890</v>
      </c>
      <c r="I492" s="611"/>
      <c r="J492" s="52" t="s">
        <v>3877</v>
      </c>
      <c r="K492" s="514" t="s">
        <v>103</v>
      </c>
      <c r="L492" s="612">
        <v>44469.0</v>
      </c>
      <c r="M492" s="612">
        <v>44469.0</v>
      </c>
      <c r="N492" s="524"/>
      <c r="O492" s="524" t="s">
        <v>3890</v>
      </c>
      <c r="P492" s="614">
        <v>0.012</v>
      </c>
      <c r="Q492" s="228" t="s">
        <v>3985</v>
      </c>
      <c r="R492" s="615"/>
      <c r="S492" s="524" t="str">
        <f t="shared" si="53"/>
        <v>Não Qualificado</v>
      </c>
      <c r="T492" s="524" t="s">
        <v>104</v>
      </c>
      <c r="U492" s="568" t="s">
        <v>2897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3874</v>
      </c>
      <c r="B493" s="79" t="s">
        <v>5315</v>
      </c>
      <c r="C493" s="566" t="s">
        <v>5316</v>
      </c>
      <c r="D493" s="513">
        <v>5146477.0</v>
      </c>
      <c r="E493" s="524" t="s">
        <v>2604</v>
      </c>
      <c r="F493" s="524" t="s">
        <v>19</v>
      </c>
      <c r="G493" s="524" t="s">
        <v>2604</v>
      </c>
      <c r="H493" s="524" t="str">
        <f>IFERROR(VLOOKUP(G493,'Cadastro de assessores'!A:B,2,FALSE),"Não Cadastrado")</f>
        <v>18986</v>
      </c>
      <c r="I493" s="524"/>
      <c r="J493" s="52" t="s">
        <v>190</v>
      </c>
      <c r="K493" s="524" t="s">
        <v>2618</v>
      </c>
      <c r="L493" s="621">
        <v>44355.0</v>
      </c>
      <c r="M493" s="621">
        <v>44355.0</v>
      </c>
      <c r="N493" s="621">
        <v>44776.0</v>
      </c>
      <c r="O493" s="524" t="s">
        <v>3890</v>
      </c>
      <c r="P493" s="614">
        <v>0.012</v>
      </c>
      <c r="Q493" s="228" t="s">
        <v>5317</v>
      </c>
      <c r="R493" s="615"/>
      <c r="S493" s="524" t="str">
        <f t="shared" si="53"/>
        <v/>
      </c>
      <c r="T493" s="524" t="s">
        <v>104</v>
      </c>
      <c r="U493" s="568" t="s">
        <v>3451</v>
      </c>
      <c r="V493" s="568" t="s">
        <v>154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5" t="s">
        <v>3874</v>
      </c>
      <c r="B494" s="79" t="s">
        <v>5318</v>
      </c>
      <c r="C494" s="647" t="s">
        <v>5319</v>
      </c>
      <c r="D494" s="568">
        <v>5620188.0</v>
      </c>
      <c r="E494" s="514" t="s">
        <v>18</v>
      </c>
      <c r="F494" s="611" t="s">
        <v>27</v>
      </c>
      <c r="G494" s="568" t="s">
        <v>5320</v>
      </c>
      <c r="H494" s="568" t="str">
        <f>IFERROR(VLOOKUP(G494,'Cadastro de assessores'!A:B,2,FALSE),"Não Cadastrado")</f>
        <v>18530</v>
      </c>
      <c r="I494" s="568"/>
      <c r="J494" s="52" t="s">
        <v>3877</v>
      </c>
      <c r="K494" s="645" t="s">
        <v>149</v>
      </c>
      <c r="L494" s="612">
        <v>44355.0</v>
      </c>
      <c r="M494" s="612">
        <v>44356.0</v>
      </c>
      <c r="N494" s="524"/>
      <c r="O494" s="524" t="s">
        <v>3894</v>
      </c>
      <c r="P494" s="614">
        <v>0.025</v>
      </c>
      <c r="Q494" s="228"/>
      <c r="R494" s="615"/>
      <c r="S494" s="524" t="str">
        <f t="shared" si="53"/>
        <v/>
      </c>
      <c r="T494" s="524" t="s">
        <v>104</v>
      </c>
      <c r="U494" s="524" t="s">
        <v>2657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3874</v>
      </c>
      <c r="B495" s="79" t="s">
        <v>5321</v>
      </c>
      <c r="C495" s="619" t="s">
        <v>5322</v>
      </c>
      <c r="D495" s="705">
        <v>7738705.0</v>
      </c>
      <c r="E495" s="514" t="s">
        <v>18</v>
      </c>
      <c r="F495" s="611" t="s">
        <v>27</v>
      </c>
      <c r="G495" s="514" t="s">
        <v>66</v>
      </c>
      <c r="H495" s="568" t="str">
        <f>IFERROR(VLOOKUP(G495,'Cadastro de assessores'!A:B,2,FALSE),"Não Cadastrado")</f>
        <v>17831</v>
      </c>
      <c r="I495" s="568"/>
      <c r="J495" s="52" t="s">
        <v>3877</v>
      </c>
      <c r="K495" s="514" t="s">
        <v>103</v>
      </c>
      <c r="L495" s="612">
        <v>44585.0</v>
      </c>
      <c r="M495" s="612">
        <v>44589.0</v>
      </c>
      <c r="N495" s="524"/>
      <c r="O495" s="524" t="s">
        <v>3888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104</v>
      </c>
      <c r="U495" s="524" t="s">
        <v>2707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3874</v>
      </c>
      <c r="B496" s="79" t="s">
        <v>2346</v>
      </c>
      <c r="C496" s="619" t="s">
        <v>2343</v>
      </c>
      <c r="D496" s="524">
        <v>4634231.0</v>
      </c>
      <c r="E496" s="514" t="s">
        <v>101</v>
      </c>
      <c r="F496" s="514" t="s">
        <v>19</v>
      </c>
      <c r="G496" s="514" t="s">
        <v>3926</v>
      </c>
      <c r="H496" s="514" t="str">
        <f>IFERROR(VLOOKUP(G496,'Cadastro de assessores'!A:B,2,FALSE),"Não Cadastrado")</f>
        <v>12624</v>
      </c>
      <c r="I496" s="514"/>
      <c r="J496" s="52" t="s">
        <v>3877</v>
      </c>
      <c r="K496" s="514" t="s">
        <v>103</v>
      </c>
      <c r="L496" s="612">
        <v>44166.0</v>
      </c>
      <c r="M496" s="612">
        <v>44173.0</v>
      </c>
      <c r="N496" s="524"/>
      <c r="O496" s="524" t="s">
        <v>3888</v>
      </c>
      <c r="P496" s="614">
        <v>0.007</v>
      </c>
      <c r="Q496" s="706" t="s">
        <v>5323</v>
      </c>
      <c r="R496" s="615"/>
      <c r="S496" s="524" t="str">
        <f t="shared" si="53"/>
        <v>Não Qualificado</v>
      </c>
      <c r="T496" s="524" t="s">
        <v>104</v>
      </c>
      <c r="U496" s="524" t="s">
        <v>2657</v>
      </c>
      <c r="V496" s="524" t="s">
        <v>19</v>
      </c>
      <c r="W496" s="616" t="s">
        <v>3884</v>
      </c>
      <c r="X496" s="616" t="s">
        <v>3884</v>
      </c>
      <c r="Y496" s="616" t="s">
        <v>3884</v>
      </c>
      <c r="Z496" s="616" t="s">
        <v>3884</v>
      </c>
      <c r="AA496" s="616" t="s">
        <v>3884</v>
      </c>
      <c r="AB496" s="616" t="s">
        <v>3884</v>
      </c>
      <c r="AC496" s="616" t="s">
        <v>3884</v>
      </c>
      <c r="AD496" s="616" t="s">
        <v>3884</v>
      </c>
      <c r="AE496" s="616" t="s">
        <v>3884</v>
      </c>
      <c r="AF496" s="616" t="s">
        <v>3884</v>
      </c>
      <c r="AG496" s="616" t="s">
        <v>3884</v>
      </c>
      <c r="AH496" s="616" t="s">
        <v>3884</v>
      </c>
      <c r="AI496" s="616" t="s">
        <v>3884</v>
      </c>
      <c r="AJ496" s="616" t="s">
        <v>3884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3874</v>
      </c>
      <c r="B497" s="79" t="s">
        <v>5324</v>
      </c>
      <c r="C497" s="566" t="s">
        <v>5325</v>
      </c>
      <c r="D497" s="568">
        <v>4304013.0</v>
      </c>
      <c r="E497" s="514" t="s">
        <v>18</v>
      </c>
      <c r="F497" s="611" t="s">
        <v>27</v>
      </c>
      <c r="G497" s="514" t="s">
        <v>262</v>
      </c>
      <c r="H497" s="611" t="str">
        <f>IFERROR(VLOOKUP(G497,'Cadastro de assessores'!A:B,2,FALSE),"Não Cadastrado")</f>
        <v>18009</v>
      </c>
      <c r="I497" s="611"/>
      <c r="J497" s="52" t="s">
        <v>3877</v>
      </c>
      <c r="K497" s="645" t="s">
        <v>103</v>
      </c>
      <c r="L497" s="612">
        <v>44292.0</v>
      </c>
      <c r="M497" s="612">
        <v>44291.0</v>
      </c>
      <c r="N497" s="524"/>
      <c r="O497" s="524" t="s">
        <v>3894</v>
      </c>
      <c r="P497" s="614">
        <v>0.025</v>
      </c>
      <c r="Q497" s="228"/>
      <c r="R497" s="615"/>
      <c r="S497" s="524" t="str">
        <f t="shared" si="53"/>
        <v/>
      </c>
      <c r="T497" s="524" t="s">
        <v>104</v>
      </c>
      <c r="U497" s="568" t="s">
        <v>2651</v>
      </c>
      <c r="V497" s="524" t="s">
        <v>3961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5" t="s">
        <v>3874</v>
      </c>
      <c r="B498" s="79" t="s">
        <v>2353</v>
      </c>
      <c r="C498" s="619" t="s">
        <v>2350</v>
      </c>
      <c r="D498" s="524">
        <v>4695301.0</v>
      </c>
      <c r="E498" s="514" t="s">
        <v>101</v>
      </c>
      <c r="F498" s="514" t="s">
        <v>19</v>
      </c>
      <c r="G498" s="514" t="s">
        <v>4128</v>
      </c>
      <c r="H498" s="514" t="str">
        <f>IFERROR(VLOOKUP(G498,'Cadastro de assessores'!A:B,2,FALSE),"Não Cadastrado")</f>
        <v>19634</v>
      </c>
      <c r="I498" s="514"/>
      <c r="J498" s="52" t="s">
        <v>3877</v>
      </c>
      <c r="K498" s="514" t="s">
        <v>103</v>
      </c>
      <c r="L498" s="612">
        <v>44217.0</v>
      </c>
      <c r="M498" s="612">
        <v>44218.0</v>
      </c>
      <c r="N498" s="524"/>
      <c r="O498" s="524" t="s">
        <v>3878</v>
      </c>
      <c r="P498" s="614">
        <v>0.02</v>
      </c>
      <c r="Q498" s="622"/>
      <c r="R498" s="615"/>
      <c r="S498" s="524" t="str">
        <f t="shared" si="53"/>
        <v/>
      </c>
      <c r="T498" s="524" t="s">
        <v>104</v>
      </c>
      <c r="U498" s="524" t="s">
        <v>3460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2655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3874</v>
      </c>
      <c r="B499" s="79" t="s">
        <v>5326</v>
      </c>
      <c r="C499" s="619" t="s">
        <v>5327</v>
      </c>
      <c r="D499" s="524">
        <v>4537910.0</v>
      </c>
      <c r="E499" s="514" t="s">
        <v>101</v>
      </c>
      <c r="F499" s="514" t="s">
        <v>19</v>
      </c>
      <c r="G499" s="514" t="s">
        <v>4140</v>
      </c>
      <c r="H499" s="514" t="str">
        <f>IFERROR(VLOOKUP(G499,'Cadastro de assessores'!A:B,2,FALSE),"Não Cadastrado")</f>
        <v>17243</v>
      </c>
      <c r="I499" s="514"/>
      <c r="J499" s="52" t="s">
        <v>3877</v>
      </c>
      <c r="K499" s="645" t="s">
        <v>149</v>
      </c>
      <c r="L499" s="524" t="s">
        <v>2655</v>
      </c>
      <c r="M499" s="642" t="s">
        <v>4248</v>
      </c>
      <c r="N499" s="524"/>
      <c r="O499" s="524" t="s">
        <v>3882</v>
      </c>
      <c r="P499" s="614">
        <v>0.015</v>
      </c>
      <c r="Q499" s="622"/>
      <c r="R499" s="615"/>
      <c r="S499" s="524" t="str">
        <f t="shared" si="53"/>
        <v/>
      </c>
      <c r="T499" s="524" t="s">
        <v>374</v>
      </c>
      <c r="U499" s="524" t="s">
        <v>4142</v>
      </c>
      <c r="V499" s="524" t="s">
        <v>19</v>
      </c>
      <c r="W499" s="616" t="s">
        <v>3884</v>
      </c>
      <c r="X499" s="616" t="s">
        <v>3884</v>
      </c>
      <c r="Y499" s="616" t="s">
        <v>3884</v>
      </c>
      <c r="Z499" s="616" t="s">
        <v>3884</v>
      </c>
      <c r="AA499" s="616" t="s">
        <v>3884</v>
      </c>
      <c r="AB499" s="616" t="s">
        <v>3884</v>
      </c>
      <c r="AC499" s="616" t="s">
        <v>3884</v>
      </c>
      <c r="AD499" s="616" t="s">
        <v>3884</v>
      </c>
      <c r="AE499" s="616" t="s">
        <v>3884</v>
      </c>
      <c r="AF499" s="616" t="s">
        <v>3884</v>
      </c>
      <c r="AG499" s="616" t="s">
        <v>3884</v>
      </c>
      <c r="AH499" s="616" t="s">
        <v>3884</v>
      </c>
      <c r="AI499" s="616" t="s">
        <v>3884</v>
      </c>
      <c r="AJ499" s="616" t="s">
        <v>3884</v>
      </c>
      <c r="AK499" s="452" t="s">
        <v>2655</v>
      </c>
      <c r="AL499" s="452"/>
      <c r="AM499" s="452" t="s">
        <v>2655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2621</v>
      </c>
      <c r="BE499" s="452" t="s">
        <v>2621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3874</v>
      </c>
      <c r="B500" s="79" t="s">
        <v>2356</v>
      </c>
      <c r="C500" s="134" t="s">
        <v>2354</v>
      </c>
      <c r="D500" s="568">
        <v>7012555.0</v>
      </c>
      <c r="E500" s="514" t="s">
        <v>18</v>
      </c>
      <c r="F500" s="611" t="s">
        <v>19</v>
      </c>
      <c r="G500" s="629" t="s">
        <v>844</v>
      </c>
      <c r="H500" s="514">
        <f>IFERROR(VLOOKUP(G500,'Cadastro de assessores'!A:B,2,FALSE),"Não Cadastrado")</f>
        <v>12342</v>
      </c>
      <c r="I500" s="514"/>
      <c r="J500" s="52" t="s">
        <v>3877</v>
      </c>
      <c r="K500" s="514" t="s">
        <v>103</v>
      </c>
      <c r="L500" s="613">
        <v>44553.0</v>
      </c>
      <c r="M500" s="613">
        <v>44558.0</v>
      </c>
      <c r="N500" s="629"/>
      <c r="O500" s="629" t="s">
        <v>3888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104</v>
      </c>
      <c r="U500" s="480" t="s">
        <v>2711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3874</v>
      </c>
      <c r="B501" s="79" t="s">
        <v>2360</v>
      </c>
      <c r="C501" s="619" t="s">
        <v>3587</v>
      </c>
      <c r="D501" s="524">
        <v>4848036.0</v>
      </c>
      <c r="E501" s="514" t="s">
        <v>2604</v>
      </c>
      <c r="F501" s="514" t="s">
        <v>19</v>
      </c>
      <c r="G501" s="514" t="s">
        <v>2604</v>
      </c>
      <c r="H501" s="514" t="str">
        <f>IFERROR(VLOOKUP(G501,'Cadastro de assessores'!A:B,2,FALSE),"Não Cadastrado")</f>
        <v>18986</v>
      </c>
      <c r="I501" s="514"/>
      <c r="J501" s="52" t="s">
        <v>3877</v>
      </c>
      <c r="K501" s="514" t="s">
        <v>103</v>
      </c>
      <c r="L501" s="612">
        <v>44249.0</v>
      </c>
      <c r="M501" s="612">
        <v>44249.0</v>
      </c>
      <c r="N501" s="524"/>
      <c r="O501" s="524" t="s">
        <v>3890</v>
      </c>
      <c r="P501" s="614">
        <v>0.012</v>
      </c>
      <c r="Q501" s="622"/>
      <c r="R501" s="615"/>
      <c r="S501" s="524" t="str">
        <f t="shared" si="53"/>
        <v/>
      </c>
      <c r="T501" s="524" t="s">
        <v>104</v>
      </c>
      <c r="U501" s="524" t="s">
        <v>2669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3874</v>
      </c>
      <c r="B502" s="79" t="s">
        <v>5328</v>
      </c>
      <c r="C502" s="566" t="s">
        <v>5329</v>
      </c>
      <c r="D502" s="637">
        <v>7975278.0</v>
      </c>
      <c r="E502" s="513" t="s">
        <v>18</v>
      </c>
      <c r="F502" s="513" t="s">
        <v>19</v>
      </c>
      <c r="G502" s="524" t="s">
        <v>4411</v>
      </c>
      <c r="H502" s="513" t="str">
        <f>IFERROR(VLOOKUP(G502,'Cadastro de assessores'!A:B,2,FALSE),"Não Cadastrado")</f>
        <v>16130</v>
      </c>
      <c r="I502" s="513"/>
      <c r="J502" s="52" t="s">
        <v>190</v>
      </c>
      <c r="K502" s="524" t="s">
        <v>2618</v>
      </c>
      <c r="L502" s="621">
        <v>44623.0</v>
      </c>
      <c r="M502" s="621">
        <v>44623.0</v>
      </c>
      <c r="N502" s="621">
        <v>44774.0</v>
      </c>
      <c r="O502" s="524" t="s">
        <v>3888</v>
      </c>
      <c r="P502" s="614">
        <v>0.007</v>
      </c>
      <c r="Q502" s="228" t="s">
        <v>5330</v>
      </c>
      <c r="R502" s="615"/>
      <c r="S502" s="524" t="str">
        <f t="shared" si="53"/>
        <v>Não Qualificado</v>
      </c>
      <c r="T502" s="524" t="s">
        <v>104</v>
      </c>
      <c r="U502" s="568" t="s">
        <v>2669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3874</v>
      </c>
      <c r="B503" s="79" t="s">
        <v>2380</v>
      </c>
      <c r="C503" s="639" t="s">
        <v>5331</v>
      </c>
      <c r="D503" s="640">
        <v>3924234.0</v>
      </c>
      <c r="E503" s="514" t="s">
        <v>18</v>
      </c>
      <c r="F503" s="514" t="s">
        <v>19</v>
      </c>
      <c r="G503" s="514" t="s">
        <v>144</v>
      </c>
      <c r="H503" s="514"/>
      <c r="I503" s="514"/>
      <c r="J503" s="52" t="s">
        <v>3877</v>
      </c>
      <c r="K503" s="514"/>
      <c r="L503" s="612"/>
      <c r="M503" s="612">
        <v>44918.0</v>
      </c>
      <c r="N503" s="524"/>
      <c r="O503" s="524" t="s">
        <v>3890</v>
      </c>
      <c r="P503" s="614">
        <v>0.008</v>
      </c>
      <c r="Q503" s="702" t="s">
        <v>5332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3874</v>
      </c>
      <c r="B504" s="79" t="s">
        <v>5333</v>
      </c>
      <c r="C504" s="619" t="s">
        <v>5334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190</v>
      </c>
      <c r="K504" s="514" t="s">
        <v>103</v>
      </c>
      <c r="L504" s="612">
        <v>44076.0</v>
      </c>
      <c r="M504" s="612">
        <v>44076.0</v>
      </c>
      <c r="N504" s="621">
        <v>44930.0</v>
      </c>
      <c r="O504" s="524" t="s">
        <v>3890</v>
      </c>
      <c r="P504" s="614">
        <v>0.012</v>
      </c>
      <c r="Q504" s="622" t="s">
        <v>5246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104</v>
      </c>
      <c r="U504" s="524" t="s">
        <v>2635</v>
      </c>
      <c r="V504" s="524" t="s">
        <v>19</v>
      </c>
      <c r="W504" s="616" t="s">
        <v>3884</v>
      </c>
      <c r="X504" s="616" t="s">
        <v>3884</v>
      </c>
      <c r="Y504" s="616" t="s">
        <v>3884</v>
      </c>
      <c r="Z504" s="616" t="s">
        <v>3884</v>
      </c>
      <c r="AA504" s="616" t="s">
        <v>3884</v>
      </c>
      <c r="AB504" s="616" t="s">
        <v>3884</v>
      </c>
      <c r="AC504" s="616" t="s">
        <v>3884</v>
      </c>
      <c r="AD504" s="616" t="s">
        <v>3884</v>
      </c>
      <c r="AE504" s="616" t="s">
        <v>3884</v>
      </c>
      <c r="AF504" s="616" t="s">
        <v>3884</v>
      </c>
      <c r="AG504" s="616" t="s">
        <v>3884</v>
      </c>
      <c r="AH504" s="616" t="s">
        <v>5335</v>
      </c>
      <c r="AI504" s="616" t="s">
        <v>5336</v>
      </c>
      <c r="AJ504" s="616" t="s">
        <v>5337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3874</v>
      </c>
      <c r="B505" s="79" t="s">
        <v>5338</v>
      </c>
      <c r="C505" s="566" t="s">
        <v>5339</v>
      </c>
      <c r="D505" s="568">
        <v>5577058.0</v>
      </c>
      <c r="E505" s="524" t="s">
        <v>18</v>
      </c>
      <c r="F505" s="513" t="s">
        <v>27</v>
      </c>
      <c r="G505" s="524" t="s">
        <v>262</v>
      </c>
      <c r="H505" s="513" t="str">
        <f>IFERROR(VLOOKUP(G505,'Cadastro de assessores'!A:B,2,FALSE),"Não Cadastrado")</f>
        <v>18009</v>
      </c>
      <c r="I505" s="513"/>
      <c r="J505" s="52" t="s">
        <v>190</v>
      </c>
      <c r="K505" s="524" t="s">
        <v>2618</v>
      </c>
      <c r="L505" s="621">
        <v>44355.0</v>
      </c>
      <c r="M505" s="621">
        <v>44355.0</v>
      </c>
      <c r="N505" s="621">
        <v>44683.0</v>
      </c>
      <c r="O505" s="524" t="s">
        <v>3888</v>
      </c>
      <c r="P505" s="614">
        <v>0.007</v>
      </c>
      <c r="Q505" s="228" t="s">
        <v>5340</v>
      </c>
      <c r="R505" s="615"/>
      <c r="S505" s="524" t="str">
        <f t="shared" si="54"/>
        <v/>
      </c>
      <c r="T505" s="524" t="s">
        <v>104</v>
      </c>
      <c r="U505" s="568" t="s">
        <v>2674</v>
      </c>
      <c r="V505" s="568" t="s">
        <v>154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2621</v>
      </c>
      <c r="BE505" s="452" t="s">
        <v>2621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3874</v>
      </c>
      <c r="B506" s="79" t="s">
        <v>2383</v>
      </c>
      <c r="C506" s="647" t="s">
        <v>2381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103</v>
      </c>
      <c r="K506" s="514" t="s">
        <v>103</v>
      </c>
      <c r="L506" s="612">
        <v>44802.0</v>
      </c>
      <c r="M506" s="612">
        <v>44802.0</v>
      </c>
      <c r="N506" s="524"/>
      <c r="O506" s="524" t="s">
        <v>3888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3874</v>
      </c>
      <c r="B507" s="79" t="s">
        <v>5341</v>
      </c>
      <c r="C507" s="566" t="s">
        <v>5342</v>
      </c>
      <c r="D507" s="568">
        <v>6065361.0</v>
      </c>
      <c r="E507" s="524" t="s">
        <v>18</v>
      </c>
      <c r="F507" s="513" t="s">
        <v>27</v>
      </c>
      <c r="G507" s="524" t="s">
        <v>4205</v>
      </c>
      <c r="H507" s="524" t="str">
        <f>IFERROR(VLOOKUP(G507,'Cadastro de assessores'!A:B,2,FALSE),"Não Cadastrado")</f>
        <v>14294</v>
      </c>
      <c r="I507" s="524"/>
      <c r="J507" s="52" t="s">
        <v>190</v>
      </c>
      <c r="K507" s="524" t="s">
        <v>2618</v>
      </c>
      <c r="L507" s="621">
        <v>44414.0</v>
      </c>
      <c r="M507" s="621">
        <v>44414.0</v>
      </c>
      <c r="N507" s="621">
        <v>44818.0</v>
      </c>
      <c r="O507" s="524" t="s">
        <v>3890</v>
      </c>
      <c r="P507" s="614">
        <v>0.012</v>
      </c>
      <c r="Q507" s="228" t="s">
        <v>5343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104</v>
      </c>
      <c r="U507" s="568" t="s">
        <v>4565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3874</v>
      </c>
      <c r="B508" s="79" t="s">
        <v>2399</v>
      </c>
      <c r="C508" s="619" t="s">
        <v>5344</v>
      </c>
      <c r="D508" s="524">
        <v>4459682.0</v>
      </c>
      <c r="E508" s="514" t="s">
        <v>101</v>
      </c>
      <c r="F508" s="514" t="s">
        <v>19</v>
      </c>
      <c r="G508" s="514" t="s">
        <v>144</v>
      </c>
      <c r="H508" s="514">
        <f>IFERROR(VLOOKUP(G508,'Cadastro de assessores'!A:B,2,FALSE),"Não Cadastrado")</f>
        <v>12332</v>
      </c>
      <c r="I508" s="514"/>
      <c r="J508" s="47" t="s">
        <v>103</v>
      </c>
      <c r="K508" s="514" t="s">
        <v>103</v>
      </c>
      <c r="L508" s="612">
        <v>44090.0</v>
      </c>
      <c r="M508" s="612">
        <v>44105.0</v>
      </c>
      <c r="N508" s="524"/>
      <c r="O508" s="524" t="s">
        <v>3882</v>
      </c>
      <c r="P508" s="614">
        <v>0.015</v>
      </c>
      <c r="Q508" s="707" t="s">
        <v>5345</v>
      </c>
      <c r="R508" s="615"/>
      <c r="S508" s="524" t="str">
        <f t="shared" si="55"/>
        <v/>
      </c>
      <c r="T508" s="524" t="s">
        <v>104</v>
      </c>
      <c r="U508" s="524" t="s">
        <v>2678</v>
      </c>
      <c r="V508" s="524" t="s">
        <v>19</v>
      </c>
      <c r="W508" s="616" t="s">
        <v>3884</v>
      </c>
      <c r="X508" s="616" t="s">
        <v>3884</v>
      </c>
      <c r="Y508" s="616" t="s">
        <v>3884</v>
      </c>
      <c r="Z508" s="616" t="s">
        <v>3884</v>
      </c>
      <c r="AA508" s="616" t="s">
        <v>3884</v>
      </c>
      <c r="AB508" s="616" t="s">
        <v>3884</v>
      </c>
      <c r="AC508" s="616" t="s">
        <v>3884</v>
      </c>
      <c r="AD508" s="616" t="s">
        <v>3884</v>
      </c>
      <c r="AE508" s="616" t="s">
        <v>3884</v>
      </c>
      <c r="AF508" s="616" t="s">
        <v>3884</v>
      </c>
      <c r="AG508" s="616" t="s">
        <v>3884</v>
      </c>
      <c r="AH508" s="616" t="s">
        <v>3884</v>
      </c>
      <c r="AI508" s="616" t="s">
        <v>5346</v>
      </c>
      <c r="AJ508" s="616" t="s">
        <v>5347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5" t="s">
        <v>3874</v>
      </c>
      <c r="B509" s="79" t="s">
        <v>2405</v>
      </c>
      <c r="C509" s="619" t="s">
        <v>2403</v>
      </c>
      <c r="D509" s="524">
        <v>2331277.0</v>
      </c>
      <c r="E509" s="514" t="s">
        <v>18</v>
      </c>
      <c r="F509" s="514" t="s">
        <v>19</v>
      </c>
      <c r="G509" s="514" t="s">
        <v>2858</v>
      </c>
      <c r="H509" s="514" t="str">
        <f>IFERROR(VLOOKUP(G509,'Cadastro de assessores'!A:B,2,FALSE),"Não Cadastrado")</f>
        <v>18236</v>
      </c>
      <c r="I509" s="514"/>
      <c r="J509" s="52" t="s">
        <v>3877</v>
      </c>
      <c r="K509" s="514" t="s">
        <v>103</v>
      </c>
      <c r="L509" s="612">
        <v>44279.0</v>
      </c>
      <c r="M509" s="612">
        <v>44279.0</v>
      </c>
      <c r="N509" s="524"/>
      <c r="O509" s="524" t="s">
        <v>3894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104</v>
      </c>
      <c r="U509" s="524" t="s">
        <v>5201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3874</v>
      </c>
      <c r="B510" s="79" t="s">
        <v>5348</v>
      </c>
      <c r="C510" s="566" t="s">
        <v>5349</v>
      </c>
      <c r="D510" s="513">
        <v>3600186.0</v>
      </c>
      <c r="E510" s="524" t="s">
        <v>18</v>
      </c>
      <c r="F510" s="513" t="s">
        <v>27</v>
      </c>
      <c r="G510" s="524" t="s">
        <v>4205</v>
      </c>
      <c r="H510" s="524" t="str">
        <f>IFERROR(VLOOKUP(G510,'Cadastro de assessores'!A:B,2,FALSE),"Não Cadastrado")</f>
        <v>14294</v>
      </c>
      <c r="I510" s="524"/>
      <c r="J510" s="52" t="s">
        <v>190</v>
      </c>
      <c r="K510" s="524" t="s">
        <v>2618</v>
      </c>
      <c r="L510" s="621">
        <v>44454.0</v>
      </c>
      <c r="M510" s="621">
        <v>44454.0</v>
      </c>
      <c r="N510" s="569">
        <v>44684.0</v>
      </c>
      <c r="O510" s="568" t="s">
        <v>3888</v>
      </c>
      <c r="P510" s="614">
        <v>0.007</v>
      </c>
      <c r="Q510" s="228" t="s">
        <v>5350</v>
      </c>
      <c r="R510" s="615"/>
      <c r="S510" s="524" t="str">
        <f t="shared" si="55"/>
        <v>Não Qualificado</v>
      </c>
      <c r="T510" s="524" t="s">
        <v>104</v>
      </c>
      <c r="U510" s="568" t="s">
        <v>5351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2621</v>
      </c>
      <c r="BE510" s="452" t="s">
        <v>2621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3874</v>
      </c>
      <c r="B511" s="79" t="s">
        <v>2424</v>
      </c>
      <c r="C511" s="619" t="s">
        <v>5352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3877</v>
      </c>
      <c r="K511" s="514" t="s">
        <v>103</v>
      </c>
      <c r="L511" s="626">
        <v>44715.0</v>
      </c>
      <c r="M511" s="626">
        <v>44718.0</v>
      </c>
      <c r="N511" s="524"/>
      <c r="O511" s="524" t="s">
        <v>3888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104</v>
      </c>
      <c r="U511" s="524" t="s">
        <v>2707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2621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3874</v>
      </c>
      <c r="B512" s="79" t="s">
        <v>2430</v>
      </c>
      <c r="C512" s="619" t="s">
        <v>2431</v>
      </c>
      <c r="D512" s="524">
        <v>4437315.0</v>
      </c>
      <c r="E512" s="514" t="s">
        <v>101</v>
      </c>
      <c r="F512" s="514" t="s">
        <v>19</v>
      </c>
      <c r="G512" s="514" t="s">
        <v>3931</v>
      </c>
      <c r="H512" s="514" t="str">
        <f>IFERROR(VLOOKUP(G512,'Cadastro de assessores'!A:B,2,FALSE),"Não Cadastrado")</f>
        <v>1441</v>
      </c>
      <c r="I512" s="514"/>
      <c r="J512" s="52" t="s">
        <v>3877</v>
      </c>
      <c r="K512" s="514" t="s">
        <v>103</v>
      </c>
      <c r="L512" s="612">
        <v>44082.0</v>
      </c>
      <c r="M512" s="612">
        <v>44082.0</v>
      </c>
      <c r="N512" s="524"/>
      <c r="O512" s="524" t="s">
        <v>3878</v>
      </c>
      <c r="P512" s="614">
        <v>0.02</v>
      </c>
      <c r="Q512" s="622" t="s">
        <v>5353</v>
      </c>
      <c r="R512" s="615"/>
      <c r="S512" s="524" t="str">
        <f t="shared" si="55"/>
        <v/>
      </c>
      <c r="T512" s="524" t="s">
        <v>104</v>
      </c>
      <c r="U512" s="524" t="s">
        <v>2657</v>
      </c>
      <c r="V512" s="524" t="s">
        <v>19</v>
      </c>
      <c r="W512" s="616" t="s">
        <v>3884</v>
      </c>
      <c r="X512" s="616" t="s">
        <v>3884</v>
      </c>
      <c r="Y512" s="616" t="s">
        <v>3884</v>
      </c>
      <c r="Z512" s="616" t="s">
        <v>3884</v>
      </c>
      <c r="AA512" s="616" t="s">
        <v>3884</v>
      </c>
      <c r="AB512" s="616" t="s">
        <v>3884</v>
      </c>
      <c r="AC512" s="616" t="s">
        <v>3884</v>
      </c>
      <c r="AD512" s="616" t="s">
        <v>3884</v>
      </c>
      <c r="AE512" s="616" t="s">
        <v>3884</v>
      </c>
      <c r="AF512" s="616" t="s">
        <v>3884</v>
      </c>
      <c r="AG512" s="616" t="s">
        <v>3884</v>
      </c>
      <c r="AH512" s="616" t="s">
        <v>5354</v>
      </c>
      <c r="AI512" s="616" t="s">
        <v>5355</v>
      </c>
      <c r="AJ512" s="616" t="s">
        <v>5356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3874</v>
      </c>
      <c r="B513" s="79" t="s">
        <v>5357</v>
      </c>
      <c r="C513" s="566" t="s">
        <v>5358</v>
      </c>
      <c r="D513" s="568">
        <v>5917601.0</v>
      </c>
      <c r="E513" s="524" t="s">
        <v>18</v>
      </c>
      <c r="F513" s="513" t="s">
        <v>19</v>
      </c>
      <c r="G513" s="513" t="s">
        <v>3761</v>
      </c>
      <c r="H513" s="513" t="str">
        <f>IFERROR(VLOOKUP(G513,'Cadastro de assessores'!A:B,2,FALSE),"Não Cadastrado")</f>
        <v>18266</v>
      </c>
      <c r="I513" s="513"/>
      <c r="J513" s="52" t="s">
        <v>190</v>
      </c>
      <c r="K513" s="524" t="s">
        <v>2618</v>
      </c>
      <c r="L513" s="621">
        <v>44397.0</v>
      </c>
      <c r="M513" s="621">
        <v>44397.0</v>
      </c>
      <c r="N513" s="569">
        <v>44622.0</v>
      </c>
      <c r="O513" s="568" t="s">
        <v>3894</v>
      </c>
      <c r="P513" s="614">
        <v>0.025</v>
      </c>
      <c r="Q513" s="228" t="s">
        <v>5359</v>
      </c>
      <c r="R513" s="615"/>
      <c r="S513" s="524" t="str">
        <f t="shared" si="55"/>
        <v>Não Qualificado</v>
      </c>
      <c r="T513" s="524" t="s">
        <v>104</v>
      </c>
      <c r="U513" s="524" t="s">
        <v>2678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2621</v>
      </c>
      <c r="BE513" s="452" t="s">
        <v>2621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3874</v>
      </c>
      <c r="B514" s="79" t="s">
        <v>2447</v>
      </c>
      <c r="C514" s="619" t="s">
        <v>5360</v>
      </c>
      <c r="D514" s="524">
        <v>4367434.0</v>
      </c>
      <c r="E514" s="514" t="s">
        <v>101</v>
      </c>
      <c r="F514" s="514" t="s">
        <v>19</v>
      </c>
      <c r="G514" s="514" t="s">
        <v>4140</v>
      </c>
      <c r="H514" s="514" t="str">
        <f>IFERROR(VLOOKUP(G514,'Cadastro de assessores'!A:B,2,FALSE),"Não Cadastrado")</f>
        <v>17243</v>
      </c>
      <c r="I514" s="514"/>
      <c r="J514" s="52" t="s">
        <v>3877</v>
      </c>
      <c r="K514" s="514" t="s">
        <v>103</v>
      </c>
      <c r="L514" s="613">
        <v>44147.0</v>
      </c>
      <c r="M514" s="613">
        <v>44147.0</v>
      </c>
      <c r="N514" s="524"/>
      <c r="O514" s="524" t="s">
        <v>3894</v>
      </c>
      <c r="P514" s="614">
        <v>0.025</v>
      </c>
      <c r="Q514" s="622" t="s">
        <v>5361</v>
      </c>
      <c r="R514" s="615"/>
      <c r="S514" s="524" t="str">
        <f t="shared" si="55"/>
        <v>Não Qualificado</v>
      </c>
      <c r="T514" s="524" t="s">
        <v>104</v>
      </c>
      <c r="U514" s="524" t="s">
        <v>2657</v>
      </c>
      <c r="V514" s="524" t="s">
        <v>19</v>
      </c>
      <c r="W514" s="616" t="s">
        <v>3884</v>
      </c>
      <c r="X514" s="616" t="s">
        <v>3884</v>
      </c>
      <c r="Y514" s="616" t="s">
        <v>3884</v>
      </c>
      <c r="Z514" s="616" t="s">
        <v>3884</v>
      </c>
      <c r="AA514" s="616" t="s">
        <v>3884</v>
      </c>
      <c r="AB514" s="616" t="s">
        <v>3884</v>
      </c>
      <c r="AC514" s="616" t="s">
        <v>3884</v>
      </c>
      <c r="AD514" s="616" t="s">
        <v>3884</v>
      </c>
      <c r="AE514" s="616" t="s">
        <v>3884</v>
      </c>
      <c r="AF514" s="616" t="s">
        <v>3884</v>
      </c>
      <c r="AG514" s="616" t="s">
        <v>3884</v>
      </c>
      <c r="AH514" s="616" t="s">
        <v>3884</v>
      </c>
      <c r="AI514" s="616" t="s">
        <v>3884</v>
      </c>
      <c r="AJ514" s="616" t="s">
        <v>5362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3874</v>
      </c>
      <c r="B515" s="79" t="s">
        <v>2451</v>
      </c>
      <c r="C515" s="619" t="s">
        <v>5363</v>
      </c>
      <c r="D515" s="524">
        <v>6163576.0</v>
      </c>
      <c r="E515" s="514" t="s">
        <v>18</v>
      </c>
      <c r="F515" s="514" t="s">
        <v>27</v>
      </c>
      <c r="G515" s="514" t="s">
        <v>120</v>
      </c>
      <c r="H515" s="514" t="str">
        <f>IFERROR(VLOOKUP(G515,'Cadastro de assessores'!A:B,2,FALSE),"Não Cadastrado")</f>
        <v>18890</v>
      </c>
      <c r="I515" s="514"/>
      <c r="J515" s="52" t="s">
        <v>3877</v>
      </c>
      <c r="K515" s="514"/>
      <c r="L515" s="612"/>
      <c r="M515" s="612">
        <v>44847.0</v>
      </c>
      <c r="N515" s="524"/>
      <c r="O515" s="524" t="s">
        <v>3888</v>
      </c>
      <c r="P515" s="614">
        <v>0.01</v>
      </c>
      <c r="Q515" s="622" t="s">
        <v>5364</v>
      </c>
      <c r="R515" s="615"/>
      <c r="S515" s="524"/>
      <c r="T515" s="524"/>
      <c r="U515" s="524"/>
      <c r="V515" s="524" t="s">
        <v>154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3874</v>
      </c>
      <c r="B516" s="79" t="s">
        <v>5365</v>
      </c>
      <c r="C516" s="619" t="s">
        <v>5366</v>
      </c>
      <c r="D516" s="524">
        <v>4418396.0</v>
      </c>
      <c r="E516" s="514" t="s">
        <v>101</v>
      </c>
      <c r="F516" s="514" t="s">
        <v>19</v>
      </c>
      <c r="G516" s="514" t="s">
        <v>5367</v>
      </c>
      <c r="H516" s="514" t="str">
        <f>IFERROR(VLOOKUP(G516,'Cadastro de assessores'!A:B,2,FALSE),"Não Cadastrado")</f>
        <v>16072</v>
      </c>
      <c r="I516" s="514"/>
      <c r="J516" s="52" t="s">
        <v>3877</v>
      </c>
      <c r="K516" s="514" t="s">
        <v>103</v>
      </c>
      <c r="L516" s="612">
        <v>44075.0</v>
      </c>
      <c r="M516" s="612">
        <v>44082.0</v>
      </c>
      <c r="N516" s="524"/>
      <c r="O516" s="524" t="s">
        <v>3878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104</v>
      </c>
      <c r="U516" s="524" t="s">
        <v>2678</v>
      </c>
      <c r="V516" s="524" t="s">
        <v>19</v>
      </c>
      <c r="W516" s="616" t="s">
        <v>3884</v>
      </c>
      <c r="X516" s="616" t="s">
        <v>3884</v>
      </c>
      <c r="Y516" s="616" t="s">
        <v>3884</v>
      </c>
      <c r="Z516" s="616" t="s">
        <v>3884</v>
      </c>
      <c r="AA516" s="616" t="s">
        <v>3884</v>
      </c>
      <c r="AB516" s="616" t="s">
        <v>3884</v>
      </c>
      <c r="AC516" s="616" t="s">
        <v>3884</v>
      </c>
      <c r="AD516" s="616" t="s">
        <v>3884</v>
      </c>
      <c r="AE516" s="616" t="s">
        <v>3884</v>
      </c>
      <c r="AF516" s="616" t="s">
        <v>3884</v>
      </c>
      <c r="AG516" s="616" t="s">
        <v>3884</v>
      </c>
      <c r="AH516" s="616" t="s">
        <v>5368</v>
      </c>
      <c r="AI516" s="616" t="s">
        <v>5369</v>
      </c>
      <c r="AJ516" s="616" t="s">
        <v>5370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3874</v>
      </c>
      <c r="B517" s="79" t="s">
        <v>5371</v>
      </c>
      <c r="C517" s="619" t="s">
        <v>5372</v>
      </c>
      <c r="D517" s="524">
        <v>2847489.0</v>
      </c>
      <c r="E517" s="524" t="s">
        <v>2604</v>
      </c>
      <c r="F517" s="524" t="s">
        <v>19</v>
      </c>
      <c r="G517" s="524" t="s">
        <v>2604</v>
      </c>
      <c r="H517" s="524" t="str">
        <f>IFERROR(VLOOKUP(G517,'Cadastro de assessores'!A:B,2,FALSE),"Não Cadastrado")</f>
        <v>18986</v>
      </c>
      <c r="I517" s="524"/>
      <c r="J517" s="52" t="s">
        <v>190</v>
      </c>
      <c r="K517" s="524" t="s">
        <v>2618</v>
      </c>
      <c r="L517" s="621">
        <v>43850.0</v>
      </c>
      <c r="M517" s="621">
        <v>43850.0</v>
      </c>
      <c r="N517" s="621">
        <v>44011.0</v>
      </c>
      <c r="O517" s="524" t="s">
        <v>3882</v>
      </c>
      <c r="P517" s="614">
        <v>0.015</v>
      </c>
      <c r="Q517" s="622" t="s">
        <v>5373</v>
      </c>
      <c r="R517" s="615"/>
      <c r="S517" s="524" t="str">
        <f t="shared" si="56"/>
        <v/>
      </c>
      <c r="T517" s="524" t="s">
        <v>104</v>
      </c>
      <c r="U517" s="524" t="s">
        <v>3540</v>
      </c>
      <c r="V517" s="524" t="s">
        <v>19</v>
      </c>
      <c r="W517" s="616" t="s">
        <v>3884</v>
      </c>
      <c r="X517" s="616" t="s">
        <v>3884</v>
      </c>
      <c r="Y517" s="616" t="s">
        <v>3884</v>
      </c>
      <c r="Z517" s="616" t="s">
        <v>5374</v>
      </c>
      <c r="AA517" s="616" t="s">
        <v>5375</v>
      </c>
      <c r="AB517" s="616" t="s">
        <v>5376</v>
      </c>
      <c r="AC517" s="616" t="s">
        <v>5377</v>
      </c>
      <c r="AD517" s="616" t="s">
        <v>5378</v>
      </c>
      <c r="AE517" s="616" t="s">
        <v>3884</v>
      </c>
      <c r="AF517" s="616" t="s">
        <v>3884</v>
      </c>
      <c r="AG517" s="616" t="s">
        <v>3884</v>
      </c>
      <c r="AH517" s="616"/>
      <c r="AI517" s="616" t="s">
        <v>3884</v>
      </c>
      <c r="AJ517" s="616"/>
      <c r="AK517" s="452"/>
      <c r="AL517" s="452"/>
      <c r="AM517" s="452" t="s">
        <v>2655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2621</v>
      </c>
      <c r="BE517" s="452" t="s">
        <v>2621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3874</v>
      </c>
      <c r="B518" s="79" t="s">
        <v>2454</v>
      </c>
      <c r="C518" s="619" t="s">
        <v>2452</v>
      </c>
      <c r="D518" s="524">
        <v>4879786.0</v>
      </c>
      <c r="E518" s="514" t="s">
        <v>101</v>
      </c>
      <c r="F518" s="514" t="s">
        <v>19</v>
      </c>
      <c r="G518" s="514" t="s">
        <v>4137</v>
      </c>
      <c r="H518" s="514" t="str">
        <f>IFERROR(VLOOKUP(G518,'Cadastro de assessores'!A:B,2,FALSE),"Não Cadastrado")</f>
        <v>15049</v>
      </c>
      <c r="I518" s="514"/>
      <c r="J518" s="52" t="s">
        <v>3877</v>
      </c>
      <c r="K518" s="514" t="s">
        <v>103</v>
      </c>
      <c r="L518" s="612">
        <v>44251.0</v>
      </c>
      <c r="M518" s="612">
        <v>44251.0</v>
      </c>
      <c r="N518" s="568"/>
      <c r="O518" s="568" t="s">
        <v>3922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104</v>
      </c>
      <c r="U518" s="524" t="s">
        <v>2657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3874</v>
      </c>
      <c r="B519" s="79" t="s">
        <v>2460</v>
      </c>
      <c r="C519" s="566" t="s">
        <v>5379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3877</v>
      </c>
      <c r="K519" s="514" t="s">
        <v>103</v>
      </c>
      <c r="L519" s="626">
        <v>44665.0</v>
      </c>
      <c r="M519" s="626">
        <v>44665.0</v>
      </c>
      <c r="N519" s="568"/>
      <c r="O519" s="568" t="s">
        <v>3890</v>
      </c>
      <c r="P519" s="614">
        <v>0.012</v>
      </c>
      <c r="Q519" s="622" t="s">
        <v>5380</v>
      </c>
      <c r="R519" s="615"/>
      <c r="S519" s="524" t="str">
        <f t="shared" si="56"/>
        <v/>
      </c>
      <c r="T519" s="524" t="s">
        <v>104</v>
      </c>
      <c r="U519" s="524" t="s">
        <v>2707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3874</v>
      </c>
      <c r="B520" s="79" t="s">
        <v>5381</v>
      </c>
      <c r="C520" s="619" t="s">
        <v>5382</v>
      </c>
      <c r="D520" s="524">
        <v>4548330.0</v>
      </c>
      <c r="E520" s="514" t="s">
        <v>101</v>
      </c>
      <c r="F520" s="514" t="s">
        <v>19</v>
      </c>
      <c r="G520" s="514" t="s">
        <v>4140</v>
      </c>
      <c r="H520" s="514" t="str">
        <f>IFERROR(VLOOKUP(G520,'Cadastro de assessores'!A:B,2,FALSE),"Não Cadastrado")</f>
        <v>17243</v>
      </c>
      <c r="I520" s="514"/>
      <c r="J520" s="52" t="s">
        <v>3877</v>
      </c>
      <c r="K520" s="524" t="s">
        <v>103</v>
      </c>
      <c r="L520" s="613">
        <v>44130.0</v>
      </c>
      <c r="M520" s="613">
        <v>44130.0</v>
      </c>
      <c r="N520" s="524"/>
      <c r="O520" s="524" t="s">
        <v>3882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374</v>
      </c>
      <c r="U520" s="524" t="s">
        <v>2620</v>
      </c>
      <c r="V520" s="524" t="s">
        <v>19</v>
      </c>
      <c r="W520" s="616" t="s">
        <v>3884</v>
      </c>
      <c r="X520" s="616" t="s">
        <v>3884</v>
      </c>
      <c r="Y520" s="616" t="s">
        <v>3884</v>
      </c>
      <c r="Z520" s="616" t="s">
        <v>3884</v>
      </c>
      <c r="AA520" s="616" t="s">
        <v>3884</v>
      </c>
      <c r="AB520" s="616" t="s">
        <v>3884</v>
      </c>
      <c r="AC520" s="616" t="s">
        <v>3884</v>
      </c>
      <c r="AD520" s="616" t="s">
        <v>3884</v>
      </c>
      <c r="AE520" s="616" t="s">
        <v>3884</v>
      </c>
      <c r="AF520" s="616" t="s">
        <v>3884</v>
      </c>
      <c r="AG520" s="616" t="s">
        <v>3884</v>
      </c>
      <c r="AH520" s="616"/>
      <c r="AI520" s="616" t="s">
        <v>5383</v>
      </c>
      <c r="AJ520" s="616" t="s">
        <v>5384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3874</v>
      </c>
      <c r="B521" s="79" t="s">
        <v>5385</v>
      </c>
      <c r="C521" s="619" t="s">
        <v>5386</v>
      </c>
      <c r="D521" s="524">
        <v>4784067.0</v>
      </c>
      <c r="E521" s="524" t="s">
        <v>101</v>
      </c>
      <c r="F521" s="524" t="s">
        <v>19</v>
      </c>
      <c r="G521" s="524" t="s">
        <v>3931</v>
      </c>
      <c r="H521" s="524" t="str">
        <f>IFERROR(VLOOKUP(G521,'Cadastro de assessores'!A:B,2,FALSE),"Não Cadastrado")</f>
        <v>1441</v>
      </c>
      <c r="I521" s="524"/>
      <c r="J521" s="52" t="s">
        <v>190</v>
      </c>
      <c r="K521" s="524" t="s">
        <v>2618</v>
      </c>
      <c r="L521" s="621">
        <v>44215.0</v>
      </c>
      <c r="M521" s="621">
        <v>44215.0</v>
      </c>
      <c r="N521" s="621">
        <v>44291.0</v>
      </c>
      <c r="O521" s="524" t="s">
        <v>3878</v>
      </c>
      <c r="P521" s="614">
        <v>0.02</v>
      </c>
      <c r="Q521" s="622" t="s">
        <v>5387</v>
      </c>
      <c r="R521" s="615"/>
      <c r="S521" s="524" t="str">
        <f t="shared" si="56"/>
        <v/>
      </c>
      <c r="T521" s="568" t="s">
        <v>104</v>
      </c>
      <c r="U521" s="568" t="s">
        <v>2651</v>
      </c>
      <c r="V521" s="524" t="s">
        <v>3961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3884</v>
      </c>
      <c r="AI521" s="616" t="s">
        <v>5388</v>
      </c>
      <c r="AJ521" s="616" t="s">
        <v>5384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2621</v>
      </c>
      <c r="BE521" s="452" t="s">
        <v>2621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3874</v>
      </c>
      <c r="B522" s="79" t="s">
        <v>5389</v>
      </c>
      <c r="C522" s="619" t="s">
        <v>5390</v>
      </c>
      <c r="D522" s="524">
        <v>4809599.0</v>
      </c>
      <c r="E522" s="524" t="s">
        <v>18</v>
      </c>
      <c r="F522" s="513" t="s">
        <v>27</v>
      </c>
      <c r="G522" s="524" t="s">
        <v>262</v>
      </c>
      <c r="H522" s="524" t="str">
        <f>IFERROR(VLOOKUP(G522,'Cadastro de assessores'!A:B,2,FALSE),"Não Cadastrado")</f>
        <v>18009</v>
      </c>
      <c r="I522" s="524"/>
      <c r="J522" s="52" t="s">
        <v>190</v>
      </c>
      <c r="K522" s="524" t="s">
        <v>2618</v>
      </c>
      <c r="L522" s="621">
        <v>44229.0</v>
      </c>
      <c r="M522" s="621">
        <v>44229.0</v>
      </c>
      <c r="N522" s="621">
        <v>44683.0</v>
      </c>
      <c r="O522" s="524" t="s">
        <v>3878</v>
      </c>
      <c r="P522" s="614">
        <v>0.02</v>
      </c>
      <c r="Q522" s="622" t="s">
        <v>5391</v>
      </c>
      <c r="R522" s="615"/>
      <c r="S522" s="524" t="str">
        <f t="shared" si="56"/>
        <v>Não Qualificado</v>
      </c>
      <c r="T522" s="524" t="s">
        <v>104</v>
      </c>
      <c r="U522" s="568" t="s">
        <v>2651</v>
      </c>
      <c r="V522" s="524" t="s">
        <v>3961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2621</v>
      </c>
      <c r="BE522" s="452" t="s">
        <v>2621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3874</v>
      </c>
      <c r="B523" s="79" t="s">
        <v>5389</v>
      </c>
      <c r="C523" s="619" t="s">
        <v>5390</v>
      </c>
      <c r="D523" s="524">
        <v>4900263.0</v>
      </c>
      <c r="E523" s="524" t="s">
        <v>18</v>
      </c>
      <c r="F523" s="513" t="s">
        <v>27</v>
      </c>
      <c r="G523" s="524" t="s">
        <v>262</v>
      </c>
      <c r="H523" s="524" t="str">
        <f>IFERROR(VLOOKUP(G523,'Cadastro de assessores'!A:B,2,FALSE),"Não Cadastrado")</f>
        <v>18009</v>
      </c>
      <c r="I523" s="524"/>
      <c r="J523" s="52" t="s">
        <v>190</v>
      </c>
      <c r="K523" s="524" t="s">
        <v>2618</v>
      </c>
      <c r="L523" s="524" t="s">
        <v>2654</v>
      </c>
      <c r="M523" s="524" t="s">
        <v>2654</v>
      </c>
      <c r="N523" s="621">
        <v>44683.0</v>
      </c>
      <c r="O523" s="568" t="s">
        <v>3922</v>
      </c>
      <c r="P523" s="614">
        <v>0.008</v>
      </c>
      <c r="Q523" s="622" t="s">
        <v>5391</v>
      </c>
      <c r="R523" s="615"/>
      <c r="S523" s="524" t="str">
        <f t="shared" si="56"/>
        <v>Não Qualificado</v>
      </c>
      <c r="T523" s="524" t="s">
        <v>104</v>
      </c>
      <c r="U523" s="568" t="s">
        <v>2651</v>
      </c>
      <c r="V523" s="524" t="s">
        <v>3961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2655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2621</v>
      </c>
      <c r="BE523" s="452" t="s">
        <v>2621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3874</v>
      </c>
      <c r="B524" s="79" t="s">
        <v>5392</v>
      </c>
      <c r="C524" s="566" t="s">
        <v>5393</v>
      </c>
      <c r="D524" s="568">
        <v>4458091.0</v>
      </c>
      <c r="E524" s="514" t="s">
        <v>18</v>
      </c>
      <c r="F524" s="611" t="s">
        <v>19</v>
      </c>
      <c r="G524" s="611" t="s">
        <v>2986</v>
      </c>
      <c r="H524" s="611" t="str">
        <f>IFERROR(VLOOKUP(G524,'Cadastro de assessores'!A:B,2,FALSE),"Não Cadastrado")</f>
        <v>13444</v>
      </c>
      <c r="I524" s="611"/>
      <c r="J524" s="52" t="s">
        <v>3877</v>
      </c>
      <c r="K524" s="514" t="s">
        <v>103</v>
      </c>
      <c r="L524" s="612">
        <v>44372.0</v>
      </c>
      <c r="M524" s="612">
        <v>44372.0</v>
      </c>
      <c r="N524" s="568"/>
      <c r="O524" s="568" t="s">
        <v>4090</v>
      </c>
      <c r="P524" s="614">
        <v>0.02</v>
      </c>
      <c r="Q524" s="228"/>
      <c r="R524" s="615"/>
      <c r="S524" s="524" t="str">
        <f t="shared" si="56"/>
        <v/>
      </c>
      <c r="T524" s="524" t="s">
        <v>374</v>
      </c>
      <c r="U524" s="568" t="s">
        <v>4091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3874</v>
      </c>
      <c r="B525" s="79" t="s">
        <v>5394</v>
      </c>
      <c r="C525" s="619" t="s">
        <v>5395</v>
      </c>
      <c r="D525" s="524">
        <v>4729728.0</v>
      </c>
      <c r="E525" s="514" t="s">
        <v>101</v>
      </c>
      <c r="F525" s="514" t="s">
        <v>19</v>
      </c>
      <c r="G525" s="514" t="s">
        <v>4128</v>
      </c>
      <c r="H525" s="514" t="str">
        <f>IFERROR(VLOOKUP(G525,'Cadastro de assessores'!A:B,2,FALSE),"Não Cadastrado")</f>
        <v>19634</v>
      </c>
      <c r="I525" s="514"/>
      <c r="J525" s="52" t="s">
        <v>190</v>
      </c>
      <c r="K525" s="514" t="s">
        <v>103</v>
      </c>
      <c r="L525" s="612">
        <v>44203.0</v>
      </c>
      <c r="M525" s="612">
        <v>44203.0</v>
      </c>
      <c r="N525" s="620">
        <v>44911.0</v>
      </c>
      <c r="O525" s="524" t="s">
        <v>3882</v>
      </c>
      <c r="P525" s="614">
        <v>0.015</v>
      </c>
      <c r="Q525" s="622" t="s">
        <v>5396</v>
      </c>
      <c r="R525" s="615"/>
      <c r="S525" s="524" t="str">
        <f t="shared" si="56"/>
        <v>Não Qualificado</v>
      </c>
      <c r="T525" s="524" t="s">
        <v>104</v>
      </c>
      <c r="U525" s="524" t="s">
        <v>2678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3874</v>
      </c>
      <c r="B526" s="79" t="s">
        <v>5397</v>
      </c>
      <c r="C526" s="566" t="s">
        <v>5398</v>
      </c>
      <c r="D526" s="568">
        <v>6104436.0</v>
      </c>
      <c r="E526" s="524" t="s">
        <v>18</v>
      </c>
      <c r="F526" s="513" t="s">
        <v>27</v>
      </c>
      <c r="G526" s="524" t="s">
        <v>4205</v>
      </c>
      <c r="H526" s="524" t="str">
        <f>IFERROR(VLOOKUP(G526,'Cadastro de assessores'!A:B,2,FALSE),"Não Cadastrado")</f>
        <v>14294</v>
      </c>
      <c r="I526" s="524"/>
      <c r="J526" s="52" t="s">
        <v>190</v>
      </c>
      <c r="K526" s="524" t="s">
        <v>2618</v>
      </c>
      <c r="L526" s="621">
        <v>44420.0</v>
      </c>
      <c r="M526" s="621">
        <v>44420.0</v>
      </c>
      <c r="N526" s="621">
        <v>44812.0</v>
      </c>
      <c r="O526" s="524" t="s">
        <v>3890</v>
      </c>
      <c r="P526" s="614">
        <v>0.012</v>
      </c>
      <c r="Q526" s="228" t="s">
        <v>5399</v>
      </c>
      <c r="R526" s="615"/>
      <c r="S526" s="524" t="str">
        <f t="shared" si="56"/>
        <v>Não Qualificado</v>
      </c>
      <c r="T526" s="524" t="s">
        <v>104</v>
      </c>
      <c r="U526" s="568" t="s">
        <v>2651</v>
      </c>
      <c r="V526" s="524" t="s">
        <v>3961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3874</v>
      </c>
      <c r="B527" s="79" t="s">
        <v>5400</v>
      </c>
      <c r="C527" s="619" t="s">
        <v>5401</v>
      </c>
      <c r="D527" s="524">
        <v>3608409.0</v>
      </c>
      <c r="E527" s="524" t="s">
        <v>101</v>
      </c>
      <c r="F527" s="524" t="s">
        <v>19</v>
      </c>
      <c r="G527" s="524" t="s">
        <v>4199</v>
      </c>
      <c r="H527" s="524" t="str">
        <f>IFERROR(VLOOKUP(G527,'Cadastro de assessores'!A:B,2,FALSE),"Não Cadastrado")</f>
        <v>17489</v>
      </c>
      <c r="I527" s="524"/>
      <c r="J527" s="52" t="s">
        <v>190</v>
      </c>
      <c r="K527" s="524" t="s">
        <v>2618</v>
      </c>
      <c r="L527" s="621">
        <v>44092.0</v>
      </c>
      <c r="M527" s="621">
        <v>44092.0</v>
      </c>
      <c r="N527" s="620">
        <v>44490.0</v>
      </c>
      <c r="O527" s="524" t="s">
        <v>3878</v>
      </c>
      <c r="P527" s="614">
        <v>0.02</v>
      </c>
      <c r="Q527" s="622" t="s">
        <v>5402</v>
      </c>
      <c r="R527" s="615"/>
      <c r="S527" s="524" t="str">
        <f t="shared" si="56"/>
        <v>Não Qualificado</v>
      </c>
      <c r="T527" s="524" t="s">
        <v>104</v>
      </c>
      <c r="U527" s="524" t="s">
        <v>2646</v>
      </c>
      <c r="V527" s="524" t="s">
        <v>19</v>
      </c>
      <c r="W527" s="616" t="s">
        <v>3884</v>
      </c>
      <c r="X527" s="616" t="s">
        <v>3884</v>
      </c>
      <c r="Y527" s="616" t="s">
        <v>3884</v>
      </c>
      <c r="Z527" s="616" t="s">
        <v>3884</v>
      </c>
      <c r="AA527" s="616" t="s">
        <v>3884</v>
      </c>
      <c r="AB527" s="616" t="s">
        <v>3884</v>
      </c>
      <c r="AC527" s="616" t="s">
        <v>3884</v>
      </c>
      <c r="AD527" s="616" t="s">
        <v>3884</v>
      </c>
      <c r="AE527" s="616" t="s">
        <v>3884</v>
      </c>
      <c r="AF527" s="616" t="s">
        <v>3884</v>
      </c>
      <c r="AG527" s="616" t="s">
        <v>3884</v>
      </c>
      <c r="AH527" s="616" t="s">
        <v>5403</v>
      </c>
      <c r="AI527" s="616" t="s">
        <v>5404</v>
      </c>
      <c r="AJ527" s="616" t="s">
        <v>5405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2621</v>
      </c>
      <c r="BE527" s="452" t="s">
        <v>2621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3874</v>
      </c>
      <c r="B528" s="79" t="s">
        <v>5406</v>
      </c>
      <c r="C528" s="708" t="s">
        <v>5407</v>
      </c>
      <c r="D528" s="524">
        <v>4465050.0</v>
      </c>
      <c r="E528" s="514" t="s">
        <v>18</v>
      </c>
      <c r="F528" s="514" t="s">
        <v>27</v>
      </c>
      <c r="G528" s="514" t="s">
        <v>262</v>
      </c>
      <c r="H528" s="514" t="str">
        <f>IFERROR(VLOOKUP(G528,'Cadastro de assessores'!A:B,2,FALSE),"Não Cadastrado")</f>
        <v>18009</v>
      </c>
      <c r="I528" s="514"/>
      <c r="J528" s="52" t="s">
        <v>190</v>
      </c>
      <c r="K528" s="524" t="s">
        <v>2618</v>
      </c>
      <c r="L528" s="612">
        <v>44103.0</v>
      </c>
      <c r="M528" s="612">
        <v>44104.0</v>
      </c>
      <c r="N528" s="524"/>
      <c r="O528" s="524" t="s">
        <v>3882</v>
      </c>
      <c r="P528" s="614">
        <v>0.015</v>
      </c>
      <c r="Q528" s="706" t="s">
        <v>5408</v>
      </c>
      <c r="R528" s="615"/>
      <c r="S528" s="524" t="str">
        <f t="shared" si="56"/>
        <v/>
      </c>
      <c r="T528" s="524" t="s">
        <v>104</v>
      </c>
      <c r="U528" s="524" t="s">
        <v>2678</v>
      </c>
      <c r="V528" s="524" t="s">
        <v>19</v>
      </c>
      <c r="W528" s="616" t="s">
        <v>3884</v>
      </c>
      <c r="X528" s="616" t="s">
        <v>3884</v>
      </c>
      <c r="Y528" s="616" t="s">
        <v>3884</v>
      </c>
      <c r="Z528" s="616" t="s">
        <v>3884</v>
      </c>
      <c r="AA528" s="616" t="s">
        <v>3884</v>
      </c>
      <c r="AB528" s="616" t="s">
        <v>3884</v>
      </c>
      <c r="AC528" s="616" t="s">
        <v>3884</v>
      </c>
      <c r="AD528" s="616" t="s">
        <v>3884</v>
      </c>
      <c r="AE528" s="616" t="s">
        <v>3884</v>
      </c>
      <c r="AF528" s="616" t="s">
        <v>3884</v>
      </c>
      <c r="AG528" s="616" t="s">
        <v>3884</v>
      </c>
      <c r="AH528" s="616" t="s">
        <v>5409</v>
      </c>
      <c r="AI528" s="616" t="s">
        <v>5410</v>
      </c>
      <c r="AJ528" s="616" t="s">
        <v>5411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3874</v>
      </c>
      <c r="B529" s="79" t="s">
        <v>5412</v>
      </c>
      <c r="C529" s="566" t="s">
        <v>5413</v>
      </c>
      <c r="D529" s="568">
        <v>5678151.0</v>
      </c>
      <c r="E529" s="524" t="s">
        <v>101</v>
      </c>
      <c r="F529" s="513" t="s">
        <v>19</v>
      </c>
      <c r="G529" s="513" t="s">
        <v>4518</v>
      </c>
      <c r="H529" s="513" t="str">
        <f>IFERROR(VLOOKUP(G529,'Cadastro de assessores'!A:B,2,FALSE),"Não Cadastrado")</f>
        <v>14091</v>
      </c>
      <c r="I529" s="513"/>
      <c r="J529" s="52" t="s">
        <v>190</v>
      </c>
      <c r="K529" s="524" t="s">
        <v>2618</v>
      </c>
      <c r="L529" s="621">
        <v>44397.0</v>
      </c>
      <c r="M529" s="621">
        <v>44397.0</v>
      </c>
      <c r="N529" s="621">
        <v>44473.0</v>
      </c>
      <c r="O529" s="524" t="s">
        <v>3890</v>
      </c>
      <c r="P529" s="614">
        <v>0.012</v>
      </c>
      <c r="Q529" s="622" t="s">
        <v>3908</v>
      </c>
      <c r="R529" s="615"/>
      <c r="S529" s="524" t="str">
        <f t="shared" si="56"/>
        <v>Não Qualificado</v>
      </c>
      <c r="T529" s="568" t="s">
        <v>374</v>
      </c>
      <c r="U529" s="568" t="s">
        <v>2678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2621</v>
      </c>
      <c r="BE529" s="452" t="s">
        <v>2621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3874</v>
      </c>
      <c r="B530" s="79" t="s">
        <v>5414</v>
      </c>
      <c r="C530" s="575" t="s">
        <v>5415</v>
      </c>
      <c r="D530" s="629">
        <v>2129230.0</v>
      </c>
      <c r="E530" s="514" t="s">
        <v>18</v>
      </c>
      <c r="F530" s="611" t="s">
        <v>19</v>
      </c>
      <c r="G530" s="629" t="s">
        <v>3761</v>
      </c>
      <c r="H530" s="629" t="str">
        <f>IFERROR(VLOOKUP(G530,'Cadastro de assessores'!A:B,2,FALSE),"Não Cadastrado")</f>
        <v>18266</v>
      </c>
      <c r="I530" s="629"/>
      <c r="J530" s="52" t="s">
        <v>3877</v>
      </c>
      <c r="K530" s="568" t="s">
        <v>103</v>
      </c>
      <c r="L530" s="612">
        <v>44426.0</v>
      </c>
      <c r="M530" s="612">
        <v>44426.0</v>
      </c>
      <c r="N530" s="629"/>
      <c r="O530" s="629" t="s">
        <v>3894</v>
      </c>
      <c r="P530" s="631">
        <v>0.025</v>
      </c>
      <c r="Q530" s="709" t="s">
        <v>5416</v>
      </c>
      <c r="R530" s="615"/>
      <c r="S530" s="524" t="str">
        <f t="shared" si="56"/>
        <v>Qualificado</v>
      </c>
      <c r="T530" s="568" t="s">
        <v>104</v>
      </c>
      <c r="U530" s="568" t="s">
        <v>2719</v>
      </c>
      <c r="V530" s="568" t="s">
        <v>799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3874</v>
      </c>
      <c r="B531" s="79" t="s">
        <v>2514</v>
      </c>
      <c r="C531" s="566" t="s">
        <v>5417</v>
      </c>
      <c r="D531" s="568">
        <v>417444.0</v>
      </c>
      <c r="E531" s="514" t="s">
        <v>18</v>
      </c>
      <c r="F531" s="514" t="s">
        <v>19</v>
      </c>
      <c r="G531" s="514" t="s">
        <v>3761</v>
      </c>
      <c r="H531" s="514" t="str">
        <f>IFERROR(VLOOKUP(G531,'Cadastro de assessores'!A:B,2,FALSE),"Não Cadastrado")</f>
        <v>18266</v>
      </c>
      <c r="I531" s="514"/>
      <c r="J531" s="47" t="s">
        <v>103</v>
      </c>
      <c r="K531" s="568" t="s">
        <v>103</v>
      </c>
      <c r="L531" s="612">
        <v>44329.0</v>
      </c>
      <c r="M531" s="612">
        <v>44344.0</v>
      </c>
      <c r="N531" s="568"/>
      <c r="O531" s="568" t="s">
        <v>3922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104</v>
      </c>
      <c r="U531" s="568" t="s">
        <v>2719</v>
      </c>
      <c r="V531" s="568" t="s">
        <v>799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5" t="s">
        <v>3874</v>
      </c>
      <c r="B532" s="79" t="s">
        <v>5418</v>
      </c>
      <c r="C532" s="566" t="s">
        <v>5419</v>
      </c>
      <c r="D532" s="568">
        <v>4841689.0</v>
      </c>
      <c r="E532" s="514" t="s">
        <v>18</v>
      </c>
      <c r="F532" s="611" t="s">
        <v>27</v>
      </c>
      <c r="G532" s="514" t="s">
        <v>262</v>
      </c>
      <c r="H532" s="514" t="str">
        <f>IFERROR(VLOOKUP(G532,'Cadastro de assessores'!A:B,2,FALSE),"Não Cadastrado")</f>
        <v>18009</v>
      </c>
      <c r="I532" s="514"/>
      <c r="J532" s="52" t="s">
        <v>190</v>
      </c>
      <c r="K532" s="645" t="s">
        <v>103</v>
      </c>
      <c r="L532" s="612">
        <v>44256.0</v>
      </c>
      <c r="M532" s="612">
        <v>44256.0</v>
      </c>
      <c r="N532" s="568"/>
      <c r="O532" s="568" t="s">
        <v>3878</v>
      </c>
      <c r="P532" s="614">
        <v>0.02</v>
      </c>
      <c r="Q532" s="622" t="s">
        <v>5420</v>
      </c>
      <c r="R532" s="615"/>
      <c r="S532" s="524" t="str">
        <f t="shared" si="56"/>
        <v/>
      </c>
      <c r="T532" s="524" t="s">
        <v>104</v>
      </c>
      <c r="U532" s="524" t="s">
        <v>2674</v>
      </c>
      <c r="V532" s="524" t="s">
        <v>154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2655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3874</v>
      </c>
      <c r="B533" s="79" t="s">
        <v>2520</v>
      </c>
      <c r="C533" s="566" t="s">
        <v>5421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3877</v>
      </c>
      <c r="K533" s="568" t="s">
        <v>103</v>
      </c>
      <c r="L533" s="626">
        <v>44651.0</v>
      </c>
      <c r="M533" s="626">
        <v>44655.0</v>
      </c>
      <c r="N533" s="629"/>
      <c r="O533" s="629" t="s">
        <v>3888</v>
      </c>
      <c r="P533" s="631">
        <v>0.007</v>
      </c>
      <c r="Q533" s="709"/>
      <c r="R533" s="615"/>
      <c r="S533" s="524" t="str">
        <f t="shared" si="56"/>
        <v/>
      </c>
      <c r="T533" s="524" t="s">
        <v>104</v>
      </c>
      <c r="U533" s="524" t="s">
        <v>2707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5" t="s">
        <v>3874</v>
      </c>
      <c r="B534" s="79" t="s">
        <v>2547</v>
      </c>
      <c r="C534" s="566" t="s">
        <v>5422</v>
      </c>
      <c r="D534" s="625">
        <v>2897612.0</v>
      </c>
      <c r="E534" s="514" t="s">
        <v>18</v>
      </c>
      <c r="F534" s="514" t="s">
        <v>5423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103</v>
      </c>
      <c r="K534" s="568" t="s">
        <v>103</v>
      </c>
      <c r="L534" s="626">
        <v>44812.0</v>
      </c>
      <c r="M534" s="626">
        <v>44812.0</v>
      </c>
      <c r="N534" s="629"/>
      <c r="O534" s="629" t="s">
        <v>3890</v>
      </c>
      <c r="P534" s="631">
        <v>0.012</v>
      </c>
      <c r="Q534" s="709" t="s">
        <v>4612</v>
      </c>
      <c r="R534" s="615"/>
      <c r="S534" s="524"/>
      <c r="T534" s="524"/>
      <c r="U534" s="524"/>
      <c r="V534" s="524" t="s">
        <v>154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3874</v>
      </c>
      <c r="B535" s="79" t="s">
        <v>5424</v>
      </c>
      <c r="C535" s="619" t="s">
        <v>5425</v>
      </c>
      <c r="D535" s="524">
        <v>4424587.0</v>
      </c>
      <c r="E535" s="524" t="s">
        <v>18</v>
      </c>
      <c r="F535" s="524" t="s">
        <v>19</v>
      </c>
      <c r="G535" s="524" t="s">
        <v>3881</v>
      </c>
      <c r="H535" s="524" t="str">
        <f>IFERROR(VLOOKUP(G535,'Cadastro de assessores'!A:B,2,FALSE),"Não Cadastrado")</f>
        <v>17679</v>
      </c>
      <c r="I535" s="524"/>
      <c r="J535" s="52" t="s">
        <v>190</v>
      </c>
      <c r="K535" s="524" t="s">
        <v>2618</v>
      </c>
      <c r="L535" s="621">
        <v>44088.0</v>
      </c>
      <c r="M535" s="621">
        <v>44088.0</v>
      </c>
      <c r="N535" s="621">
        <v>44460.0</v>
      </c>
      <c r="O535" s="524" t="s">
        <v>3894</v>
      </c>
      <c r="P535" s="614">
        <v>0.025</v>
      </c>
      <c r="Q535" s="622" t="s">
        <v>5426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104</v>
      </c>
      <c r="U535" s="524" t="s">
        <v>2730</v>
      </c>
      <c r="V535" s="524" t="s">
        <v>19</v>
      </c>
      <c r="W535" s="616" t="s">
        <v>3884</v>
      </c>
      <c r="X535" s="616" t="s">
        <v>3884</v>
      </c>
      <c r="Y535" s="616" t="s">
        <v>3884</v>
      </c>
      <c r="Z535" s="616" t="s">
        <v>3884</v>
      </c>
      <c r="AA535" s="616" t="s">
        <v>3884</v>
      </c>
      <c r="AB535" s="616" t="s">
        <v>3884</v>
      </c>
      <c r="AC535" s="616" t="s">
        <v>3884</v>
      </c>
      <c r="AD535" s="616" t="s">
        <v>3884</v>
      </c>
      <c r="AE535" s="616" t="s">
        <v>3884</v>
      </c>
      <c r="AF535" s="616" t="s">
        <v>3884</v>
      </c>
      <c r="AG535" s="616" t="s">
        <v>3884</v>
      </c>
      <c r="AH535" s="616" t="s">
        <v>5427</v>
      </c>
      <c r="AI535" s="616" t="s">
        <v>5428</v>
      </c>
      <c r="AJ535" s="616" t="s">
        <v>5429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2621</v>
      </c>
      <c r="BE535" s="452" t="s">
        <v>2621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3874</v>
      </c>
      <c r="B536" s="79" t="s">
        <v>5430</v>
      </c>
      <c r="C536" s="619" t="s">
        <v>5431</v>
      </c>
      <c r="D536" s="524">
        <v>480283.0</v>
      </c>
      <c r="E536" s="524" t="s">
        <v>18</v>
      </c>
      <c r="F536" s="524" t="s">
        <v>19</v>
      </c>
      <c r="G536" s="524" t="s">
        <v>4369</v>
      </c>
      <c r="H536" s="524" t="str">
        <f>IFERROR(VLOOKUP(G536,'Cadastro de assessores'!A:B,2,FALSE),"Não Cadastrado")</f>
        <v>12846</v>
      </c>
      <c r="I536" s="524"/>
      <c r="J536" s="52" t="s">
        <v>190</v>
      </c>
      <c r="K536" s="524" t="s">
        <v>2618</v>
      </c>
      <c r="L536" s="621">
        <v>44166.0</v>
      </c>
      <c r="M536" s="621">
        <v>44166.0</v>
      </c>
      <c r="N536" s="621">
        <v>44378.0</v>
      </c>
      <c r="O536" s="524" t="s">
        <v>3882</v>
      </c>
      <c r="P536" s="614">
        <v>0.012</v>
      </c>
      <c r="Q536" s="622" t="s">
        <v>4370</v>
      </c>
      <c r="R536" s="615"/>
      <c r="S536" s="524" t="str">
        <f t="shared" si="57"/>
        <v/>
      </c>
      <c r="T536" s="524" t="s">
        <v>104</v>
      </c>
      <c r="U536" s="524" t="s">
        <v>2669</v>
      </c>
      <c r="V536" s="524" t="s">
        <v>19</v>
      </c>
      <c r="W536" s="616" t="s">
        <v>3884</v>
      </c>
      <c r="X536" s="616" t="s">
        <v>3884</v>
      </c>
      <c r="Y536" s="616" t="s">
        <v>3884</v>
      </c>
      <c r="Z536" s="616" t="s">
        <v>3884</v>
      </c>
      <c r="AA536" s="616" t="s">
        <v>3884</v>
      </c>
      <c r="AB536" s="616" t="s">
        <v>3884</v>
      </c>
      <c r="AC536" s="616" t="s">
        <v>3884</v>
      </c>
      <c r="AD536" s="616" t="s">
        <v>3884</v>
      </c>
      <c r="AE536" s="616" t="s">
        <v>3884</v>
      </c>
      <c r="AF536" s="616" t="s">
        <v>3884</v>
      </c>
      <c r="AG536" s="616" t="s">
        <v>3884</v>
      </c>
      <c r="AH536" s="616" t="s">
        <v>3884</v>
      </c>
      <c r="AI536" s="616" t="s">
        <v>3884</v>
      </c>
      <c r="AJ536" s="616" t="s">
        <v>3884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2621</v>
      </c>
      <c r="BE536" s="452" t="s">
        <v>2621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3874</v>
      </c>
      <c r="B537" s="79" t="s">
        <v>2556</v>
      </c>
      <c r="C537" s="619" t="s">
        <v>2554</v>
      </c>
      <c r="D537" s="524">
        <v>2049496.0</v>
      </c>
      <c r="E537" s="514" t="s">
        <v>2604</v>
      </c>
      <c r="F537" s="514" t="s">
        <v>19</v>
      </c>
      <c r="G537" s="514" t="s">
        <v>2604</v>
      </c>
      <c r="H537" s="514" t="str">
        <f>IFERROR(VLOOKUP(G537,'Cadastro de assessores'!A:B,2,FALSE),"Não Cadastrado")</f>
        <v>18986</v>
      </c>
      <c r="I537" s="514"/>
      <c r="J537" s="47" t="s">
        <v>103</v>
      </c>
      <c r="K537" s="514" t="s">
        <v>103</v>
      </c>
      <c r="L537" s="612">
        <v>43655.0</v>
      </c>
      <c r="M537" s="612">
        <v>43696.0</v>
      </c>
      <c r="N537" s="524"/>
      <c r="O537" s="524" t="s">
        <v>4259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104</v>
      </c>
      <c r="U537" s="524" t="s">
        <v>2730</v>
      </c>
      <c r="V537" s="524" t="s">
        <v>19</v>
      </c>
      <c r="W537" s="616" t="s">
        <v>5432</v>
      </c>
      <c r="X537" s="616"/>
      <c r="Y537" s="616" t="s">
        <v>5433</v>
      </c>
      <c r="Z537" s="616" t="s">
        <v>5434</v>
      </c>
      <c r="AA537" s="616" t="s">
        <v>5435</v>
      </c>
      <c r="AB537" s="616" t="s">
        <v>5436</v>
      </c>
      <c r="AC537" s="616" t="s">
        <v>5437</v>
      </c>
      <c r="AD537" s="616" t="s">
        <v>5438</v>
      </c>
      <c r="AE537" s="616" t="s">
        <v>5439</v>
      </c>
      <c r="AF537" s="616" t="s">
        <v>5440</v>
      </c>
      <c r="AG537" s="616" t="s">
        <v>5441</v>
      </c>
      <c r="AH537" s="616" t="s">
        <v>5442</v>
      </c>
      <c r="AI537" s="616" t="s">
        <v>5443</v>
      </c>
      <c r="AJ537" s="616" t="s">
        <v>5444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5" t="s">
        <v>3874</v>
      </c>
      <c r="B538" s="79" t="s">
        <v>5445</v>
      </c>
      <c r="C538" s="134" t="s">
        <v>5446</v>
      </c>
      <c r="D538" s="629">
        <v>7086435.0</v>
      </c>
      <c r="E538" s="514" t="s">
        <v>18</v>
      </c>
      <c r="F538" s="514" t="s">
        <v>19</v>
      </c>
      <c r="G538" s="514" t="s">
        <v>844</v>
      </c>
      <c r="H538" s="514">
        <f>IFERROR(VLOOKUP(G538,'Cadastro de assessores'!A:B,2,FALSE),"Não Cadastrado")</f>
        <v>12342</v>
      </c>
      <c r="I538" s="514"/>
      <c r="J538" s="52" t="s">
        <v>190</v>
      </c>
      <c r="K538" s="514" t="s">
        <v>103</v>
      </c>
      <c r="L538" s="613">
        <v>44510.0</v>
      </c>
      <c r="M538" s="613">
        <v>44517.0</v>
      </c>
      <c r="N538" s="568"/>
      <c r="O538" s="568" t="s">
        <v>3882</v>
      </c>
      <c r="P538" s="614">
        <v>0.015</v>
      </c>
      <c r="Q538" s="484" t="s">
        <v>5447</v>
      </c>
      <c r="R538" s="615"/>
      <c r="S538" s="524" t="str">
        <f t="shared" si="57"/>
        <v/>
      </c>
      <c r="T538" s="568" t="s">
        <v>104</v>
      </c>
      <c r="U538" s="568" t="s">
        <v>2711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3874</v>
      </c>
      <c r="B539" s="79" t="s">
        <v>5448</v>
      </c>
      <c r="C539" s="566" t="s">
        <v>5449</v>
      </c>
      <c r="D539" s="611">
        <v>226343.0</v>
      </c>
      <c r="E539" s="514" t="s">
        <v>18</v>
      </c>
      <c r="F539" s="611" t="s">
        <v>27</v>
      </c>
      <c r="G539" s="514" t="s">
        <v>4205</v>
      </c>
      <c r="H539" s="514" t="str">
        <f>IFERROR(VLOOKUP(G539,'Cadastro de assessores'!A:B,2,FALSE),"Não Cadastrado")</f>
        <v>14294</v>
      </c>
      <c r="I539" s="514"/>
      <c r="J539" s="52" t="s">
        <v>3877</v>
      </c>
      <c r="K539" s="645" t="s">
        <v>103</v>
      </c>
      <c r="L539" s="612">
        <v>44452.0</v>
      </c>
      <c r="M539" s="612">
        <v>44469.0</v>
      </c>
      <c r="N539" s="568"/>
      <c r="O539" s="568" t="s">
        <v>3878</v>
      </c>
      <c r="P539" s="614">
        <v>0.02</v>
      </c>
      <c r="Q539" s="228" t="s">
        <v>4564</v>
      </c>
      <c r="R539" s="615"/>
      <c r="S539" s="524" t="str">
        <f t="shared" si="57"/>
        <v>Não Qualificado</v>
      </c>
      <c r="T539" s="568" t="s">
        <v>104</v>
      </c>
      <c r="U539" s="568" t="s">
        <v>4565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3874</v>
      </c>
      <c r="B540" s="79" t="s">
        <v>2565</v>
      </c>
      <c r="C540" s="619" t="s">
        <v>5450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3877</v>
      </c>
      <c r="K540" s="524" t="s">
        <v>149</v>
      </c>
      <c r="L540" s="514" t="s">
        <v>2655</v>
      </c>
      <c r="M540" s="613">
        <v>44848.0</v>
      </c>
      <c r="N540" s="524"/>
      <c r="O540" s="524" t="s">
        <v>3888</v>
      </c>
      <c r="P540" s="614">
        <v>0.007</v>
      </c>
      <c r="Q540" s="622"/>
      <c r="R540" s="615"/>
      <c r="S540" s="524"/>
      <c r="T540" s="524" t="s">
        <v>104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3874</v>
      </c>
      <c r="B541" s="79" t="s">
        <v>5451</v>
      </c>
      <c r="C541" s="619" t="s">
        <v>5452</v>
      </c>
      <c r="D541" s="524">
        <v>2694253.0</v>
      </c>
      <c r="E541" s="514" t="s">
        <v>101</v>
      </c>
      <c r="F541" s="514" t="s">
        <v>19</v>
      </c>
      <c r="G541" s="514" t="s">
        <v>4140</v>
      </c>
      <c r="H541" s="514" t="str">
        <f>IFERROR(VLOOKUP(G541,'Cadastro de assessores'!A:B,2,FALSE),"Não Cadastrado")</f>
        <v>17243</v>
      </c>
      <c r="I541" s="514"/>
      <c r="J541" s="47" t="s">
        <v>103</v>
      </c>
      <c r="K541" s="514" t="s">
        <v>103</v>
      </c>
      <c r="L541" s="613">
        <v>44134.0</v>
      </c>
      <c r="M541" s="613">
        <v>44134.0</v>
      </c>
      <c r="N541" s="524"/>
      <c r="O541" s="524" t="s">
        <v>3878</v>
      </c>
      <c r="P541" s="614">
        <v>0.02</v>
      </c>
      <c r="Q541" s="622" t="s">
        <v>5453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374</v>
      </c>
      <c r="U541" s="524" t="s">
        <v>2646</v>
      </c>
      <c r="V541" s="524" t="s">
        <v>19</v>
      </c>
      <c r="W541" s="616" t="s">
        <v>3884</v>
      </c>
      <c r="X541" s="616" t="s">
        <v>3884</v>
      </c>
      <c r="Y541" s="616" t="s">
        <v>3884</v>
      </c>
      <c r="Z541" s="616" t="s">
        <v>3884</v>
      </c>
      <c r="AA541" s="616" t="s">
        <v>3884</v>
      </c>
      <c r="AB541" s="616" t="s">
        <v>3884</v>
      </c>
      <c r="AC541" s="616" t="s">
        <v>3884</v>
      </c>
      <c r="AD541" s="616" t="s">
        <v>3884</v>
      </c>
      <c r="AE541" s="616" t="s">
        <v>3884</v>
      </c>
      <c r="AF541" s="616" t="s">
        <v>3884</v>
      </c>
      <c r="AG541" s="616" t="s">
        <v>3884</v>
      </c>
      <c r="AH541" s="616" t="s">
        <v>3884</v>
      </c>
      <c r="AI541" s="616" t="s">
        <v>5454</v>
      </c>
      <c r="AJ541" s="616" t="s">
        <v>5455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5" t="s">
        <v>3874</v>
      </c>
      <c r="B542" s="79" t="s">
        <v>5456</v>
      </c>
      <c r="C542" s="619" t="s">
        <v>5457</v>
      </c>
      <c r="D542" s="524">
        <v>4906342.0</v>
      </c>
      <c r="E542" s="524" t="s">
        <v>18</v>
      </c>
      <c r="F542" s="524" t="s">
        <v>27</v>
      </c>
      <c r="G542" s="524" t="s">
        <v>262</v>
      </c>
      <c r="H542" s="524" t="str">
        <f>IFERROR(VLOOKUP(G542,'Cadastro de assessores'!A:B,2,FALSE),"Não Cadastrado")</f>
        <v>18009</v>
      </c>
      <c r="I542" s="524"/>
      <c r="J542" s="52" t="s">
        <v>190</v>
      </c>
      <c r="K542" s="524" t="s">
        <v>2618</v>
      </c>
      <c r="L542" s="621"/>
      <c r="M542" s="621">
        <v>44294.0</v>
      </c>
      <c r="N542" s="656">
        <v>44651.0</v>
      </c>
      <c r="O542" s="568" t="s">
        <v>3878</v>
      </c>
      <c r="P542" s="614">
        <v>0.02</v>
      </c>
      <c r="Q542" s="622" t="s">
        <v>5458</v>
      </c>
      <c r="R542" s="615"/>
      <c r="S542" s="524" t="str">
        <f t="shared" si="58"/>
        <v>Não Qualificado</v>
      </c>
      <c r="T542" s="524" t="s">
        <v>104</v>
      </c>
      <c r="U542" s="524" t="s">
        <v>2674</v>
      </c>
      <c r="V542" s="524" t="s">
        <v>154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2655</v>
      </c>
      <c r="AN542" s="452" t="s">
        <v>2655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2621</v>
      </c>
      <c r="BE542" s="452" t="s">
        <v>2621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3874</v>
      </c>
      <c r="B543" s="79" t="s">
        <v>2579</v>
      </c>
      <c r="C543" s="619" t="s">
        <v>5459</v>
      </c>
      <c r="D543" s="524">
        <v>4733764.0</v>
      </c>
      <c r="E543" s="524" t="s">
        <v>101</v>
      </c>
      <c r="F543" s="524" t="s">
        <v>19</v>
      </c>
      <c r="G543" s="524" t="s">
        <v>5460</v>
      </c>
      <c r="H543" s="524" t="str">
        <f>IFERROR(VLOOKUP(G543,'Cadastro de assessores'!A:B,2,FALSE),"Não Cadastrado")</f>
        <v>18992</v>
      </c>
      <c r="I543" s="524"/>
      <c r="J543" s="52" t="s">
        <v>190</v>
      </c>
      <c r="K543" s="524" t="s">
        <v>2618</v>
      </c>
      <c r="L543" s="621"/>
      <c r="M543" s="621">
        <v>44209.0</v>
      </c>
      <c r="N543" s="656">
        <v>44512.0</v>
      </c>
      <c r="O543" s="568" t="s">
        <v>3922</v>
      </c>
      <c r="P543" s="614">
        <v>0.008</v>
      </c>
      <c r="Q543" s="622" t="s">
        <v>5461</v>
      </c>
      <c r="R543" s="615"/>
      <c r="S543" s="524" t="str">
        <f t="shared" si="58"/>
        <v>Não Qualificado</v>
      </c>
      <c r="T543" s="524" t="s">
        <v>104</v>
      </c>
      <c r="U543" s="524" t="s">
        <v>2657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2621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284"/>
      <c r="BD544" s="284"/>
      <c r="BE544" s="284"/>
      <c r="BF544" s="284"/>
      <c r="BG544" s="284"/>
      <c r="BH544" s="284"/>
      <c r="BI544" s="284"/>
      <c r="BJ544" s="284"/>
      <c r="BK544" s="284"/>
      <c r="BL544" s="284"/>
      <c r="BM544" s="284"/>
      <c r="BN544" s="284"/>
      <c r="BO544" s="284"/>
      <c r="BP544" s="284"/>
      <c r="BQ544" s="284"/>
      <c r="BR544" s="284"/>
      <c r="BS544" s="713"/>
      <c r="BT544" s="713"/>
    </row>
    <row r="545" ht="15.75" customHeight="1">
      <c r="A545" s="542"/>
      <c r="B545" s="542"/>
      <c r="C545" s="542" t="s">
        <v>2587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2589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284"/>
      <c r="BD546" s="284"/>
      <c r="BE546" s="284"/>
      <c r="BF546" s="284"/>
      <c r="BG546" s="284"/>
      <c r="BH546" s="284"/>
      <c r="BI546" s="719"/>
      <c r="BJ546" s="719"/>
      <c r="BK546" s="719"/>
      <c r="BL546" s="719"/>
      <c r="BM546" s="284"/>
      <c r="BN546" s="284"/>
      <c r="BO546" s="284"/>
      <c r="BP546" s="284"/>
      <c r="BQ546" s="284"/>
      <c r="BR546" s="284"/>
      <c r="BS546" s="713"/>
      <c r="BT546" s="713"/>
    </row>
    <row r="547" ht="15.75" customHeight="1">
      <c r="A547" s="542"/>
      <c r="B547" s="542"/>
      <c r="C547" s="720" t="s">
        <v>5462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284"/>
      <c r="BD547" s="284"/>
      <c r="BE547" s="284"/>
      <c r="BF547" s="284"/>
      <c r="BG547" s="284"/>
      <c r="BH547" s="284"/>
      <c r="BI547" s="284"/>
      <c r="BJ547" s="284" t="s">
        <v>5463</v>
      </c>
      <c r="BK547" s="284" t="s">
        <v>5464</v>
      </c>
      <c r="BL547" s="284" t="s">
        <v>5465</v>
      </c>
      <c r="BM547" s="284"/>
      <c r="BN547" s="284"/>
      <c r="BO547" s="284"/>
      <c r="BP547" s="284"/>
      <c r="BQ547" s="284"/>
      <c r="BR547" s="284"/>
      <c r="BS547" s="713"/>
      <c r="BT547" s="713"/>
    </row>
    <row r="548" ht="15.75" customHeight="1">
      <c r="A548" s="542"/>
      <c r="B548" s="542"/>
      <c r="C548" s="720" t="s">
        <v>5466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284"/>
      <c r="BD548" s="284"/>
      <c r="BE548" s="284"/>
      <c r="BF548" s="284"/>
      <c r="BG548" s="284"/>
      <c r="BH548" s="284"/>
      <c r="BI548" s="284" t="s">
        <v>3874</v>
      </c>
      <c r="BJ548" s="284">
        <v>1.2907834016000009E8</v>
      </c>
      <c r="BK548" s="284"/>
      <c r="BL548" s="284">
        <v>4.028504240000002E7</v>
      </c>
      <c r="BM548" s="284"/>
      <c r="BN548" s="284"/>
      <c r="BO548" s="284"/>
      <c r="BP548" s="284"/>
      <c r="BQ548" s="284"/>
      <c r="BR548" s="284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284"/>
      <c r="BD549" s="284"/>
      <c r="BE549" s="284"/>
      <c r="BF549" s="284"/>
      <c r="BG549" s="284"/>
      <c r="BH549" s="284"/>
      <c r="BI549" s="284" t="s">
        <v>2601</v>
      </c>
      <c r="BJ549" s="284">
        <v>9.223206563000003E7</v>
      </c>
      <c r="BK549" s="284">
        <v>8.406274848000003E7</v>
      </c>
      <c r="BL549" s="284">
        <v>8.406274848000003E7</v>
      </c>
      <c r="BM549" s="284"/>
      <c r="BN549" s="284"/>
      <c r="BO549" s="284"/>
      <c r="BP549" s="284"/>
      <c r="BQ549" s="284"/>
      <c r="BR549" s="284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4"/>
      <c r="K550" s="284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284"/>
      <c r="BD550" s="284"/>
      <c r="BE550" s="284"/>
      <c r="BF550" s="284"/>
      <c r="BG550" s="284"/>
      <c r="BH550" s="284"/>
      <c r="BI550" s="284" t="s">
        <v>3780</v>
      </c>
      <c r="BJ550" s="284">
        <v>0.0</v>
      </c>
      <c r="BK550" s="284">
        <v>2329685.95</v>
      </c>
      <c r="BL550" s="284">
        <v>2329685.95</v>
      </c>
      <c r="BM550" s="284"/>
      <c r="BN550" s="284"/>
      <c r="BO550" s="284"/>
      <c r="BP550" s="284"/>
      <c r="BQ550" s="284"/>
      <c r="BR550" s="284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284"/>
      <c r="BD551" s="284"/>
      <c r="BE551" s="284"/>
      <c r="BF551" s="284"/>
      <c r="BG551" s="284"/>
      <c r="BH551" s="284"/>
      <c r="BI551" s="284" t="s">
        <v>3685</v>
      </c>
      <c r="BJ551" s="284">
        <v>2401947.46</v>
      </c>
      <c r="BK551" s="284">
        <v>2421812.0799999996</v>
      </c>
      <c r="BL551" s="284">
        <v>2421812.0799999996</v>
      </c>
      <c r="BM551" s="284"/>
      <c r="BN551" s="284"/>
      <c r="BO551" s="284"/>
      <c r="BP551" s="284"/>
      <c r="BQ551" s="284"/>
      <c r="BR551" s="284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4"/>
      <c r="K552" s="284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284"/>
      <c r="BD552" s="284"/>
      <c r="BE552" s="284"/>
      <c r="BF552" s="284"/>
      <c r="BG552" s="284"/>
      <c r="BH552" s="284"/>
      <c r="BI552" s="284"/>
      <c r="BJ552" s="284">
        <f t="shared" ref="BJ552:BL552" si="61">SUM(BJ548:BJ551)</f>
        <v>223712353.3</v>
      </c>
      <c r="BK552" s="284">
        <f t="shared" si="61"/>
        <v>88814246.51</v>
      </c>
      <c r="BL552" s="284">
        <f t="shared" si="61"/>
        <v>129099288.9</v>
      </c>
      <c r="BM552" s="284"/>
      <c r="BN552" s="284"/>
      <c r="BO552" s="284"/>
      <c r="BP552" s="284"/>
      <c r="BQ552" s="284"/>
      <c r="BR552" s="284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284"/>
      <c r="BD553" s="284"/>
      <c r="BE553" s="284"/>
      <c r="BF553" s="284"/>
      <c r="BG553" s="284"/>
      <c r="BH553" s="284"/>
      <c r="BI553" s="284"/>
      <c r="BJ553" s="284"/>
      <c r="BK553" s="284"/>
      <c r="BL553" s="284"/>
      <c r="BM553" s="284"/>
      <c r="BN553" s="284"/>
      <c r="BO553" s="284"/>
      <c r="BP553" s="284"/>
      <c r="BQ553" s="284"/>
      <c r="BR553" s="284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4"/>
      <c r="K554" s="284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284"/>
      <c r="BD554" s="284"/>
      <c r="BE554" s="284"/>
      <c r="BF554" s="284"/>
      <c r="BG554" s="284"/>
      <c r="BH554" s="284"/>
      <c r="BI554" s="284" t="s">
        <v>5467</v>
      </c>
      <c r="BJ554" s="284" t="s">
        <v>5468</v>
      </c>
      <c r="BK554" s="284" t="s">
        <v>5469</v>
      </c>
      <c r="BL554" s="284" t="s">
        <v>5469</v>
      </c>
      <c r="BM554" s="284"/>
      <c r="BN554" s="284"/>
      <c r="BO554" s="284"/>
      <c r="BP554" s="284"/>
      <c r="BQ554" s="284"/>
      <c r="BR554" s="284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5B039525-5012-4B84-80FB-0CF1F83619FC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1731618-47CA-4CA3-BE7E-31A467D4F1B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5470</v>
      </c>
    </row>
    <row r="2">
      <c r="A2" s="726" t="s">
        <v>1211</v>
      </c>
      <c r="B2" s="727" t="s">
        <v>5471</v>
      </c>
      <c r="C2" s="728">
        <v>1.546801E7</v>
      </c>
      <c r="E2" s="729" t="s">
        <v>5472</v>
      </c>
      <c r="F2" s="730">
        <v>45510.0</v>
      </c>
    </row>
    <row r="3">
      <c r="A3" s="726" t="s">
        <v>367</v>
      </c>
      <c r="B3" s="727" t="s">
        <v>5473</v>
      </c>
      <c r="C3" s="728">
        <v>8346033.0</v>
      </c>
    </row>
    <row r="4">
      <c r="A4" s="726" t="s">
        <v>349</v>
      </c>
      <c r="B4" s="727" t="s">
        <v>5474</v>
      </c>
      <c r="C4" s="728">
        <v>6355656.0</v>
      </c>
    </row>
    <row r="5">
      <c r="A5" s="726" t="s">
        <v>1803</v>
      </c>
      <c r="B5" s="727" t="s">
        <v>5475</v>
      </c>
      <c r="C5" s="728">
        <v>4615332.0</v>
      </c>
    </row>
    <row r="6">
      <c r="A6" s="726" t="s">
        <v>2432</v>
      </c>
      <c r="B6" s="727" t="s">
        <v>5476</v>
      </c>
      <c r="C6" s="728">
        <v>4451703.0</v>
      </c>
    </row>
    <row r="7">
      <c r="A7" s="726" t="s">
        <v>445</v>
      </c>
      <c r="B7" s="727" t="s">
        <v>5477</v>
      </c>
      <c r="C7" s="728">
        <v>4231788.0</v>
      </c>
    </row>
    <row r="8">
      <c r="A8" s="726" t="s">
        <v>777</v>
      </c>
      <c r="B8" s="727" t="s">
        <v>5478</v>
      </c>
      <c r="C8" s="728">
        <v>4089643.0</v>
      </c>
    </row>
    <row r="9">
      <c r="A9" s="726" t="s">
        <v>707</v>
      </c>
      <c r="B9" s="727" t="s">
        <v>5479</v>
      </c>
      <c r="C9" s="728">
        <v>3772639.0</v>
      </c>
    </row>
    <row r="10">
      <c r="A10" s="726" t="s">
        <v>812</v>
      </c>
      <c r="B10" s="727" t="s">
        <v>5480</v>
      </c>
      <c r="C10" s="728">
        <v>3518204.0</v>
      </c>
    </row>
    <row r="11">
      <c r="A11" s="726" t="s">
        <v>2102</v>
      </c>
      <c r="B11" s="727" t="s">
        <v>5481</v>
      </c>
      <c r="C11" s="728">
        <v>3329020.0</v>
      </c>
    </row>
    <row r="12">
      <c r="A12" s="726" t="s">
        <v>1690</v>
      </c>
      <c r="B12" s="727" t="s">
        <v>5482</v>
      </c>
      <c r="C12" s="728">
        <v>3313217.0</v>
      </c>
    </row>
    <row r="13">
      <c r="A13" s="726" t="s">
        <v>1534</v>
      </c>
      <c r="B13" s="727" t="s">
        <v>5483</v>
      </c>
      <c r="C13" s="728">
        <v>3289156.0</v>
      </c>
    </row>
    <row r="14">
      <c r="A14" s="726" t="s">
        <v>448</v>
      </c>
      <c r="B14" s="727" t="s">
        <v>5484</v>
      </c>
      <c r="C14" s="728">
        <v>2914941.0</v>
      </c>
    </row>
    <row r="15">
      <c r="A15" s="726" t="s">
        <v>1432</v>
      </c>
      <c r="B15" s="727" t="s">
        <v>5485</v>
      </c>
      <c r="C15" s="728">
        <v>2878698.0</v>
      </c>
    </row>
    <row r="16">
      <c r="A16" s="726" t="s">
        <v>1788</v>
      </c>
      <c r="B16" s="727" t="s">
        <v>5475</v>
      </c>
      <c r="C16" s="728">
        <v>2836302.0</v>
      </c>
    </row>
    <row r="17">
      <c r="A17" s="726" t="s">
        <v>474</v>
      </c>
      <c r="B17" s="727" t="s">
        <v>5486</v>
      </c>
      <c r="C17" s="728">
        <v>2556163.0</v>
      </c>
    </row>
    <row r="18">
      <c r="A18" s="726" t="s">
        <v>2525</v>
      </c>
      <c r="B18" s="727" t="s">
        <v>5487</v>
      </c>
      <c r="C18" s="728">
        <v>2518949.0</v>
      </c>
    </row>
    <row r="19">
      <c r="A19" s="726" t="s">
        <v>5488</v>
      </c>
      <c r="B19" s="727" t="s">
        <v>5489</v>
      </c>
      <c r="C19" s="728">
        <v>2444081.0</v>
      </c>
    </row>
    <row r="20" ht="15.75" customHeight="1">
      <c r="A20" s="726" t="s">
        <v>5490</v>
      </c>
      <c r="B20" s="727" t="s">
        <v>5491</v>
      </c>
      <c r="C20" s="728">
        <v>2406106.0</v>
      </c>
    </row>
    <row r="21" ht="15.75" customHeight="1">
      <c r="A21" s="726" t="s">
        <v>1046</v>
      </c>
      <c r="B21" s="727" t="s">
        <v>5492</v>
      </c>
      <c r="C21" s="728">
        <v>2260123.0</v>
      </c>
    </row>
    <row r="22" ht="15.75" customHeight="1">
      <c r="A22" s="726" t="s">
        <v>2490</v>
      </c>
      <c r="B22" s="727" t="s">
        <v>5493</v>
      </c>
      <c r="C22" s="728">
        <v>2099900.0</v>
      </c>
    </row>
    <row r="23" ht="15.75" customHeight="1">
      <c r="A23" s="726" t="s">
        <v>1220</v>
      </c>
      <c r="B23" s="727" t="s">
        <v>5494</v>
      </c>
      <c r="C23" s="728">
        <v>2077207.0</v>
      </c>
    </row>
    <row r="24" ht="15.75" customHeight="1">
      <c r="A24" s="726" t="s">
        <v>1391</v>
      </c>
      <c r="B24" s="727" t="s">
        <v>5495</v>
      </c>
      <c r="C24" s="728">
        <v>2053156.0</v>
      </c>
    </row>
    <row r="25" ht="15.75" customHeight="1">
      <c r="A25" s="726" t="s">
        <v>357</v>
      </c>
      <c r="B25" s="727" t="s">
        <v>5496</v>
      </c>
      <c r="C25" s="728">
        <v>1984933.0</v>
      </c>
    </row>
    <row r="26" ht="15.75" customHeight="1">
      <c r="A26" s="726" t="s">
        <v>2344</v>
      </c>
      <c r="B26" s="727" t="s">
        <v>5497</v>
      </c>
      <c r="C26" s="728">
        <v>1913258.0</v>
      </c>
    </row>
    <row r="27" ht="15.75" customHeight="1">
      <c r="A27" s="726" t="s">
        <v>537</v>
      </c>
      <c r="B27" s="727" t="s">
        <v>5498</v>
      </c>
      <c r="C27" s="728">
        <v>1895137.0</v>
      </c>
    </row>
    <row r="28" ht="15.75" customHeight="1">
      <c r="A28" s="726" t="s">
        <v>2178</v>
      </c>
      <c r="B28" s="727" t="s">
        <v>5499</v>
      </c>
      <c r="C28" s="728">
        <v>1876752.0</v>
      </c>
    </row>
    <row r="29" ht="15.75" customHeight="1">
      <c r="A29" s="726" t="s">
        <v>1969</v>
      </c>
      <c r="B29" s="727" t="s">
        <v>5500</v>
      </c>
      <c r="C29" s="728">
        <v>1850464.0</v>
      </c>
    </row>
    <row r="30" ht="15.75" customHeight="1">
      <c r="A30" s="726" t="s">
        <v>5501</v>
      </c>
      <c r="B30" s="727" t="s">
        <v>5502</v>
      </c>
      <c r="C30" s="728">
        <v>1712692.0</v>
      </c>
    </row>
    <row r="31" ht="15.75" customHeight="1">
      <c r="A31" s="726" t="s">
        <v>1097</v>
      </c>
      <c r="B31" s="727" t="s">
        <v>5503</v>
      </c>
      <c r="C31" s="728">
        <v>1705055.0</v>
      </c>
    </row>
    <row r="32" ht="15.75" customHeight="1">
      <c r="A32" s="726" t="s">
        <v>1945</v>
      </c>
      <c r="B32" s="727" t="s">
        <v>5504</v>
      </c>
      <c r="C32" s="728">
        <v>1704094.0</v>
      </c>
    </row>
    <row r="33" ht="15.75" customHeight="1">
      <c r="A33" s="726" t="s">
        <v>292</v>
      </c>
      <c r="B33" s="727" t="s">
        <v>5505</v>
      </c>
      <c r="C33" s="728">
        <v>1628820.0</v>
      </c>
    </row>
    <row r="34" ht="15.75" customHeight="1">
      <c r="A34" s="726" t="s">
        <v>1809</v>
      </c>
      <c r="B34" s="727" t="s">
        <v>5475</v>
      </c>
      <c r="C34" s="728">
        <v>1613539.0</v>
      </c>
    </row>
    <row r="35" ht="15.75" customHeight="1">
      <c r="A35" s="726" t="s">
        <v>1337</v>
      </c>
      <c r="B35" s="727" t="s">
        <v>5506</v>
      </c>
      <c r="C35" s="728">
        <v>1562411.0</v>
      </c>
    </row>
    <row r="36" ht="15.75" customHeight="1">
      <c r="A36" s="726" t="s">
        <v>1956</v>
      </c>
      <c r="B36" s="727" t="s">
        <v>5507</v>
      </c>
      <c r="C36" s="728">
        <v>1522620.0</v>
      </c>
    </row>
    <row r="37" ht="15.75" customHeight="1">
      <c r="A37" s="726" t="s">
        <v>2379</v>
      </c>
      <c r="B37" s="727" t="s">
        <v>5508</v>
      </c>
      <c r="C37" s="728">
        <v>1501071.0</v>
      </c>
    </row>
    <row r="38" ht="15.75" customHeight="1">
      <c r="A38" s="726" t="s">
        <v>1731</v>
      </c>
      <c r="B38" s="727" t="s">
        <v>5509</v>
      </c>
      <c r="C38" s="728">
        <v>1480354.0</v>
      </c>
    </row>
    <row r="39" ht="15.75" customHeight="1">
      <c r="A39" s="726" t="s">
        <v>270</v>
      </c>
      <c r="B39" s="727" t="s">
        <v>5510</v>
      </c>
      <c r="C39" s="728">
        <v>1472518.0</v>
      </c>
    </row>
    <row r="40" ht="15.75" customHeight="1">
      <c r="A40" s="726" t="s">
        <v>1971</v>
      </c>
      <c r="B40" s="727" t="s">
        <v>5500</v>
      </c>
      <c r="C40" s="728">
        <v>1422724.0</v>
      </c>
    </row>
    <row r="41" ht="15.75" customHeight="1">
      <c r="A41" s="726" t="s">
        <v>2189</v>
      </c>
      <c r="B41" s="727" t="s">
        <v>5511</v>
      </c>
      <c r="C41" s="728">
        <v>1414149.0</v>
      </c>
    </row>
    <row r="42" ht="15.75" customHeight="1">
      <c r="A42" s="726" t="s">
        <v>1207</v>
      </c>
      <c r="B42" s="727" t="s">
        <v>5512</v>
      </c>
      <c r="C42" s="728">
        <v>1407272.0</v>
      </c>
    </row>
    <row r="43" ht="15.75" customHeight="1">
      <c r="A43" s="726" t="s">
        <v>2229</v>
      </c>
      <c r="B43" s="727" t="s">
        <v>5513</v>
      </c>
      <c r="C43" s="728">
        <v>1364882.0</v>
      </c>
    </row>
    <row r="44" ht="15.75" customHeight="1">
      <c r="A44" s="726" t="s">
        <v>51</v>
      </c>
      <c r="B44" s="727" t="s">
        <v>5514</v>
      </c>
      <c r="C44" s="728">
        <v>1361152.0</v>
      </c>
    </row>
    <row r="45" ht="15.75" customHeight="1">
      <c r="A45" s="726" t="s">
        <v>2341</v>
      </c>
      <c r="B45" s="727" t="s">
        <v>5515</v>
      </c>
      <c r="C45" s="728">
        <v>1339962.0</v>
      </c>
    </row>
    <row r="46" ht="15.75" customHeight="1">
      <c r="A46" s="726" t="s">
        <v>1892</v>
      </c>
      <c r="B46" s="727" t="s">
        <v>5516</v>
      </c>
      <c r="C46" s="728">
        <v>1315022.0</v>
      </c>
    </row>
    <row r="47" ht="15.75" customHeight="1">
      <c r="A47" s="726" t="s">
        <v>1773</v>
      </c>
      <c r="B47" s="727" t="s">
        <v>5475</v>
      </c>
      <c r="C47" s="728">
        <v>1314981.0</v>
      </c>
    </row>
    <row r="48" ht="15.75" customHeight="1">
      <c r="A48" s="726" t="s">
        <v>1916</v>
      </c>
      <c r="B48" s="727" t="s">
        <v>5517</v>
      </c>
      <c r="C48" s="728">
        <v>1311489.0</v>
      </c>
    </row>
    <row r="49" ht="15.75" customHeight="1">
      <c r="A49" s="726" t="s">
        <v>1571</v>
      </c>
      <c r="B49" s="727" t="s">
        <v>5518</v>
      </c>
      <c r="C49" s="728">
        <v>1294183.0</v>
      </c>
    </row>
    <row r="50" ht="15.75" customHeight="1">
      <c r="A50" s="726" t="s">
        <v>673</v>
      </c>
      <c r="B50" s="727" t="s">
        <v>5519</v>
      </c>
      <c r="C50" s="728">
        <v>1272616.0</v>
      </c>
    </row>
    <row r="51" ht="15.75" customHeight="1">
      <c r="A51" s="726" t="s">
        <v>2090</v>
      </c>
      <c r="B51" s="727" t="s">
        <v>5520</v>
      </c>
      <c r="C51" s="728">
        <v>1271523.0</v>
      </c>
    </row>
    <row r="52" ht="15.75" customHeight="1">
      <c r="A52" s="726" t="s">
        <v>5521</v>
      </c>
      <c r="B52" s="727" t="s">
        <v>5491</v>
      </c>
      <c r="C52" s="728">
        <v>1243131.0</v>
      </c>
    </row>
    <row r="53" ht="15.75" customHeight="1">
      <c r="A53" s="726" t="s">
        <v>1800</v>
      </c>
      <c r="B53" s="727" t="s">
        <v>5475</v>
      </c>
      <c r="C53" s="728">
        <v>1234544.0</v>
      </c>
    </row>
    <row r="54" ht="15.75" customHeight="1">
      <c r="A54" s="726" t="s">
        <v>1527</v>
      </c>
      <c r="B54" s="727" t="s">
        <v>5522</v>
      </c>
      <c r="C54" s="728">
        <v>1220816.0</v>
      </c>
    </row>
    <row r="55" ht="15.75" customHeight="1">
      <c r="A55" s="726" t="s">
        <v>1894</v>
      </c>
      <c r="B55" s="727" t="s">
        <v>5523</v>
      </c>
      <c r="C55" s="728">
        <v>1211852.0</v>
      </c>
    </row>
    <row r="56" ht="15.75" customHeight="1">
      <c r="A56" s="726" t="s">
        <v>1444</v>
      </c>
      <c r="B56" s="727" t="s">
        <v>5524</v>
      </c>
      <c r="C56" s="728">
        <v>1204633.0</v>
      </c>
    </row>
    <row r="57" ht="15.75" customHeight="1">
      <c r="A57" s="726" t="s">
        <v>1694</v>
      </c>
      <c r="B57" s="727" t="s">
        <v>5482</v>
      </c>
      <c r="C57" s="728">
        <v>1157472.0</v>
      </c>
    </row>
    <row r="58" ht="15.75" customHeight="1">
      <c r="A58" s="726" t="s">
        <v>1901</v>
      </c>
      <c r="B58" s="727" t="s">
        <v>5525</v>
      </c>
      <c r="C58" s="728">
        <v>1137670.0</v>
      </c>
    </row>
    <row r="59" ht="15.75" customHeight="1">
      <c r="A59" s="726" t="s">
        <v>1328</v>
      </c>
      <c r="B59" s="727" t="s">
        <v>5526</v>
      </c>
      <c r="C59" s="728">
        <v>1118759.0</v>
      </c>
    </row>
    <row r="60" ht="15.75" customHeight="1">
      <c r="A60" s="726" t="s">
        <v>5527</v>
      </c>
      <c r="B60" s="727" t="s">
        <v>5528</v>
      </c>
      <c r="C60" s="728">
        <v>1117081.0</v>
      </c>
    </row>
    <row r="61" ht="15.75" customHeight="1">
      <c r="A61" s="726" t="s">
        <v>638</v>
      </c>
      <c r="B61" s="727" t="s">
        <v>5529</v>
      </c>
      <c r="C61" s="728">
        <v>1101431.0</v>
      </c>
    </row>
    <row r="62" ht="15.75" customHeight="1">
      <c r="A62" s="726" t="s">
        <v>1620</v>
      </c>
      <c r="B62" s="727" t="s">
        <v>5530</v>
      </c>
      <c r="C62" s="728">
        <v>1069382.0</v>
      </c>
    </row>
    <row r="63" ht="15.75" customHeight="1">
      <c r="A63" s="726" t="s">
        <v>819</v>
      </c>
      <c r="B63" s="727" t="s">
        <v>5531</v>
      </c>
      <c r="C63" s="728">
        <v>1068578.0</v>
      </c>
    </row>
    <row r="64" ht="15.75" customHeight="1">
      <c r="A64" s="726" t="s">
        <v>1962</v>
      </c>
      <c r="B64" s="727" t="s">
        <v>5532</v>
      </c>
      <c r="C64" s="728">
        <v>1060806.0</v>
      </c>
    </row>
    <row r="65" ht="15.75" customHeight="1">
      <c r="A65" s="726" t="s">
        <v>2151</v>
      </c>
      <c r="B65" s="727" t="s">
        <v>5533</v>
      </c>
      <c r="C65" s="728">
        <v>1043055.0</v>
      </c>
    </row>
    <row r="66" ht="15.75" customHeight="1">
      <c r="A66" s="726" t="s">
        <v>431</v>
      </c>
      <c r="B66" s="727" t="s">
        <v>5534</v>
      </c>
      <c r="C66" s="728">
        <v>1037293.0</v>
      </c>
    </row>
    <row r="67" ht="15.75" customHeight="1">
      <c r="A67" s="726" t="s">
        <v>625</v>
      </c>
      <c r="B67" s="727" t="s">
        <v>5535</v>
      </c>
      <c r="C67" s="728">
        <v>1025289.0</v>
      </c>
    </row>
    <row r="68" ht="15.75" customHeight="1">
      <c r="A68" s="726" t="s">
        <v>2080</v>
      </c>
      <c r="B68" s="727" t="s">
        <v>5536</v>
      </c>
      <c r="C68" s="728">
        <v>1020848.0</v>
      </c>
    </row>
    <row r="69" ht="15.75" customHeight="1">
      <c r="A69" s="726" t="s">
        <v>2536</v>
      </c>
      <c r="B69" s="727" t="s">
        <v>5537</v>
      </c>
      <c r="C69" s="728">
        <v>1002950.0</v>
      </c>
    </row>
    <row r="70" ht="15.75" customHeight="1">
      <c r="A70" s="726" t="s">
        <v>134</v>
      </c>
      <c r="B70" s="727" t="s">
        <v>5538</v>
      </c>
      <c r="C70" s="728">
        <v>1000981.0</v>
      </c>
    </row>
    <row r="71" ht="15.75" customHeight="1">
      <c r="A71" s="726" t="s">
        <v>744</v>
      </c>
      <c r="B71" s="727" t="s">
        <v>5539</v>
      </c>
      <c r="C71" s="728">
        <v>976875.0</v>
      </c>
    </row>
    <row r="72" ht="15.75" customHeight="1">
      <c r="A72" s="726" t="s">
        <v>1927</v>
      </c>
      <c r="B72" s="727" t="s">
        <v>5540</v>
      </c>
      <c r="C72" s="728">
        <v>939336.3</v>
      </c>
    </row>
    <row r="73" ht="15.75" customHeight="1">
      <c r="A73" s="726" t="s">
        <v>5541</v>
      </c>
      <c r="B73" s="727" t="s">
        <v>5510</v>
      </c>
      <c r="C73" s="728">
        <v>935114.6</v>
      </c>
    </row>
    <row r="74" ht="15.75" customHeight="1">
      <c r="A74" s="726" t="s">
        <v>2472</v>
      </c>
      <c r="B74" s="727" t="s">
        <v>5542</v>
      </c>
      <c r="C74" s="728">
        <v>934558.0</v>
      </c>
    </row>
    <row r="75" ht="15.75" customHeight="1">
      <c r="A75" s="726" t="s">
        <v>131</v>
      </c>
      <c r="B75" s="727" t="s">
        <v>5543</v>
      </c>
      <c r="C75" s="728">
        <v>922453.4</v>
      </c>
    </row>
    <row r="76" ht="15.75" customHeight="1">
      <c r="A76" s="726" t="s">
        <v>1781</v>
      </c>
      <c r="B76" s="727" t="s">
        <v>5475</v>
      </c>
      <c r="C76" s="728">
        <v>909742.4</v>
      </c>
    </row>
    <row r="77" ht="15.75" customHeight="1">
      <c r="A77" s="726" t="s">
        <v>1310</v>
      </c>
      <c r="B77" s="727" t="s">
        <v>5544</v>
      </c>
      <c r="C77" s="728">
        <v>892987.0</v>
      </c>
    </row>
    <row r="78" ht="15.75" customHeight="1">
      <c r="A78" s="726" t="s">
        <v>2205</v>
      </c>
      <c r="B78" s="727" t="s">
        <v>5511</v>
      </c>
      <c r="C78" s="728">
        <v>889264.3</v>
      </c>
    </row>
    <row r="79" ht="15.75" customHeight="1">
      <c r="A79" s="726" t="s">
        <v>1214</v>
      </c>
      <c r="B79" s="727" t="s">
        <v>5471</v>
      </c>
      <c r="C79" s="728">
        <v>888065.8</v>
      </c>
    </row>
    <row r="80" ht="15.75" customHeight="1">
      <c r="A80" s="726" t="s">
        <v>1186</v>
      </c>
      <c r="B80" s="727" t="s">
        <v>5545</v>
      </c>
      <c r="C80" s="728">
        <v>879389.4</v>
      </c>
    </row>
    <row r="81" ht="15.75" customHeight="1">
      <c r="A81" s="726" t="s">
        <v>228</v>
      </c>
      <c r="B81" s="727" t="s">
        <v>5510</v>
      </c>
      <c r="C81" s="728">
        <v>868909.2</v>
      </c>
    </row>
    <row r="82" ht="15.75" customHeight="1">
      <c r="A82" s="726" t="s">
        <v>909</v>
      </c>
      <c r="B82" s="727" t="s">
        <v>5546</v>
      </c>
      <c r="C82" s="728">
        <v>868441.2</v>
      </c>
    </row>
    <row r="83" ht="15.75" customHeight="1">
      <c r="A83" s="726" t="s">
        <v>1474</v>
      </c>
      <c r="B83" s="727" t="s">
        <v>5547</v>
      </c>
      <c r="C83" s="728">
        <v>868103.5</v>
      </c>
    </row>
    <row r="84" ht="15.75" customHeight="1">
      <c r="A84" s="726" t="s">
        <v>279</v>
      </c>
      <c r="B84" s="727" t="s">
        <v>5510</v>
      </c>
      <c r="C84" s="728">
        <v>858185.0</v>
      </c>
    </row>
    <row r="85" ht="15.75" customHeight="1">
      <c r="A85" s="726" t="s">
        <v>1038</v>
      </c>
      <c r="B85" s="727" t="s">
        <v>5548</v>
      </c>
      <c r="C85" s="728">
        <v>851564.0</v>
      </c>
    </row>
    <row r="86" ht="15.75" customHeight="1">
      <c r="A86" s="726" t="s">
        <v>643</v>
      </c>
      <c r="B86" s="727" t="s">
        <v>5549</v>
      </c>
      <c r="C86" s="728">
        <v>851261.2</v>
      </c>
    </row>
    <row r="87" ht="15.75" customHeight="1">
      <c r="A87" s="726" t="s">
        <v>704</v>
      </c>
      <c r="B87" s="727" t="s">
        <v>5479</v>
      </c>
      <c r="C87" s="728">
        <v>841756.7</v>
      </c>
    </row>
    <row r="88" ht="15.75" customHeight="1">
      <c r="A88" s="726" t="s">
        <v>1426</v>
      </c>
      <c r="B88" s="727" t="s">
        <v>5550</v>
      </c>
      <c r="C88" s="728">
        <v>834742.3</v>
      </c>
    </row>
    <row r="89" ht="15.75" customHeight="1">
      <c r="A89" s="726" t="s">
        <v>1354</v>
      </c>
      <c r="B89" s="727" t="s">
        <v>5506</v>
      </c>
      <c r="C89" s="728">
        <v>833903.1</v>
      </c>
    </row>
    <row r="90" ht="15.75" customHeight="1">
      <c r="A90" s="726" t="s">
        <v>2264</v>
      </c>
      <c r="B90" s="727" t="s">
        <v>5551</v>
      </c>
      <c r="C90" s="728">
        <v>832649.6</v>
      </c>
    </row>
    <row r="91" ht="15.75" customHeight="1">
      <c r="A91" s="726" t="s">
        <v>1742</v>
      </c>
      <c r="B91" s="727" t="s">
        <v>5509</v>
      </c>
      <c r="C91" s="728">
        <v>831943.5</v>
      </c>
    </row>
    <row r="92" ht="15.75" customHeight="1">
      <c r="A92" s="726" t="s">
        <v>963</v>
      </c>
      <c r="B92" s="727" t="s">
        <v>5552</v>
      </c>
      <c r="C92" s="728">
        <v>815298.2</v>
      </c>
    </row>
    <row r="93" ht="15.75" customHeight="1">
      <c r="A93" s="726" t="s">
        <v>1204</v>
      </c>
      <c r="B93" s="727" t="s">
        <v>5553</v>
      </c>
      <c r="C93" s="728">
        <v>806340.6</v>
      </c>
    </row>
    <row r="94" ht="15.75" customHeight="1">
      <c r="A94" s="726" t="s">
        <v>1374</v>
      </c>
      <c r="B94" s="727" t="s">
        <v>5554</v>
      </c>
      <c r="C94" s="728">
        <v>803764.8</v>
      </c>
    </row>
    <row r="95" ht="15.75" customHeight="1">
      <c r="A95" s="726" t="s">
        <v>5555</v>
      </c>
      <c r="B95" s="727" t="s">
        <v>5502</v>
      </c>
      <c r="C95" s="728">
        <v>782056.9</v>
      </c>
    </row>
    <row r="96" ht="15.75" customHeight="1">
      <c r="A96" s="726" t="s">
        <v>887</v>
      </c>
      <c r="B96" s="727" t="s">
        <v>5556</v>
      </c>
      <c r="C96" s="728">
        <v>768364.1</v>
      </c>
    </row>
    <row r="97" ht="15.75" customHeight="1">
      <c r="A97" s="726" t="s">
        <v>365</v>
      </c>
      <c r="B97" s="727" t="s">
        <v>5473</v>
      </c>
      <c r="C97" s="728">
        <v>758067.1</v>
      </c>
    </row>
    <row r="98" ht="15.75" customHeight="1">
      <c r="A98" s="726" t="s">
        <v>2388</v>
      </c>
      <c r="B98" s="727" t="s">
        <v>5557</v>
      </c>
      <c r="C98" s="728">
        <v>749994.9</v>
      </c>
    </row>
    <row r="99" ht="15.75" customHeight="1">
      <c r="A99" s="726" t="s">
        <v>1361</v>
      </c>
      <c r="B99" s="727" t="s">
        <v>5506</v>
      </c>
      <c r="C99" s="728">
        <v>741768.0</v>
      </c>
    </row>
    <row r="100" ht="15.75" customHeight="1">
      <c r="A100" s="726" t="s">
        <v>857</v>
      </c>
      <c r="B100" s="727" t="s">
        <v>5558</v>
      </c>
      <c r="C100" s="728">
        <v>727180.1</v>
      </c>
    </row>
    <row r="101" ht="15.75" customHeight="1">
      <c r="A101" s="726" t="s">
        <v>2469</v>
      </c>
      <c r="B101" s="727" t="s">
        <v>5559</v>
      </c>
      <c r="C101" s="728">
        <v>726830.1</v>
      </c>
    </row>
    <row r="102" ht="15.75" customHeight="1">
      <c r="A102" s="726" t="s">
        <v>252</v>
      </c>
      <c r="B102" s="727" t="s">
        <v>5510</v>
      </c>
      <c r="C102" s="728">
        <v>715180.8</v>
      </c>
    </row>
    <row r="103" ht="15.75" customHeight="1">
      <c r="A103" s="726" t="s">
        <v>1995</v>
      </c>
      <c r="B103" s="727" t="s">
        <v>5560</v>
      </c>
      <c r="C103" s="728">
        <v>714229.0</v>
      </c>
    </row>
    <row r="104" ht="15.75" customHeight="1">
      <c r="A104" s="726" t="s">
        <v>1759</v>
      </c>
      <c r="B104" s="727" t="s">
        <v>5561</v>
      </c>
      <c r="C104" s="728">
        <v>700912.4</v>
      </c>
    </row>
    <row r="105" ht="15.75" customHeight="1">
      <c r="A105" s="726" t="s">
        <v>319</v>
      </c>
      <c r="B105" s="727" t="s">
        <v>5562</v>
      </c>
      <c r="C105" s="728">
        <v>695420.7</v>
      </c>
    </row>
    <row r="106" ht="15.75" customHeight="1">
      <c r="A106" s="726" t="s">
        <v>2018</v>
      </c>
      <c r="B106" s="727" t="s">
        <v>5563</v>
      </c>
      <c r="C106" s="728">
        <v>693779.3</v>
      </c>
    </row>
    <row r="107" ht="15.75" customHeight="1">
      <c r="A107" s="726" t="s">
        <v>993</v>
      </c>
      <c r="B107" s="727" t="s">
        <v>5564</v>
      </c>
      <c r="C107" s="728">
        <v>682837.6</v>
      </c>
    </row>
    <row r="108" ht="15.75" customHeight="1">
      <c r="A108" s="726" t="s">
        <v>893</v>
      </c>
      <c r="B108" s="727" t="s">
        <v>5565</v>
      </c>
      <c r="C108" s="728">
        <v>673630.1</v>
      </c>
    </row>
    <row r="109" ht="15.75" customHeight="1">
      <c r="A109" s="726" t="s">
        <v>1765</v>
      </c>
      <c r="B109" s="727" t="s">
        <v>5475</v>
      </c>
      <c r="C109" s="728">
        <v>669566.0</v>
      </c>
    </row>
    <row r="110" ht="15.75" customHeight="1">
      <c r="A110" s="726" t="s">
        <v>1107</v>
      </c>
      <c r="B110" s="727" t="s">
        <v>5566</v>
      </c>
      <c r="C110" s="728">
        <v>669318.9</v>
      </c>
    </row>
    <row r="111" ht="15.75" customHeight="1">
      <c r="A111" s="726" t="s">
        <v>173</v>
      </c>
      <c r="B111" s="727" t="s">
        <v>5567</v>
      </c>
      <c r="C111" s="728">
        <v>653888.0</v>
      </c>
    </row>
    <row r="112" ht="15.75" customHeight="1">
      <c r="A112" s="726" t="s">
        <v>1200</v>
      </c>
      <c r="B112" s="727" t="s">
        <v>5568</v>
      </c>
      <c r="C112" s="728">
        <v>652921.5</v>
      </c>
    </row>
    <row r="113" ht="15.75" customHeight="1">
      <c r="A113" s="726" t="s">
        <v>2063</v>
      </c>
      <c r="B113" s="727" t="s">
        <v>5569</v>
      </c>
      <c r="C113" s="728">
        <v>652763.7</v>
      </c>
    </row>
    <row r="114" ht="15.75" customHeight="1">
      <c r="A114" s="726" t="s">
        <v>1202</v>
      </c>
      <c r="B114" s="727" t="s">
        <v>5553</v>
      </c>
      <c r="C114" s="728">
        <v>635949.6</v>
      </c>
    </row>
    <row r="115" ht="15.75" customHeight="1">
      <c r="A115" s="726" t="s">
        <v>840</v>
      </c>
      <c r="B115" s="727" t="s">
        <v>5570</v>
      </c>
      <c r="C115" s="728">
        <v>635651.2</v>
      </c>
    </row>
    <row r="116" ht="15.75" customHeight="1">
      <c r="A116" s="726" t="s">
        <v>2191</v>
      </c>
      <c r="B116" s="727" t="s">
        <v>5511</v>
      </c>
      <c r="C116" s="728">
        <v>632578.3</v>
      </c>
    </row>
    <row r="117" ht="15.75" customHeight="1">
      <c r="A117" s="726" t="s">
        <v>439</v>
      </c>
      <c r="B117" s="727" t="s">
        <v>5571</v>
      </c>
      <c r="C117" s="728">
        <v>628099.2</v>
      </c>
    </row>
    <row r="118" ht="15.75" customHeight="1">
      <c r="A118" s="726" t="s">
        <v>345</v>
      </c>
      <c r="B118" s="727" t="s">
        <v>5474</v>
      </c>
      <c r="C118" s="728">
        <v>625437.0</v>
      </c>
    </row>
    <row r="119" ht="15.75" customHeight="1">
      <c r="A119" s="726" t="s">
        <v>477</v>
      </c>
      <c r="B119" s="727" t="s">
        <v>5486</v>
      </c>
      <c r="C119" s="728">
        <v>624906.6</v>
      </c>
    </row>
    <row r="120" ht="15.75" customHeight="1">
      <c r="A120" s="726" t="s">
        <v>1785</v>
      </c>
      <c r="B120" s="727" t="s">
        <v>5475</v>
      </c>
      <c r="C120" s="728">
        <v>624093.0</v>
      </c>
    </row>
    <row r="121" ht="15.75" customHeight="1">
      <c r="A121" s="726" t="s">
        <v>468</v>
      </c>
      <c r="B121" s="727" t="s">
        <v>5486</v>
      </c>
      <c r="C121" s="728">
        <v>619879.8</v>
      </c>
    </row>
    <row r="122" ht="15.75" customHeight="1">
      <c r="A122" s="726" t="s">
        <v>913</v>
      </c>
      <c r="B122" s="727" t="s">
        <v>5572</v>
      </c>
      <c r="C122" s="728">
        <v>614349.2</v>
      </c>
    </row>
    <row r="123" ht="15.75" customHeight="1">
      <c r="A123" s="726" t="s">
        <v>1883</v>
      </c>
      <c r="B123" s="727" t="s">
        <v>5573</v>
      </c>
      <c r="C123" s="728">
        <v>605576.8</v>
      </c>
    </row>
    <row r="124" ht="15.75" customHeight="1">
      <c r="A124" s="726" t="s">
        <v>1738</v>
      </c>
      <c r="B124" s="727" t="s">
        <v>5509</v>
      </c>
      <c r="C124" s="728">
        <v>602862.3</v>
      </c>
    </row>
    <row r="125" ht="15.75" customHeight="1">
      <c r="A125" s="726" t="s">
        <v>1182</v>
      </c>
      <c r="B125" s="727" t="s">
        <v>5574</v>
      </c>
      <c r="C125" s="728">
        <v>597818.3</v>
      </c>
    </row>
    <row r="126" ht="15.75" customHeight="1">
      <c r="A126" s="726" t="s">
        <v>5575</v>
      </c>
      <c r="B126" s="727" t="s">
        <v>5576</v>
      </c>
      <c r="C126" s="728">
        <v>595486.2</v>
      </c>
    </row>
    <row r="127" ht="15.75" customHeight="1">
      <c r="A127" s="726" t="s">
        <v>2338</v>
      </c>
      <c r="B127" s="727" t="s">
        <v>5577</v>
      </c>
      <c r="C127" s="728">
        <v>590329.0</v>
      </c>
    </row>
    <row r="128" ht="15.75" customHeight="1">
      <c r="A128" s="726" t="s">
        <v>810</v>
      </c>
      <c r="B128" s="727" t="s">
        <v>5480</v>
      </c>
      <c r="C128" s="728">
        <v>589624.2</v>
      </c>
    </row>
    <row r="129" ht="15.75" customHeight="1">
      <c r="A129" s="726" t="s">
        <v>5578</v>
      </c>
      <c r="B129" s="727" t="s">
        <v>5489</v>
      </c>
      <c r="C129" s="728">
        <v>588669.8</v>
      </c>
    </row>
    <row r="130" ht="15.75" customHeight="1">
      <c r="A130" s="726" t="s">
        <v>1673</v>
      </c>
      <c r="B130" s="727" t="s">
        <v>5579</v>
      </c>
      <c r="C130" s="728">
        <v>588529.5</v>
      </c>
    </row>
    <row r="131" ht="15.75" customHeight="1">
      <c r="A131" s="726" t="s">
        <v>2288</v>
      </c>
      <c r="B131" s="727" t="s">
        <v>5580</v>
      </c>
      <c r="C131" s="728">
        <v>585271.4</v>
      </c>
    </row>
    <row r="132" ht="15.75" customHeight="1">
      <c r="A132" s="726" t="s">
        <v>1194</v>
      </c>
      <c r="B132" s="727" t="s">
        <v>5581</v>
      </c>
      <c r="C132" s="728">
        <v>583883.2</v>
      </c>
    </row>
    <row r="133" ht="15.75" customHeight="1">
      <c r="A133" s="726" t="s">
        <v>1936</v>
      </c>
      <c r="B133" s="727" t="s">
        <v>5582</v>
      </c>
      <c r="C133" s="728">
        <v>583529.2</v>
      </c>
    </row>
    <row r="134" ht="15.75" customHeight="1">
      <c r="A134" s="726" t="s">
        <v>353</v>
      </c>
      <c r="B134" s="727" t="s">
        <v>5474</v>
      </c>
      <c r="C134" s="728">
        <v>583227.0</v>
      </c>
    </row>
    <row r="135" ht="15.75" customHeight="1">
      <c r="A135" s="726" t="s">
        <v>143</v>
      </c>
      <c r="B135" s="727" t="s">
        <v>5583</v>
      </c>
      <c r="C135" s="728">
        <v>583042.8</v>
      </c>
    </row>
    <row r="136" ht="15.75" customHeight="1">
      <c r="A136" s="726" t="s">
        <v>471</v>
      </c>
      <c r="B136" s="727" t="s">
        <v>5486</v>
      </c>
      <c r="C136" s="728">
        <v>581029.0</v>
      </c>
    </row>
    <row r="137" ht="15.75" customHeight="1">
      <c r="A137" s="726" t="s">
        <v>1860</v>
      </c>
      <c r="B137" s="727" t="s">
        <v>5584</v>
      </c>
      <c r="C137" s="728">
        <v>571415.8</v>
      </c>
    </row>
    <row r="138" ht="15.75" customHeight="1">
      <c r="A138" s="726" t="s">
        <v>890</v>
      </c>
      <c r="B138" s="727" t="s">
        <v>5585</v>
      </c>
      <c r="C138" s="728">
        <v>570757.2</v>
      </c>
    </row>
    <row r="139" ht="15.75" customHeight="1">
      <c r="A139" s="726" t="s">
        <v>606</v>
      </c>
      <c r="B139" s="727" t="s">
        <v>5586</v>
      </c>
      <c r="C139" s="728">
        <v>566881.1</v>
      </c>
    </row>
    <row r="140" ht="15.75" customHeight="1">
      <c r="A140" s="726" t="s">
        <v>1121</v>
      </c>
      <c r="B140" s="727" t="s">
        <v>5587</v>
      </c>
      <c r="C140" s="728">
        <v>563629.7</v>
      </c>
    </row>
    <row r="141" ht="15.75" customHeight="1">
      <c r="A141" s="726" t="s">
        <v>482</v>
      </c>
      <c r="B141" s="727" t="s">
        <v>5486</v>
      </c>
      <c r="C141" s="728">
        <v>559859.6</v>
      </c>
    </row>
    <row r="142" ht="15.75" customHeight="1">
      <c r="A142" s="726" t="s">
        <v>2064</v>
      </c>
      <c r="B142" s="727" t="s">
        <v>5569</v>
      </c>
      <c r="C142" s="728">
        <v>559002.3</v>
      </c>
    </row>
    <row r="143" ht="15.75" customHeight="1">
      <c r="A143" s="726" t="s">
        <v>1626</v>
      </c>
      <c r="B143" s="727" t="s">
        <v>5530</v>
      </c>
      <c r="C143" s="728">
        <v>545917.7</v>
      </c>
    </row>
    <row r="144" ht="15.75" customHeight="1">
      <c r="A144" s="726" t="s">
        <v>765</v>
      </c>
      <c r="B144" s="727" t="s">
        <v>5588</v>
      </c>
      <c r="C144" s="728">
        <v>542129.5</v>
      </c>
    </row>
    <row r="145" ht="15.75" customHeight="1">
      <c r="A145" s="726" t="s">
        <v>2459</v>
      </c>
      <c r="B145" s="727" t="s">
        <v>5589</v>
      </c>
      <c r="C145" s="728">
        <v>538376.9</v>
      </c>
    </row>
    <row r="146" ht="15.75" customHeight="1">
      <c r="A146" s="726" t="s">
        <v>1197</v>
      </c>
      <c r="B146" s="727" t="s">
        <v>5590</v>
      </c>
      <c r="C146" s="728">
        <v>535185.9</v>
      </c>
    </row>
    <row r="147" ht="15.75" customHeight="1">
      <c r="A147" s="726" t="s">
        <v>917</v>
      </c>
      <c r="B147" s="727" t="s">
        <v>5591</v>
      </c>
      <c r="C147" s="728">
        <v>517360.5</v>
      </c>
    </row>
    <row r="148" ht="15.75" customHeight="1">
      <c r="A148" s="726" t="s">
        <v>1452</v>
      </c>
      <c r="B148" s="727" t="s">
        <v>5592</v>
      </c>
      <c r="C148" s="728">
        <v>514454.8</v>
      </c>
    </row>
    <row r="149" ht="15.75" customHeight="1">
      <c r="A149" s="726" t="s">
        <v>807</v>
      </c>
      <c r="B149" s="727" t="s">
        <v>5593</v>
      </c>
      <c r="C149" s="728">
        <v>511221.1</v>
      </c>
    </row>
    <row r="150" ht="15.75" customHeight="1">
      <c r="A150" s="726" t="s">
        <v>1148</v>
      </c>
      <c r="B150" s="727" t="s">
        <v>5594</v>
      </c>
      <c r="C150" s="728">
        <v>508718.8</v>
      </c>
    </row>
    <row r="151" ht="15.75" customHeight="1">
      <c r="A151" s="726" t="s">
        <v>2318</v>
      </c>
      <c r="B151" s="727" t="s">
        <v>5595</v>
      </c>
      <c r="C151" s="728">
        <v>508692.6</v>
      </c>
    </row>
    <row r="152" ht="15.75" customHeight="1">
      <c r="A152" s="726" t="s">
        <v>1904</v>
      </c>
      <c r="B152" s="727" t="s">
        <v>5596</v>
      </c>
      <c r="C152" s="728">
        <v>499677.8</v>
      </c>
    </row>
    <row r="153" ht="15.75" customHeight="1">
      <c r="A153" s="726" t="s">
        <v>1254</v>
      </c>
      <c r="B153" s="727" t="s">
        <v>5597</v>
      </c>
      <c r="C153" s="728">
        <v>494801.5</v>
      </c>
    </row>
    <row r="154" ht="15.75" customHeight="1">
      <c r="A154" s="726" t="s">
        <v>491</v>
      </c>
      <c r="B154" s="727" t="s">
        <v>5598</v>
      </c>
      <c r="C154" s="728">
        <v>494009.4</v>
      </c>
    </row>
    <row r="155" ht="15.75" customHeight="1">
      <c r="A155" s="726" t="s">
        <v>5599</v>
      </c>
      <c r="B155" s="727" t="s">
        <v>5563</v>
      </c>
      <c r="C155" s="728">
        <v>490259.3</v>
      </c>
    </row>
    <row r="156" ht="15.75" customHeight="1">
      <c r="A156" s="726" t="s">
        <v>1319</v>
      </c>
      <c r="B156" s="727" t="s">
        <v>5600</v>
      </c>
      <c r="C156" s="728">
        <v>490185.2</v>
      </c>
    </row>
    <row r="157" ht="15.75" customHeight="1">
      <c r="A157" s="726" t="s">
        <v>332</v>
      </c>
      <c r="B157" s="727" t="s">
        <v>5601</v>
      </c>
      <c r="C157" s="728">
        <v>490112.3</v>
      </c>
    </row>
    <row r="158" ht="15.75" customHeight="1">
      <c r="A158" s="726" t="s">
        <v>1175</v>
      </c>
      <c r="B158" s="727" t="s">
        <v>5602</v>
      </c>
      <c r="C158" s="728">
        <v>488001.8</v>
      </c>
    </row>
    <row r="159" ht="15.75" customHeight="1">
      <c r="A159" s="726" t="s">
        <v>2096</v>
      </c>
      <c r="B159" s="727" t="s">
        <v>5603</v>
      </c>
      <c r="C159" s="728">
        <v>479519.9</v>
      </c>
    </row>
    <row r="160" ht="15.75" customHeight="1">
      <c r="A160" s="726" t="s">
        <v>2024</v>
      </c>
      <c r="B160" s="727" t="s">
        <v>5563</v>
      </c>
      <c r="C160" s="728">
        <v>477236.4</v>
      </c>
    </row>
    <row r="161" ht="15.75" customHeight="1">
      <c r="A161" s="726" t="s">
        <v>665</v>
      </c>
      <c r="B161" s="727" t="s">
        <v>4192</v>
      </c>
      <c r="C161" s="728">
        <v>473895.8</v>
      </c>
    </row>
    <row r="162" ht="15.75" customHeight="1">
      <c r="A162" s="726" t="s">
        <v>2543</v>
      </c>
      <c r="B162" s="727" t="s">
        <v>5604</v>
      </c>
      <c r="C162" s="728">
        <v>470779.2</v>
      </c>
    </row>
    <row r="163" ht="15.75" customHeight="1">
      <c r="A163" s="726" t="s">
        <v>2413</v>
      </c>
      <c r="B163" s="727" t="s">
        <v>5605</v>
      </c>
      <c r="C163" s="728">
        <v>465021.5</v>
      </c>
    </row>
    <row r="164" ht="15.75" customHeight="1">
      <c r="A164" s="726" t="s">
        <v>1778</v>
      </c>
      <c r="B164" s="727" t="s">
        <v>5475</v>
      </c>
      <c r="C164" s="728">
        <v>453930.8</v>
      </c>
    </row>
    <row r="165" ht="15.75" customHeight="1">
      <c r="A165" s="726" t="s">
        <v>1952</v>
      </c>
      <c r="B165" s="727" t="s">
        <v>5606</v>
      </c>
      <c r="C165" s="728">
        <v>448420.6</v>
      </c>
    </row>
    <row r="166" ht="15.75" customHeight="1">
      <c r="A166" s="726" t="s">
        <v>2034</v>
      </c>
      <c r="B166" s="727" t="s">
        <v>5563</v>
      </c>
      <c r="C166" s="728">
        <v>446544.8</v>
      </c>
    </row>
    <row r="167" ht="15.75" customHeight="1">
      <c r="A167" s="726" t="s">
        <v>1593</v>
      </c>
      <c r="B167" s="727" t="s">
        <v>5607</v>
      </c>
      <c r="C167" s="728">
        <v>444776.9</v>
      </c>
    </row>
    <row r="168" ht="15.75" customHeight="1">
      <c r="A168" s="726" t="s">
        <v>421</v>
      </c>
      <c r="B168" s="727" t="s">
        <v>5608</v>
      </c>
      <c r="C168" s="728">
        <v>439985.3</v>
      </c>
    </row>
    <row r="169" ht="15.75" customHeight="1">
      <c r="A169" s="726" t="s">
        <v>2407</v>
      </c>
      <c r="B169" s="727" t="s">
        <v>5609</v>
      </c>
      <c r="C169" s="728">
        <v>439578.4</v>
      </c>
    </row>
    <row r="170" ht="15.75" customHeight="1">
      <c r="A170" s="726" t="s">
        <v>1341</v>
      </c>
      <c r="B170" s="727" t="s">
        <v>5506</v>
      </c>
      <c r="C170" s="728">
        <v>437957.5</v>
      </c>
    </row>
    <row r="171" ht="15.75" customHeight="1">
      <c r="A171" s="726" t="s">
        <v>1168</v>
      </c>
      <c r="B171" s="727" t="s">
        <v>5576</v>
      </c>
      <c r="C171" s="728">
        <v>435379.7</v>
      </c>
    </row>
    <row r="172" ht="15.75" customHeight="1">
      <c r="A172" s="726" t="s">
        <v>1609</v>
      </c>
      <c r="B172" s="727" t="s">
        <v>5610</v>
      </c>
      <c r="C172" s="728">
        <v>434907.4</v>
      </c>
    </row>
    <row r="173" ht="15.75" customHeight="1">
      <c r="A173" s="726" t="s">
        <v>775</v>
      </c>
      <c r="B173" s="727" t="s">
        <v>5478</v>
      </c>
      <c r="C173" s="728">
        <v>433753.5</v>
      </c>
    </row>
    <row r="174" ht="15.75" customHeight="1">
      <c r="A174" s="726" t="s">
        <v>2183</v>
      </c>
      <c r="B174" s="727" t="s">
        <v>5499</v>
      </c>
      <c r="C174" s="728">
        <v>432146.5</v>
      </c>
    </row>
    <row r="175" ht="15.75" customHeight="1">
      <c r="A175" s="726" t="s">
        <v>1666</v>
      </c>
      <c r="B175" s="727" t="s">
        <v>5611</v>
      </c>
      <c r="C175" s="728">
        <v>428665.3</v>
      </c>
    </row>
    <row r="176" ht="15.75" customHeight="1">
      <c r="A176" s="726" t="s">
        <v>1322</v>
      </c>
      <c r="B176" s="727" t="s">
        <v>5526</v>
      </c>
      <c r="C176" s="728">
        <v>416981.7</v>
      </c>
    </row>
    <row r="177" ht="15.75" customHeight="1">
      <c r="A177" s="726" t="s">
        <v>2446</v>
      </c>
      <c r="B177" s="727" t="s">
        <v>5612</v>
      </c>
      <c r="C177" s="728">
        <v>413008.9</v>
      </c>
    </row>
    <row r="178" ht="15.75" customHeight="1">
      <c r="A178" s="726" t="s">
        <v>661</v>
      </c>
      <c r="B178" s="727" t="s">
        <v>5613</v>
      </c>
      <c r="C178" s="728">
        <v>411009.8</v>
      </c>
    </row>
    <row r="179" ht="15.75" customHeight="1">
      <c r="A179" s="726" t="s">
        <v>1289</v>
      </c>
      <c r="B179" s="727" t="s">
        <v>5614</v>
      </c>
      <c r="C179" s="728">
        <v>406246.8</v>
      </c>
    </row>
    <row r="180" ht="15.75" customHeight="1">
      <c r="A180" s="726" t="s">
        <v>1024</v>
      </c>
      <c r="B180" s="727" t="s">
        <v>5615</v>
      </c>
      <c r="C180" s="728">
        <v>406118.7</v>
      </c>
    </row>
    <row r="181" ht="15.75" customHeight="1">
      <c r="A181" s="726" t="s">
        <v>2056</v>
      </c>
      <c r="B181" s="727" t="s">
        <v>5569</v>
      </c>
      <c r="C181" s="728">
        <v>405387.9</v>
      </c>
    </row>
    <row r="182" ht="15.75" customHeight="1">
      <c r="A182" s="726" t="s">
        <v>1658</v>
      </c>
      <c r="B182" s="727" t="s">
        <v>5616</v>
      </c>
      <c r="C182" s="728">
        <v>401810.5</v>
      </c>
    </row>
    <row r="183" ht="15.75" customHeight="1">
      <c r="A183" s="726" t="s">
        <v>1590</v>
      </c>
      <c r="B183" s="727" t="s">
        <v>5617</v>
      </c>
      <c r="C183" s="728">
        <v>399545.0</v>
      </c>
    </row>
    <row r="184" ht="15.75" customHeight="1">
      <c r="A184" s="726" t="s">
        <v>1278</v>
      </c>
      <c r="B184" s="727" t="s">
        <v>5618</v>
      </c>
      <c r="C184" s="728">
        <v>398032.3</v>
      </c>
    </row>
    <row r="185" ht="15.75" customHeight="1">
      <c r="A185" s="726" t="s">
        <v>1330</v>
      </c>
      <c r="B185" s="727" t="s">
        <v>5506</v>
      </c>
      <c r="C185" s="728">
        <v>397963.4</v>
      </c>
    </row>
    <row r="186" ht="15.75" customHeight="1">
      <c r="A186" s="726" t="s">
        <v>1663</v>
      </c>
      <c r="B186" s="727" t="s">
        <v>5619</v>
      </c>
      <c r="C186" s="728">
        <v>396168.6</v>
      </c>
    </row>
    <row r="187" ht="15.75" customHeight="1">
      <c r="A187" s="726" t="s">
        <v>100</v>
      </c>
      <c r="B187" s="727" t="s">
        <v>5620</v>
      </c>
      <c r="C187" s="728">
        <v>394555.3</v>
      </c>
    </row>
    <row r="188" ht="15.75" customHeight="1">
      <c r="A188" s="726" t="s">
        <v>1161</v>
      </c>
      <c r="B188" s="727" t="s">
        <v>5576</v>
      </c>
      <c r="C188" s="728">
        <v>393436.0</v>
      </c>
    </row>
    <row r="189" ht="15.75" customHeight="1">
      <c r="A189" s="726" t="s">
        <v>2545</v>
      </c>
      <c r="B189" s="727" t="s">
        <v>5621</v>
      </c>
      <c r="C189" s="728">
        <v>391321.7</v>
      </c>
    </row>
    <row r="190" ht="15.75" customHeight="1">
      <c r="A190" s="726" t="s">
        <v>2500</v>
      </c>
      <c r="B190" s="727" t="s">
        <v>5622</v>
      </c>
      <c r="C190" s="728">
        <v>388322.3</v>
      </c>
    </row>
    <row r="191" ht="15.75" customHeight="1">
      <c r="A191" s="726" t="s">
        <v>1090</v>
      </c>
      <c r="B191" s="727" t="s">
        <v>5623</v>
      </c>
      <c r="C191" s="728">
        <v>383137.4</v>
      </c>
    </row>
    <row r="192" ht="15.75" customHeight="1">
      <c r="A192" s="726" t="s">
        <v>903</v>
      </c>
      <c r="B192" s="727" t="s">
        <v>5624</v>
      </c>
      <c r="C192" s="728">
        <v>382273.6</v>
      </c>
    </row>
    <row r="193" ht="15.75" customHeight="1">
      <c r="A193" s="726" t="s">
        <v>2186</v>
      </c>
      <c r="B193" s="727" t="s">
        <v>5511</v>
      </c>
      <c r="C193" s="728">
        <v>382031.0</v>
      </c>
    </row>
    <row r="194" ht="15.75" customHeight="1">
      <c r="A194" s="726" t="s">
        <v>2209</v>
      </c>
      <c r="B194" s="727" t="s">
        <v>5625</v>
      </c>
      <c r="C194" s="728">
        <v>378119.4</v>
      </c>
    </row>
    <row r="195" ht="15.75" customHeight="1">
      <c r="A195" s="726" t="s">
        <v>147</v>
      </c>
      <c r="B195" s="727" t="s">
        <v>5583</v>
      </c>
      <c r="C195" s="728">
        <v>376343.1</v>
      </c>
    </row>
    <row r="196" ht="15.75" customHeight="1">
      <c r="A196" s="726" t="s">
        <v>1983</v>
      </c>
      <c r="B196" s="727" t="s">
        <v>5560</v>
      </c>
      <c r="C196" s="728">
        <v>376178.3</v>
      </c>
    </row>
    <row r="197" ht="15.75" customHeight="1">
      <c r="A197" s="726" t="s">
        <v>1101</v>
      </c>
      <c r="B197" s="727" t="s">
        <v>5626</v>
      </c>
      <c r="C197" s="728">
        <v>375516.4</v>
      </c>
    </row>
    <row r="198" ht="15.75" customHeight="1">
      <c r="A198" s="726" t="s">
        <v>1746</v>
      </c>
      <c r="B198" s="727" t="s">
        <v>5627</v>
      </c>
      <c r="C198" s="728">
        <v>375134.5</v>
      </c>
    </row>
    <row r="199" ht="15.75" customHeight="1">
      <c r="A199" s="726" t="s">
        <v>514</v>
      </c>
      <c r="B199" s="727" t="s">
        <v>5498</v>
      </c>
      <c r="C199" s="728">
        <v>372328.4</v>
      </c>
    </row>
    <row r="200" ht="15.75" customHeight="1">
      <c r="A200" s="726" t="s">
        <v>2453</v>
      </c>
      <c r="B200" s="727" t="s">
        <v>5589</v>
      </c>
      <c r="C200" s="728">
        <v>371091.6</v>
      </c>
    </row>
    <row r="201" ht="15.75" customHeight="1">
      <c r="A201" s="726" t="s">
        <v>1010</v>
      </c>
      <c r="B201" s="727" t="s">
        <v>5628</v>
      </c>
      <c r="C201" s="728">
        <v>364633.6</v>
      </c>
    </row>
    <row r="202" ht="15.75" customHeight="1">
      <c r="A202" s="726" t="s">
        <v>2292</v>
      </c>
      <c r="B202" s="727" t="s">
        <v>5580</v>
      </c>
      <c r="C202" s="728">
        <v>364073.5</v>
      </c>
    </row>
    <row r="203" ht="15.75" customHeight="1">
      <c r="A203" s="726" t="s">
        <v>741</v>
      </c>
      <c r="B203" s="727" t="s">
        <v>5629</v>
      </c>
      <c r="C203" s="728">
        <v>363499.7</v>
      </c>
    </row>
    <row r="204" ht="15.75" customHeight="1">
      <c r="A204" s="726" t="s">
        <v>565</v>
      </c>
      <c r="B204" s="727" t="s">
        <v>5630</v>
      </c>
      <c r="C204" s="728">
        <v>362285.5</v>
      </c>
    </row>
    <row r="205" ht="15.75" customHeight="1">
      <c r="A205" s="726" t="s">
        <v>1587</v>
      </c>
      <c r="B205" s="727" t="s">
        <v>5631</v>
      </c>
      <c r="C205" s="728">
        <v>353146.3</v>
      </c>
    </row>
    <row r="206" ht="15.75" customHeight="1">
      <c r="A206" s="726" t="s">
        <v>213</v>
      </c>
      <c r="B206" s="727" t="s">
        <v>5632</v>
      </c>
      <c r="C206" s="728">
        <v>350783.1</v>
      </c>
    </row>
    <row r="207" ht="15.75" customHeight="1">
      <c r="A207" s="726" t="s">
        <v>593</v>
      </c>
      <c r="B207" s="727" t="s">
        <v>5633</v>
      </c>
      <c r="C207" s="728">
        <v>349524.1</v>
      </c>
    </row>
    <row r="208" ht="15.75" customHeight="1">
      <c r="A208" s="726" t="s">
        <v>1545</v>
      </c>
      <c r="B208" s="727" t="s">
        <v>5634</v>
      </c>
      <c r="C208" s="728">
        <v>347414.9</v>
      </c>
    </row>
    <row r="209" ht="15.75" customHeight="1">
      <c r="A209" s="726" t="s">
        <v>738</v>
      </c>
      <c r="B209" s="727" t="s">
        <v>5635</v>
      </c>
      <c r="C209" s="728">
        <v>346709.3</v>
      </c>
    </row>
    <row r="210" ht="15.75" customHeight="1">
      <c r="A210" s="726" t="s">
        <v>1224</v>
      </c>
      <c r="B210" s="727" t="s">
        <v>5636</v>
      </c>
      <c r="C210" s="728">
        <v>343034.5</v>
      </c>
    </row>
    <row r="211" ht="15.75" customHeight="1">
      <c r="A211" s="726" t="s">
        <v>804</v>
      </c>
      <c r="B211" s="727" t="s">
        <v>5637</v>
      </c>
      <c r="C211" s="728">
        <v>341573.6</v>
      </c>
    </row>
    <row r="212" ht="15.75" customHeight="1">
      <c r="A212" s="726" t="s">
        <v>1834</v>
      </c>
      <c r="B212" s="727" t="s">
        <v>5638</v>
      </c>
      <c r="C212" s="728">
        <v>338320.6</v>
      </c>
    </row>
    <row r="213" ht="15.75" customHeight="1">
      <c r="A213" s="726" t="s">
        <v>299</v>
      </c>
      <c r="B213" s="727" t="s">
        <v>5505</v>
      </c>
      <c r="C213" s="728">
        <v>337787.4</v>
      </c>
    </row>
    <row r="214" ht="15.75" customHeight="1">
      <c r="A214" s="726" t="s">
        <v>1275</v>
      </c>
      <c r="B214" s="727" t="s">
        <v>5639</v>
      </c>
      <c r="C214" s="728">
        <v>333219.6</v>
      </c>
    </row>
    <row r="215" ht="15.75" customHeight="1">
      <c r="A215" s="726" t="s">
        <v>1413</v>
      </c>
      <c r="B215" s="727" t="s">
        <v>5640</v>
      </c>
      <c r="C215" s="728">
        <v>326081.8</v>
      </c>
    </row>
    <row r="216" ht="15.75" customHeight="1">
      <c r="A216" s="726" t="s">
        <v>2099</v>
      </c>
      <c r="B216" s="727" t="s">
        <v>5603</v>
      </c>
      <c r="C216" s="728">
        <v>325499.6</v>
      </c>
    </row>
    <row r="217" ht="15.75" customHeight="1">
      <c r="A217" s="726" t="s">
        <v>1492</v>
      </c>
      <c r="B217" s="727" t="s">
        <v>5641</v>
      </c>
      <c r="C217" s="728">
        <v>324175.5</v>
      </c>
    </row>
    <row r="218" ht="15.75" customHeight="1">
      <c r="A218" s="726" t="s">
        <v>1727</v>
      </c>
      <c r="B218" s="727" t="s">
        <v>5509</v>
      </c>
      <c r="C218" s="728">
        <v>322474.5</v>
      </c>
    </row>
    <row r="219" ht="15.75" customHeight="1">
      <c r="A219" s="726" t="s">
        <v>5642</v>
      </c>
      <c r="B219" s="727" t="s">
        <v>5576</v>
      </c>
      <c r="C219" s="728">
        <v>320386.3</v>
      </c>
    </row>
    <row r="220" ht="15.75" customHeight="1">
      <c r="A220" s="726" t="s">
        <v>2476</v>
      </c>
      <c r="B220" s="727" t="s">
        <v>5542</v>
      </c>
      <c r="C220" s="728">
        <v>318455.7</v>
      </c>
    </row>
    <row r="221" ht="15.75" customHeight="1">
      <c r="A221" s="726" t="s">
        <v>569</v>
      </c>
      <c r="B221" s="727" t="s">
        <v>5643</v>
      </c>
      <c r="C221" s="728">
        <v>315802.0</v>
      </c>
    </row>
    <row r="222" ht="15.75" customHeight="1">
      <c r="A222" s="726" t="s">
        <v>2335</v>
      </c>
      <c r="B222" s="727" t="s">
        <v>5644</v>
      </c>
      <c r="C222" s="728">
        <v>307102.4</v>
      </c>
    </row>
    <row r="223" ht="15.75" customHeight="1">
      <c r="A223" s="726" t="s">
        <v>541</v>
      </c>
      <c r="B223" s="727" t="s">
        <v>5498</v>
      </c>
      <c r="C223" s="728">
        <v>306412.4</v>
      </c>
    </row>
    <row r="224" ht="15.75" customHeight="1">
      <c r="A224" s="726" t="s">
        <v>531</v>
      </c>
      <c r="B224" s="727" t="s">
        <v>5498</v>
      </c>
      <c r="C224" s="728">
        <v>305745.1</v>
      </c>
    </row>
    <row r="225" ht="15.75" customHeight="1">
      <c r="A225" s="726" t="s">
        <v>683</v>
      </c>
      <c r="B225" s="727" t="s">
        <v>5645</v>
      </c>
      <c r="C225" s="728">
        <v>305608.1</v>
      </c>
    </row>
    <row r="226" ht="15.75" customHeight="1">
      <c r="A226" s="726" t="s">
        <v>360</v>
      </c>
      <c r="B226" s="727" t="s">
        <v>5646</v>
      </c>
      <c r="C226" s="728">
        <v>304222.8</v>
      </c>
    </row>
    <row r="227" ht="15.75" customHeight="1">
      <c r="A227" s="726" t="s">
        <v>928</v>
      </c>
      <c r="B227" s="727" t="s">
        <v>5647</v>
      </c>
      <c r="C227" s="728">
        <v>303017.2</v>
      </c>
    </row>
    <row r="228" ht="15.75" customHeight="1">
      <c r="A228" s="726" t="s">
        <v>1189</v>
      </c>
      <c r="B228" s="727" t="s">
        <v>5545</v>
      </c>
      <c r="C228" s="728">
        <v>302980.1</v>
      </c>
    </row>
    <row r="229" ht="15.75" customHeight="1">
      <c r="A229" s="726" t="s">
        <v>497</v>
      </c>
      <c r="B229" s="727" t="s">
        <v>5648</v>
      </c>
      <c r="C229" s="728">
        <v>301762.6</v>
      </c>
    </row>
    <row r="230" ht="15.75" customHeight="1">
      <c r="A230" s="726" t="s">
        <v>385</v>
      </c>
      <c r="B230" s="727" t="s">
        <v>5649</v>
      </c>
      <c r="C230" s="728">
        <v>300904.3</v>
      </c>
    </row>
    <row r="231" ht="15.75" customHeight="1">
      <c r="A231" s="726" t="s">
        <v>1889</v>
      </c>
      <c r="B231" s="727" t="s">
        <v>5516</v>
      </c>
      <c r="C231" s="728">
        <v>300397.8</v>
      </c>
    </row>
    <row r="232" ht="15.75" customHeight="1">
      <c r="A232" s="726" t="s">
        <v>1230</v>
      </c>
      <c r="B232" s="727" t="s">
        <v>5650</v>
      </c>
      <c r="C232" s="728">
        <v>297675.1</v>
      </c>
    </row>
    <row r="233" ht="15.75" customHeight="1">
      <c r="A233" s="726" t="s">
        <v>425</v>
      </c>
      <c r="B233" s="727" t="s">
        <v>5608</v>
      </c>
      <c r="C233" s="728">
        <v>294822.5</v>
      </c>
    </row>
    <row r="234" ht="15.75" customHeight="1">
      <c r="A234" s="726" t="s">
        <v>1135</v>
      </c>
      <c r="B234" s="727" t="s">
        <v>5594</v>
      </c>
      <c r="C234" s="728">
        <v>290852.1</v>
      </c>
    </row>
    <row r="235" ht="15.75" customHeight="1">
      <c r="A235" s="726" t="s">
        <v>1912</v>
      </c>
      <c r="B235" s="727" t="s">
        <v>5651</v>
      </c>
      <c r="C235" s="728">
        <v>287517.2</v>
      </c>
    </row>
    <row r="236" ht="15.75" customHeight="1">
      <c r="A236" s="726" t="s">
        <v>2060</v>
      </c>
      <c r="B236" s="727" t="s">
        <v>5569</v>
      </c>
      <c r="C236" s="728">
        <v>287210.0</v>
      </c>
    </row>
    <row r="237" ht="15.75" customHeight="1">
      <c r="A237" s="726" t="s">
        <v>1021</v>
      </c>
      <c r="B237" s="727" t="s">
        <v>5615</v>
      </c>
      <c r="C237" s="728">
        <v>284363.2</v>
      </c>
    </row>
    <row r="238" ht="15.75" customHeight="1">
      <c r="A238" s="726" t="s">
        <v>2397</v>
      </c>
      <c r="B238" s="727" t="s">
        <v>5652</v>
      </c>
      <c r="C238" s="728">
        <v>283200.7</v>
      </c>
    </row>
    <row r="239" ht="15.75" customHeight="1">
      <c r="A239" s="726" t="s">
        <v>948</v>
      </c>
      <c r="B239" s="727" t="s">
        <v>5653</v>
      </c>
      <c r="C239" s="728">
        <v>280193.8</v>
      </c>
    </row>
    <row r="240" ht="15.75" customHeight="1">
      <c r="A240" s="726" t="s">
        <v>373</v>
      </c>
      <c r="B240" s="727" t="s">
        <v>5654</v>
      </c>
      <c r="C240" s="728">
        <v>276592.5</v>
      </c>
    </row>
    <row r="241" ht="15.75" customHeight="1">
      <c r="A241" s="726" t="s">
        <v>1559</v>
      </c>
      <c r="B241" s="727" t="s">
        <v>5655</v>
      </c>
      <c r="C241" s="728">
        <v>273078.0</v>
      </c>
    </row>
    <row r="242" ht="15.75" customHeight="1">
      <c r="A242" s="726" t="s">
        <v>484</v>
      </c>
      <c r="B242" s="727" t="s">
        <v>5598</v>
      </c>
      <c r="C242" s="728">
        <v>272314.1</v>
      </c>
    </row>
    <row r="243" ht="15.75" customHeight="1">
      <c r="A243" s="726" t="s">
        <v>1812</v>
      </c>
      <c r="B243" s="727" t="s">
        <v>5475</v>
      </c>
      <c r="C243" s="728">
        <v>271574.4</v>
      </c>
    </row>
    <row r="244" ht="15.75" customHeight="1">
      <c r="A244" s="726" t="s">
        <v>2253</v>
      </c>
      <c r="B244" s="727" t="s">
        <v>5656</v>
      </c>
      <c r="C244" s="728">
        <v>271454.7</v>
      </c>
    </row>
    <row r="245" ht="15.75" customHeight="1">
      <c r="A245" s="726" t="s">
        <v>558</v>
      </c>
      <c r="B245" s="727" t="s">
        <v>5657</v>
      </c>
      <c r="C245" s="728">
        <v>268381.0</v>
      </c>
    </row>
    <row r="246" ht="15.75" customHeight="1">
      <c r="A246" s="726" t="s">
        <v>1236</v>
      </c>
      <c r="B246" s="727" t="s">
        <v>5658</v>
      </c>
      <c r="C246" s="728">
        <v>266699.7</v>
      </c>
    </row>
    <row r="247" ht="15.75" customHeight="1">
      <c r="A247" s="726" t="s">
        <v>1239</v>
      </c>
      <c r="B247" s="727" t="s">
        <v>5659</v>
      </c>
      <c r="C247" s="728">
        <v>264126.8</v>
      </c>
    </row>
    <row r="248" ht="15.75" customHeight="1">
      <c r="A248" s="726" t="s">
        <v>651</v>
      </c>
      <c r="B248" s="727" t="s">
        <v>5660</v>
      </c>
      <c r="C248" s="728">
        <v>263049.6</v>
      </c>
    </row>
    <row r="249" ht="15.75" customHeight="1">
      <c r="A249" s="726" t="s">
        <v>1001</v>
      </c>
      <c r="B249" s="727" t="s">
        <v>5628</v>
      </c>
      <c r="C249" s="728">
        <v>261719.3</v>
      </c>
    </row>
    <row r="250" ht="15.75" customHeight="1">
      <c r="A250" s="726" t="s">
        <v>1948</v>
      </c>
      <c r="B250" s="727" t="s">
        <v>5661</v>
      </c>
      <c r="C250" s="728">
        <v>258866.8</v>
      </c>
    </row>
    <row r="251" ht="15.75" customHeight="1">
      <c r="A251" s="726" t="s">
        <v>2497</v>
      </c>
      <c r="B251" s="727" t="s">
        <v>5662</v>
      </c>
      <c r="C251" s="728">
        <v>255176.8</v>
      </c>
    </row>
    <row r="252" ht="15.75" customHeight="1">
      <c r="A252" s="726" t="s">
        <v>1720</v>
      </c>
      <c r="B252" s="727" t="s">
        <v>5528</v>
      </c>
      <c r="C252" s="728">
        <v>254469.9</v>
      </c>
    </row>
    <row r="253" ht="15.75" customHeight="1">
      <c r="A253" s="726" t="s">
        <v>5663</v>
      </c>
      <c r="B253" s="727" t="s">
        <v>5664</v>
      </c>
      <c r="C253" s="728">
        <v>253171.6</v>
      </c>
    </row>
    <row r="254" ht="15.75" customHeight="1">
      <c r="A254" s="726" t="s">
        <v>534</v>
      </c>
      <c r="B254" s="727" t="s">
        <v>5498</v>
      </c>
      <c r="C254" s="728">
        <v>251676.7</v>
      </c>
    </row>
    <row r="255" ht="15.75" customHeight="1">
      <c r="A255" s="726" t="s">
        <v>1680</v>
      </c>
      <c r="B255" s="727" t="s">
        <v>5482</v>
      </c>
      <c r="C255" s="728">
        <v>251422.3</v>
      </c>
    </row>
    <row r="256" ht="15.75" customHeight="1">
      <c r="A256" s="726" t="s">
        <v>458</v>
      </c>
      <c r="B256" s="727" t="s">
        <v>5486</v>
      </c>
      <c r="C256" s="728">
        <v>250791.5</v>
      </c>
    </row>
    <row r="257" ht="15.75" customHeight="1">
      <c r="A257" s="726" t="s">
        <v>2139</v>
      </c>
      <c r="B257" s="727" t="s">
        <v>5665</v>
      </c>
      <c r="C257" s="728">
        <v>247920.8</v>
      </c>
    </row>
    <row r="258" ht="15.75" customHeight="1">
      <c r="A258" s="726" t="s">
        <v>2573</v>
      </c>
      <c r="B258" s="727" t="s">
        <v>5666</v>
      </c>
      <c r="C258" s="728">
        <v>247633.8</v>
      </c>
    </row>
    <row r="259" ht="15.75" customHeight="1">
      <c r="A259" s="726" t="s">
        <v>783</v>
      </c>
      <c r="B259" s="727" t="s">
        <v>5667</v>
      </c>
      <c r="C259" s="728">
        <v>246206.7</v>
      </c>
    </row>
    <row r="260" ht="15.75" customHeight="1">
      <c r="A260" s="726" t="s">
        <v>177</v>
      </c>
      <c r="B260" s="727" t="s">
        <v>5668</v>
      </c>
      <c r="C260" s="728">
        <v>244936.6</v>
      </c>
    </row>
    <row r="261" ht="15.75" customHeight="1">
      <c r="A261" s="726" t="s">
        <v>2302</v>
      </c>
      <c r="B261" s="727" t="s">
        <v>5669</v>
      </c>
      <c r="C261" s="728">
        <v>244581.3</v>
      </c>
    </row>
    <row r="262" ht="15.75" customHeight="1">
      <c r="A262" s="726" t="s">
        <v>487</v>
      </c>
      <c r="B262" s="727" t="s">
        <v>5598</v>
      </c>
      <c r="C262" s="728">
        <v>244324.7</v>
      </c>
    </row>
    <row r="263" ht="15.75" customHeight="1">
      <c r="A263" s="726" t="s">
        <v>1867</v>
      </c>
      <c r="B263" s="727" t="s">
        <v>5670</v>
      </c>
      <c r="C263" s="728">
        <v>243848.6</v>
      </c>
    </row>
    <row r="264" ht="15.75" customHeight="1">
      <c r="A264" s="726" t="s">
        <v>1987</v>
      </c>
      <c r="B264" s="727" t="s">
        <v>5560</v>
      </c>
      <c r="C264" s="728">
        <v>243077.1</v>
      </c>
    </row>
    <row r="265" ht="15.75" customHeight="1">
      <c r="A265" s="726" t="s">
        <v>2348</v>
      </c>
      <c r="B265" s="727" t="s">
        <v>5497</v>
      </c>
      <c r="C265" s="728">
        <v>242019.4</v>
      </c>
    </row>
    <row r="266" ht="15.75" customHeight="1">
      <c r="A266" s="726" t="s">
        <v>677</v>
      </c>
      <c r="B266" s="727" t="s">
        <v>5645</v>
      </c>
      <c r="C266" s="728">
        <v>241995.6</v>
      </c>
    </row>
    <row r="267" ht="15.75" customHeight="1">
      <c r="A267" s="726" t="s">
        <v>2358</v>
      </c>
      <c r="B267" s="727" t="s">
        <v>5671</v>
      </c>
      <c r="C267" s="728">
        <v>241580.9</v>
      </c>
    </row>
    <row r="268" ht="15.75" customHeight="1">
      <c r="A268" s="726" t="s">
        <v>412</v>
      </c>
      <c r="B268" s="727" t="s">
        <v>5672</v>
      </c>
      <c r="C268" s="728">
        <v>241563.7</v>
      </c>
    </row>
    <row r="269" ht="15.75" customHeight="1">
      <c r="A269" s="726" t="s">
        <v>2493</v>
      </c>
      <c r="B269" s="727" t="s">
        <v>5662</v>
      </c>
      <c r="C269" s="728">
        <v>240712.1</v>
      </c>
    </row>
    <row r="270" ht="15.75" customHeight="1">
      <c r="A270" s="726" t="s">
        <v>884</v>
      </c>
      <c r="B270" s="727" t="s">
        <v>5673</v>
      </c>
      <c r="C270" s="728">
        <v>237009.7</v>
      </c>
    </row>
    <row r="271" ht="15.75" customHeight="1">
      <c r="A271" s="726" t="s">
        <v>2282</v>
      </c>
      <c r="B271" s="727" t="s">
        <v>5674</v>
      </c>
      <c r="C271" s="728">
        <v>227578.9</v>
      </c>
    </row>
    <row r="272" ht="15.75" customHeight="1">
      <c r="A272" s="726" t="s">
        <v>2225</v>
      </c>
      <c r="B272" s="727" t="s">
        <v>5513</v>
      </c>
      <c r="C272" s="728">
        <v>226326.0</v>
      </c>
    </row>
    <row r="273" ht="15.75" customHeight="1">
      <c r="A273" s="726" t="s">
        <v>1407</v>
      </c>
      <c r="B273" s="727" t="s">
        <v>5675</v>
      </c>
      <c r="C273" s="728">
        <v>225574.3</v>
      </c>
    </row>
    <row r="274" ht="15.75" customHeight="1">
      <c r="A274" s="726" t="s">
        <v>754</v>
      </c>
      <c r="B274" s="727" t="s">
        <v>5676</v>
      </c>
      <c r="C274" s="728">
        <v>224680.3</v>
      </c>
    </row>
    <row r="275" ht="15.75" customHeight="1">
      <c r="A275" s="726" t="s">
        <v>465</v>
      </c>
      <c r="B275" s="727" t="s">
        <v>5486</v>
      </c>
      <c r="C275" s="728">
        <v>220384.2</v>
      </c>
    </row>
    <row r="276" ht="15.75" customHeight="1">
      <c r="A276" s="726" t="s">
        <v>1300</v>
      </c>
      <c r="B276" s="727" t="s">
        <v>5614</v>
      </c>
      <c r="C276" s="728">
        <v>218741.2</v>
      </c>
    </row>
    <row r="277" ht="15.75" customHeight="1">
      <c r="A277" s="726" t="s">
        <v>729</v>
      </c>
      <c r="B277" s="727" t="s">
        <v>5677</v>
      </c>
      <c r="C277" s="728">
        <v>216787.3</v>
      </c>
    </row>
    <row r="278" ht="15.75" customHeight="1">
      <c r="A278" s="726" t="s">
        <v>935</v>
      </c>
      <c r="B278" s="727" t="s">
        <v>5678</v>
      </c>
      <c r="C278" s="728">
        <v>216541.3</v>
      </c>
    </row>
    <row r="279" ht="15.75" customHeight="1">
      <c r="A279" s="726" t="s">
        <v>2552</v>
      </c>
      <c r="B279" s="727" t="s">
        <v>5679</v>
      </c>
      <c r="C279" s="728">
        <v>215384.1</v>
      </c>
    </row>
    <row r="280" ht="15.75" customHeight="1">
      <c r="A280" s="726" t="s">
        <v>2539</v>
      </c>
      <c r="B280" s="727" t="s">
        <v>5604</v>
      </c>
      <c r="C280" s="728">
        <v>214353.0</v>
      </c>
    </row>
    <row r="281" ht="15.75" customHeight="1">
      <c r="A281" s="726" t="s">
        <v>920</v>
      </c>
      <c r="B281" s="727" t="s">
        <v>5680</v>
      </c>
      <c r="C281" s="728">
        <v>213631.0</v>
      </c>
    </row>
    <row r="282" ht="15.75" customHeight="1">
      <c r="A282" s="726" t="s">
        <v>2114</v>
      </c>
      <c r="B282" s="727" t="s">
        <v>5481</v>
      </c>
      <c r="C282" s="728">
        <v>213185.7</v>
      </c>
    </row>
    <row r="283" ht="15.75" customHeight="1">
      <c r="A283" s="726" t="s">
        <v>2369</v>
      </c>
      <c r="B283" s="727" t="s">
        <v>5681</v>
      </c>
      <c r="C283" s="728">
        <v>213143.5</v>
      </c>
    </row>
    <row r="284" ht="15.75" customHeight="1">
      <c r="A284" s="726" t="s">
        <v>2155</v>
      </c>
      <c r="B284" s="727" t="s">
        <v>5682</v>
      </c>
      <c r="C284" s="728">
        <v>211738.9</v>
      </c>
    </row>
    <row r="285" ht="15.75" customHeight="1">
      <c r="A285" s="726" t="s">
        <v>2093</v>
      </c>
      <c r="B285" s="727" t="s">
        <v>5520</v>
      </c>
      <c r="C285" s="728">
        <v>210959.6</v>
      </c>
    </row>
    <row r="286" ht="15.75" customHeight="1">
      <c r="A286" s="726" t="s">
        <v>159</v>
      </c>
      <c r="B286" s="727" t="s">
        <v>5567</v>
      </c>
      <c r="C286" s="728">
        <v>209441.2</v>
      </c>
    </row>
    <row r="287" ht="15.75" customHeight="1">
      <c r="A287" s="726" t="s">
        <v>613</v>
      </c>
      <c r="B287" s="727" t="s">
        <v>5683</v>
      </c>
      <c r="C287" s="728">
        <v>209195.9</v>
      </c>
    </row>
    <row r="288" ht="15.75" customHeight="1">
      <c r="A288" s="726" t="s">
        <v>751</v>
      </c>
      <c r="B288" s="727" t="s">
        <v>5684</v>
      </c>
      <c r="C288" s="728">
        <v>207668.9</v>
      </c>
    </row>
    <row r="289" ht="15.75" customHeight="1">
      <c r="A289" s="726" t="s">
        <v>1265</v>
      </c>
      <c r="B289" s="727" t="s">
        <v>5685</v>
      </c>
      <c r="C289" s="728">
        <v>207092.9</v>
      </c>
    </row>
    <row r="290" ht="15.75" customHeight="1">
      <c r="A290" s="726" t="s">
        <v>1820</v>
      </c>
      <c r="B290" s="727" t="s">
        <v>5686</v>
      </c>
      <c r="C290" s="728">
        <v>206730.6</v>
      </c>
    </row>
    <row r="291" ht="15.75" customHeight="1">
      <c r="A291" s="726" t="s">
        <v>2570</v>
      </c>
      <c r="B291" s="727" t="s">
        <v>5666</v>
      </c>
      <c r="C291" s="728">
        <v>206598.1</v>
      </c>
    </row>
    <row r="292" ht="15.75" customHeight="1">
      <c r="A292" s="726" t="s">
        <v>436</v>
      </c>
      <c r="B292" s="727" t="s">
        <v>5687</v>
      </c>
      <c r="C292" s="728">
        <v>203879.7</v>
      </c>
    </row>
    <row r="293" ht="15.75" customHeight="1">
      <c r="A293" s="726" t="s">
        <v>5688</v>
      </c>
      <c r="B293" s="727" t="s">
        <v>5475</v>
      </c>
      <c r="C293" s="728">
        <v>202061.2</v>
      </c>
    </row>
    <row r="294" ht="15.75" customHeight="1">
      <c r="A294" s="726" t="s">
        <v>1084</v>
      </c>
      <c r="B294" s="727" t="s">
        <v>5689</v>
      </c>
      <c r="C294" s="728">
        <v>201798.0</v>
      </c>
    </row>
    <row r="295" ht="15.75" customHeight="1">
      <c r="A295" s="726" t="s">
        <v>1233</v>
      </c>
      <c r="B295" s="727" t="s">
        <v>5658</v>
      </c>
      <c r="C295" s="728">
        <v>201462.6</v>
      </c>
    </row>
    <row r="296" ht="15.75" customHeight="1">
      <c r="A296" s="726" t="s">
        <v>427</v>
      </c>
      <c r="B296" s="727" t="s">
        <v>5608</v>
      </c>
      <c r="C296" s="728">
        <v>200016.5</v>
      </c>
    </row>
    <row r="297" ht="15.75" customHeight="1">
      <c r="A297" s="726" t="s">
        <v>1580</v>
      </c>
      <c r="B297" s="727" t="s">
        <v>5690</v>
      </c>
      <c r="C297" s="728">
        <v>195643.1</v>
      </c>
    </row>
    <row r="298" ht="15.75" customHeight="1">
      <c r="A298" s="726" t="s">
        <v>2542</v>
      </c>
      <c r="B298" s="727" t="s">
        <v>5604</v>
      </c>
      <c r="C298" s="728">
        <v>195122.9</v>
      </c>
    </row>
    <row r="299" ht="15.75" customHeight="1">
      <c r="A299" s="726" t="s">
        <v>1071</v>
      </c>
      <c r="B299" s="727" t="s">
        <v>5691</v>
      </c>
      <c r="C299" s="728">
        <v>194333.3</v>
      </c>
    </row>
    <row r="300" ht="15.75" customHeight="1">
      <c r="A300" s="726" t="s">
        <v>779</v>
      </c>
      <c r="B300" s="727" t="s">
        <v>5478</v>
      </c>
      <c r="C300" s="728">
        <v>193119.9</v>
      </c>
    </row>
    <row r="301" ht="15.75" customHeight="1">
      <c r="A301" s="726" t="s">
        <v>734</v>
      </c>
      <c r="B301" s="727" t="s">
        <v>5677</v>
      </c>
      <c r="C301" s="728">
        <v>191574.7</v>
      </c>
    </row>
    <row r="302" ht="15.75" customHeight="1">
      <c r="A302" s="726" t="s">
        <v>2216</v>
      </c>
      <c r="B302" s="727" t="s">
        <v>5692</v>
      </c>
      <c r="C302" s="728">
        <v>191199.7</v>
      </c>
    </row>
    <row r="303" ht="15.75" customHeight="1">
      <c r="A303" s="726" t="s">
        <v>1399</v>
      </c>
      <c r="B303" s="727" t="s">
        <v>5675</v>
      </c>
      <c r="C303" s="728">
        <v>190233.5</v>
      </c>
    </row>
    <row r="304" ht="15.75" customHeight="1">
      <c r="A304" s="726" t="s">
        <v>1910</v>
      </c>
      <c r="B304" s="727" t="s">
        <v>5693</v>
      </c>
      <c r="C304" s="728">
        <v>187204.6</v>
      </c>
    </row>
    <row r="305" ht="15.75" customHeight="1">
      <c r="A305" s="726" t="s">
        <v>2067</v>
      </c>
      <c r="B305" s="727" t="s">
        <v>5569</v>
      </c>
      <c r="C305" s="728">
        <v>186189.5</v>
      </c>
    </row>
    <row r="306" ht="15.75" customHeight="1">
      <c r="A306" s="726" t="s">
        <v>1117</v>
      </c>
      <c r="B306" s="727" t="s">
        <v>5694</v>
      </c>
      <c r="C306" s="728">
        <v>184422.2</v>
      </c>
    </row>
    <row r="307" ht="15.75" customHeight="1">
      <c r="A307" s="726" t="s">
        <v>527</v>
      </c>
      <c r="B307" s="727" t="s">
        <v>5498</v>
      </c>
      <c r="C307" s="728">
        <v>182763.3</v>
      </c>
    </row>
    <row r="308" ht="15.75" customHeight="1">
      <c r="A308" s="726" t="s">
        <v>635</v>
      </c>
      <c r="B308" s="727" t="s">
        <v>5695</v>
      </c>
      <c r="C308" s="728">
        <v>178647.5</v>
      </c>
    </row>
    <row r="309" ht="15.75" customHeight="1">
      <c r="A309" s="726" t="s">
        <v>944</v>
      </c>
      <c r="B309" s="727" t="s">
        <v>5653</v>
      </c>
      <c r="C309" s="728">
        <v>177250.9</v>
      </c>
    </row>
    <row r="310" ht="15.75" customHeight="1">
      <c r="A310" s="726" t="s">
        <v>1128</v>
      </c>
      <c r="B310" s="727" t="s">
        <v>5594</v>
      </c>
      <c r="C310" s="728">
        <v>175381.2</v>
      </c>
    </row>
    <row r="311" ht="15.75" customHeight="1">
      <c r="A311" s="726" t="s">
        <v>2532</v>
      </c>
      <c r="B311" s="727" t="s">
        <v>5696</v>
      </c>
      <c r="C311" s="728">
        <v>173862.7</v>
      </c>
    </row>
    <row r="312" ht="15.75" customHeight="1">
      <c r="A312" s="726" t="s">
        <v>2071</v>
      </c>
      <c r="B312" s="727" t="s">
        <v>5569</v>
      </c>
      <c r="C312" s="728">
        <v>173353.9</v>
      </c>
    </row>
    <row r="313" ht="15.75" customHeight="1">
      <c r="A313" s="726" t="s">
        <v>696</v>
      </c>
      <c r="B313" s="727" t="s">
        <v>5697</v>
      </c>
      <c r="C313" s="728">
        <v>172297.7</v>
      </c>
    </row>
    <row r="314" ht="15.75" customHeight="1">
      <c r="A314" s="726" t="s">
        <v>1510</v>
      </c>
      <c r="B314" s="727" t="s">
        <v>5698</v>
      </c>
      <c r="C314" s="728">
        <v>171442.7</v>
      </c>
    </row>
    <row r="315" ht="15.75" customHeight="1">
      <c r="A315" s="726" t="s">
        <v>2529</v>
      </c>
      <c r="B315" s="727" t="s">
        <v>5696</v>
      </c>
      <c r="C315" s="728">
        <v>170740.8</v>
      </c>
    </row>
    <row r="316" ht="15.75" customHeight="1">
      <c r="A316" s="726" t="s">
        <v>2423</v>
      </c>
      <c r="B316" s="727" t="s">
        <v>5699</v>
      </c>
      <c r="C316" s="728">
        <v>168875.5</v>
      </c>
    </row>
    <row r="317" ht="15.75" customHeight="1">
      <c r="A317" s="726" t="s">
        <v>2275</v>
      </c>
      <c r="B317" s="727" t="s">
        <v>5700</v>
      </c>
      <c r="C317" s="728">
        <v>166322.2</v>
      </c>
    </row>
    <row r="318" ht="15.75" customHeight="1">
      <c r="A318" s="726" t="s">
        <v>2180</v>
      </c>
      <c r="B318" s="727" t="s">
        <v>5499</v>
      </c>
      <c r="C318" s="728">
        <v>164716.0</v>
      </c>
    </row>
    <row r="319" ht="15.75" customHeight="1">
      <c r="A319" s="726" t="s">
        <v>257</v>
      </c>
      <c r="B319" s="727" t="s">
        <v>5510</v>
      </c>
      <c r="C319" s="728">
        <v>164382.1</v>
      </c>
    </row>
    <row r="320" ht="15.75" customHeight="1">
      <c r="A320" s="726" t="s">
        <v>974</v>
      </c>
      <c r="B320" s="727" t="s">
        <v>5701</v>
      </c>
      <c r="C320" s="728">
        <v>163919.5</v>
      </c>
    </row>
    <row r="321" ht="15.75" customHeight="1">
      <c r="A321" s="726" t="s">
        <v>813</v>
      </c>
      <c r="B321" s="727" t="s">
        <v>5480</v>
      </c>
      <c r="C321" s="728">
        <v>163627.6</v>
      </c>
    </row>
    <row r="322" ht="15.75" customHeight="1">
      <c r="A322" s="726" t="s">
        <v>232</v>
      </c>
      <c r="B322" s="727" t="s">
        <v>5510</v>
      </c>
      <c r="C322" s="728">
        <v>163506.3</v>
      </c>
    </row>
    <row r="323" ht="15.75" customHeight="1">
      <c r="A323" s="726" t="s">
        <v>248</v>
      </c>
      <c r="B323" s="727" t="s">
        <v>5510</v>
      </c>
      <c r="C323" s="728">
        <v>163332.2</v>
      </c>
    </row>
    <row r="324" ht="15.75" customHeight="1">
      <c r="A324" s="726" t="s">
        <v>1991</v>
      </c>
      <c r="B324" s="727" t="s">
        <v>5560</v>
      </c>
      <c r="C324" s="728">
        <v>163121.5</v>
      </c>
    </row>
    <row r="325" ht="15.75" customHeight="1">
      <c r="A325" s="726" t="s">
        <v>2555</v>
      </c>
      <c r="B325" s="727" t="s">
        <v>5702</v>
      </c>
      <c r="C325" s="728">
        <v>161267.5</v>
      </c>
    </row>
    <row r="326" ht="15.75" customHeight="1">
      <c r="A326" s="726" t="s">
        <v>757</v>
      </c>
      <c r="B326" s="727" t="s">
        <v>5588</v>
      </c>
      <c r="C326" s="728">
        <v>159934.4</v>
      </c>
    </row>
    <row r="327" ht="15.75" customHeight="1">
      <c r="A327" s="726" t="s">
        <v>589</v>
      </c>
      <c r="B327" s="727" t="s">
        <v>5703</v>
      </c>
      <c r="C327" s="728">
        <v>157382.6</v>
      </c>
    </row>
    <row r="328" ht="15.75" customHeight="1">
      <c r="A328" s="726" t="s">
        <v>1440</v>
      </c>
      <c r="B328" s="727" t="s">
        <v>5704</v>
      </c>
      <c r="C328" s="728">
        <v>157140.9</v>
      </c>
    </row>
    <row r="329" ht="15.75" customHeight="1">
      <c r="A329" s="726" t="s">
        <v>1692</v>
      </c>
      <c r="B329" s="727" t="s">
        <v>5482</v>
      </c>
      <c r="C329" s="728">
        <v>155382.6</v>
      </c>
    </row>
    <row r="330" ht="15.75" customHeight="1">
      <c r="A330" s="726" t="s">
        <v>1141</v>
      </c>
      <c r="B330" s="727" t="s">
        <v>5594</v>
      </c>
      <c r="C330" s="728">
        <v>154156.5</v>
      </c>
    </row>
    <row r="331" ht="15.75" customHeight="1">
      <c r="A331" s="726" t="s">
        <v>1059</v>
      </c>
      <c r="B331" s="727" t="s">
        <v>5691</v>
      </c>
      <c r="C331" s="728">
        <v>153947.5</v>
      </c>
    </row>
    <row r="332" ht="15.75" customHeight="1">
      <c r="A332" s="726" t="s">
        <v>1729</v>
      </c>
      <c r="B332" s="727" t="s">
        <v>5509</v>
      </c>
      <c r="C332" s="728">
        <v>152061.2</v>
      </c>
    </row>
    <row r="333" ht="15.75" customHeight="1">
      <c r="A333" s="726" t="s">
        <v>875</v>
      </c>
      <c r="B333" s="727" t="s">
        <v>5705</v>
      </c>
      <c r="C333" s="728">
        <v>151000.1</v>
      </c>
    </row>
    <row r="334" ht="15.75" customHeight="1">
      <c r="A334" s="726" t="s">
        <v>2391</v>
      </c>
      <c r="B334" s="727" t="s">
        <v>5652</v>
      </c>
      <c r="C334" s="728">
        <v>150072.2</v>
      </c>
    </row>
    <row r="335" ht="15.75" customHeight="1">
      <c r="A335" s="726" t="s">
        <v>1417</v>
      </c>
      <c r="B335" s="727" t="s">
        <v>5706</v>
      </c>
      <c r="C335" s="728">
        <v>149773.3</v>
      </c>
    </row>
    <row r="336" ht="15.75" customHeight="1">
      <c r="A336" s="726" t="s">
        <v>953</v>
      </c>
      <c r="B336" s="727" t="s">
        <v>5707</v>
      </c>
      <c r="C336" s="728">
        <v>148507.0</v>
      </c>
    </row>
    <row r="337" ht="15.75" customHeight="1">
      <c r="A337" s="726" t="s">
        <v>2577</v>
      </c>
      <c r="B337" s="727" t="s">
        <v>5708</v>
      </c>
      <c r="C337" s="728">
        <v>148386.7</v>
      </c>
    </row>
    <row r="338" ht="15.75" customHeight="1">
      <c r="A338" s="726" t="s">
        <v>1402</v>
      </c>
      <c r="B338" s="727" t="s">
        <v>5675</v>
      </c>
      <c r="C338" s="728">
        <v>148320.2</v>
      </c>
    </row>
    <row r="339" ht="15.75" customHeight="1">
      <c r="A339" s="726" t="s">
        <v>1828</v>
      </c>
      <c r="B339" s="727" t="s">
        <v>5709</v>
      </c>
      <c r="C339" s="728">
        <v>147493.1</v>
      </c>
    </row>
    <row r="340" ht="15.75" customHeight="1">
      <c r="A340" s="726" t="s">
        <v>1933</v>
      </c>
      <c r="B340" s="727" t="s">
        <v>5540</v>
      </c>
      <c r="C340" s="728">
        <v>147232.1</v>
      </c>
    </row>
    <row r="341" ht="15.75" customHeight="1">
      <c r="A341" s="726" t="s">
        <v>2196</v>
      </c>
      <c r="B341" s="727" t="s">
        <v>5511</v>
      </c>
      <c r="C341" s="728">
        <v>144484.8</v>
      </c>
    </row>
    <row r="342" ht="15.75" customHeight="1">
      <c r="A342" s="726" t="s">
        <v>1520</v>
      </c>
      <c r="B342" s="727" t="s">
        <v>5710</v>
      </c>
      <c r="C342" s="728">
        <v>143697.2</v>
      </c>
    </row>
    <row r="343" ht="15.75" customHeight="1">
      <c r="A343" s="726" t="s">
        <v>2355</v>
      </c>
      <c r="B343" s="727" t="s">
        <v>5711</v>
      </c>
      <c r="C343" s="728">
        <v>143380.9</v>
      </c>
    </row>
    <row r="344" ht="15.75" customHeight="1">
      <c r="A344" s="726" t="s">
        <v>1710</v>
      </c>
      <c r="B344" s="727" t="s">
        <v>5528</v>
      </c>
      <c r="C344" s="728">
        <v>142916.5</v>
      </c>
    </row>
    <row r="345" ht="15.75" customHeight="1">
      <c r="A345" s="726" t="s">
        <v>1384</v>
      </c>
      <c r="B345" s="727" t="s">
        <v>5712</v>
      </c>
      <c r="C345" s="728">
        <v>142420.6</v>
      </c>
    </row>
    <row r="346" ht="15.75" customHeight="1">
      <c r="A346" s="726" t="s">
        <v>579</v>
      </c>
      <c r="B346" s="727" t="s">
        <v>5713</v>
      </c>
      <c r="C346" s="728">
        <v>142307.3</v>
      </c>
    </row>
    <row r="347" ht="15.75" customHeight="1">
      <c r="A347" s="726" t="s">
        <v>2133</v>
      </c>
      <c r="B347" s="727" t="s">
        <v>5714</v>
      </c>
      <c r="C347" s="728">
        <v>141995.4</v>
      </c>
    </row>
    <row r="348" ht="15.75" customHeight="1">
      <c r="A348" s="726" t="s">
        <v>1155</v>
      </c>
      <c r="B348" s="727" t="s">
        <v>5576</v>
      </c>
      <c r="C348" s="728">
        <v>141516.3</v>
      </c>
    </row>
    <row r="349" ht="15.75" customHeight="1">
      <c r="A349" s="726" t="s">
        <v>2005</v>
      </c>
      <c r="B349" s="727" t="s">
        <v>5491</v>
      </c>
      <c r="C349" s="728">
        <v>140657.8</v>
      </c>
    </row>
    <row r="350" ht="15.75" customHeight="1">
      <c r="A350" s="726" t="s">
        <v>2382</v>
      </c>
      <c r="B350" s="727" t="s">
        <v>5715</v>
      </c>
      <c r="C350" s="728">
        <v>140067.7</v>
      </c>
    </row>
    <row r="351" ht="15.75" customHeight="1">
      <c r="A351" s="726" t="s">
        <v>1087</v>
      </c>
      <c r="B351" s="727" t="s">
        <v>5716</v>
      </c>
      <c r="C351" s="728">
        <v>139126.1</v>
      </c>
    </row>
    <row r="352" ht="15.75" customHeight="1">
      <c r="A352" s="726" t="s">
        <v>2323</v>
      </c>
      <c r="B352" s="727" t="s">
        <v>5717</v>
      </c>
      <c r="C352" s="728">
        <v>137475.1</v>
      </c>
    </row>
    <row r="353" ht="15.75" customHeight="1">
      <c r="A353" s="726" t="s">
        <v>1489</v>
      </c>
      <c r="B353" s="727" t="s">
        <v>5718</v>
      </c>
      <c r="C353" s="728">
        <v>134866.5</v>
      </c>
    </row>
    <row r="354" ht="15.75" customHeight="1">
      <c r="A354" s="726" t="s">
        <v>1348</v>
      </c>
      <c r="B354" s="727" t="s">
        <v>5506</v>
      </c>
      <c r="C354" s="728">
        <v>133777.5</v>
      </c>
    </row>
    <row r="355" ht="15.75" customHeight="1">
      <c r="A355" s="726" t="s">
        <v>1004</v>
      </c>
      <c r="B355" s="727" t="s">
        <v>5628</v>
      </c>
      <c r="C355" s="728">
        <v>133548.6</v>
      </c>
    </row>
    <row r="356" ht="15.75" customHeight="1">
      <c r="A356" s="726" t="s">
        <v>960</v>
      </c>
      <c r="B356" s="727" t="s">
        <v>5719</v>
      </c>
      <c r="C356" s="728">
        <v>132229.3</v>
      </c>
    </row>
    <row r="357" ht="15.75" customHeight="1">
      <c r="A357" s="726" t="s">
        <v>202</v>
      </c>
      <c r="B357" s="727" t="s">
        <v>5720</v>
      </c>
      <c r="C357" s="728">
        <v>131508.1</v>
      </c>
    </row>
    <row r="358" ht="15.75" customHeight="1">
      <c r="A358" s="726" t="s">
        <v>1468</v>
      </c>
      <c r="B358" s="727" t="s">
        <v>5547</v>
      </c>
      <c r="C358" s="728">
        <v>130077.9</v>
      </c>
    </row>
    <row r="359" ht="15.75" customHeight="1">
      <c r="A359" s="726" t="s">
        <v>1686</v>
      </c>
      <c r="B359" s="727" t="s">
        <v>5482</v>
      </c>
      <c r="C359" s="728">
        <v>129646.8</v>
      </c>
    </row>
    <row r="360" ht="15.75" customHeight="1">
      <c r="A360" s="726" t="s">
        <v>767</v>
      </c>
      <c r="B360" s="727" t="s">
        <v>5588</v>
      </c>
      <c r="C360" s="728">
        <v>129100.0</v>
      </c>
    </row>
    <row r="361" ht="15.75" customHeight="1">
      <c r="A361" s="726" t="s">
        <v>2037</v>
      </c>
      <c r="B361" s="727" t="s">
        <v>5563</v>
      </c>
      <c r="C361" s="728">
        <v>128239.8</v>
      </c>
    </row>
    <row r="362" ht="15.75" customHeight="1">
      <c r="A362" s="726" t="s">
        <v>967</v>
      </c>
      <c r="B362" s="727" t="s">
        <v>5721</v>
      </c>
      <c r="C362" s="728">
        <v>128158.1</v>
      </c>
    </row>
    <row r="363" ht="15.75" customHeight="1">
      <c r="A363" s="726" t="s">
        <v>5722</v>
      </c>
      <c r="B363" s="727" t="s">
        <v>5723</v>
      </c>
      <c r="C363" s="728">
        <v>126664.3</v>
      </c>
    </row>
    <row r="364" ht="15.75" customHeight="1">
      <c r="A364" s="726" t="s">
        <v>1670</v>
      </c>
      <c r="B364" s="727" t="s">
        <v>5724</v>
      </c>
      <c r="C364" s="728">
        <v>124848.5</v>
      </c>
    </row>
    <row r="365" ht="15.75" customHeight="1">
      <c r="A365" s="726" t="s">
        <v>2417</v>
      </c>
      <c r="B365" s="727" t="s">
        <v>5725</v>
      </c>
      <c r="C365" s="728">
        <v>124769.2</v>
      </c>
    </row>
    <row r="366" ht="15.75" customHeight="1">
      <c r="A366" s="726" t="s">
        <v>1548</v>
      </c>
      <c r="B366" s="727" t="s">
        <v>5726</v>
      </c>
      <c r="C366" s="728">
        <v>124146.1</v>
      </c>
    </row>
    <row r="367" ht="15.75" customHeight="1">
      <c r="A367" s="726" t="s">
        <v>1818</v>
      </c>
      <c r="B367" s="727" t="s">
        <v>5686</v>
      </c>
      <c r="C367" s="728">
        <v>123621.7</v>
      </c>
    </row>
    <row r="368" ht="15.75" customHeight="1">
      <c r="A368" s="726" t="s">
        <v>108</v>
      </c>
      <c r="B368" s="727" t="s">
        <v>5727</v>
      </c>
      <c r="C368" s="728">
        <v>122843.1</v>
      </c>
    </row>
    <row r="369" ht="15.75" customHeight="1">
      <c r="A369" s="726" t="s">
        <v>1977</v>
      </c>
      <c r="B369" s="727" t="s">
        <v>5728</v>
      </c>
      <c r="C369" s="728">
        <v>122658.5</v>
      </c>
    </row>
    <row r="370" ht="15.75" customHeight="1">
      <c r="A370" s="726" t="s">
        <v>561</v>
      </c>
      <c r="B370" s="727" t="s">
        <v>5729</v>
      </c>
      <c r="C370" s="728">
        <v>121670.5</v>
      </c>
    </row>
    <row r="371" ht="15.75" customHeight="1">
      <c r="A371" s="726" t="s">
        <v>836</v>
      </c>
      <c r="B371" s="727" t="s">
        <v>5570</v>
      </c>
      <c r="C371" s="728">
        <v>120902.3</v>
      </c>
    </row>
    <row r="372" ht="15.75" customHeight="1">
      <c r="A372" s="726" t="s">
        <v>1007</v>
      </c>
      <c r="B372" s="727" t="s">
        <v>5628</v>
      </c>
      <c r="C372" s="728">
        <v>120845.8</v>
      </c>
    </row>
    <row r="373" ht="15.75" customHeight="1">
      <c r="A373" s="726" t="s">
        <v>2111</v>
      </c>
      <c r="B373" s="727" t="s">
        <v>5481</v>
      </c>
      <c r="C373" s="728">
        <v>120343.2</v>
      </c>
    </row>
    <row r="374" ht="15.75" customHeight="1">
      <c r="A374" s="726" t="s">
        <v>382</v>
      </c>
      <c r="B374" s="727" t="s">
        <v>5730</v>
      </c>
      <c r="C374" s="728">
        <v>120334.3</v>
      </c>
    </row>
    <row r="375" ht="15.75" customHeight="1">
      <c r="A375" s="726" t="s">
        <v>2324</v>
      </c>
      <c r="B375" s="727" t="s">
        <v>5717</v>
      </c>
      <c r="C375" s="728">
        <v>117268.2</v>
      </c>
    </row>
    <row r="376" ht="15.75" customHeight="1">
      <c r="A376" s="726" t="s">
        <v>598</v>
      </c>
      <c r="B376" s="727" t="s">
        <v>5731</v>
      </c>
      <c r="C376" s="728">
        <v>116956.9</v>
      </c>
    </row>
    <row r="377" ht="15.75" customHeight="1">
      <c r="A377" s="726" t="s">
        <v>2083</v>
      </c>
      <c r="B377" s="727" t="s">
        <v>5732</v>
      </c>
      <c r="C377" s="728">
        <v>116719.1</v>
      </c>
    </row>
    <row r="378" ht="15.75" customHeight="1">
      <c r="A378" s="726" t="s">
        <v>2021</v>
      </c>
      <c r="B378" s="727" t="s">
        <v>5563</v>
      </c>
      <c r="C378" s="728">
        <v>116711.3</v>
      </c>
    </row>
    <row r="379" ht="15.75" customHeight="1">
      <c r="A379" s="726" t="s">
        <v>699</v>
      </c>
      <c r="B379" s="727" t="s">
        <v>5697</v>
      </c>
      <c r="C379" s="728">
        <v>115184.6</v>
      </c>
    </row>
    <row r="380" ht="15.75" customHeight="1">
      <c r="A380" s="726" t="s">
        <v>524</v>
      </c>
      <c r="B380" s="727" t="s">
        <v>5498</v>
      </c>
      <c r="C380" s="728">
        <v>115078.6</v>
      </c>
    </row>
    <row r="381" ht="15.75" customHeight="1">
      <c r="A381" s="726" t="s">
        <v>2040</v>
      </c>
      <c r="B381" s="727" t="s">
        <v>5563</v>
      </c>
      <c r="C381" s="728">
        <v>114803.5</v>
      </c>
    </row>
    <row r="382" ht="15.75" customHeight="1">
      <c r="A382" s="726" t="s">
        <v>2456</v>
      </c>
      <c r="B382" s="727" t="s">
        <v>5589</v>
      </c>
      <c r="C382" s="728">
        <v>113405.0</v>
      </c>
    </row>
    <row r="383" ht="15.75" customHeight="1">
      <c r="A383" s="726" t="s">
        <v>970</v>
      </c>
      <c r="B383" s="727" t="s">
        <v>5701</v>
      </c>
      <c r="C383" s="728">
        <v>111811.4</v>
      </c>
    </row>
    <row r="384" ht="15.75" customHeight="1">
      <c r="A384" s="726" t="s">
        <v>2175</v>
      </c>
      <c r="B384" s="727" t="s">
        <v>5499</v>
      </c>
      <c r="C384" s="728">
        <v>109557.3</v>
      </c>
    </row>
    <row r="385" ht="15.75" customHeight="1">
      <c r="A385" s="726" t="s">
        <v>1484</v>
      </c>
      <c r="B385" s="727" t="s">
        <v>5733</v>
      </c>
      <c r="C385" s="728">
        <v>109250.4</v>
      </c>
    </row>
    <row r="386" ht="15.75" customHeight="1">
      <c r="A386" s="726" t="s">
        <v>504</v>
      </c>
      <c r="B386" s="727" t="s">
        <v>5734</v>
      </c>
      <c r="C386" s="728">
        <v>109070.5</v>
      </c>
    </row>
    <row r="387" ht="15.75" customHeight="1">
      <c r="A387" s="726" t="s">
        <v>304</v>
      </c>
      <c r="B387" s="727" t="s">
        <v>5505</v>
      </c>
      <c r="C387" s="728">
        <v>108681.6</v>
      </c>
    </row>
    <row r="388" ht="15.75" customHeight="1">
      <c r="A388" s="726" t="s">
        <v>1567</v>
      </c>
      <c r="B388" s="727" t="s">
        <v>5518</v>
      </c>
      <c r="C388" s="728">
        <v>108498.4</v>
      </c>
    </row>
    <row r="389" ht="15.75" customHeight="1">
      <c r="A389" s="726" t="s">
        <v>521</v>
      </c>
      <c r="B389" s="727" t="s">
        <v>5498</v>
      </c>
      <c r="C389" s="728">
        <v>107091.5</v>
      </c>
    </row>
    <row r="390" ht="15.75" customHeight="1">
      <c r="A390" s="726" t="s">
        <v>2488</v>
      </c>
      <c r="B390" s="727" t="s">
        <v>5493</v>
      </c>
      <c r="C390" s="728">
        <v>106381.0</v>
      </c>
    </row>
    <row r="391" ht="15.75" customHeight="1">
      <c r="A391" s="726" t="s">
        <v>1886</v>
      </c>
      <c r="B391" s="727" t="s">
        <v>5516</v>
      </c>
      <c r="C391" s="728">
        <v>105505.1</v>
      </c>
    </row>
    <row r="392" ht="15.75" customHeight="1">
      <c r="A392" s="726" t="s">
        <v>2376</v>
      </c>
      <c r="B392" s="727" t="s">
        <v>5735</v>
      </c>
      <c r="C392" s="728">
        <v>104633.5</v>
      </c>
    </row>
    <row r="393" ht="15.75" customHeight="1">
      <c r="A393" s="726" t="s">
        <v>833</v>
      </c>
      <c r="B393" s="727" t="s">
        <v>5570</v>
      </c>
      <c r="C393" s="728">
        <v>104056.1</v>
      </c>
    </row>
    <row r="394" ht="15.75" customHeight="1">
      <c r="A394" s="726" t="s">
        <v>1313</v>
      </c>
      <c r="B394" s="727" t="s">
        <v>5736</v>
      </c>
      <c r="C394" s="728">
        <v>103895.2</v>
      </c>
    </row>
    <row r="395" ht="15.75" customHeight="1">
      <c r="A395" s="726" t="s">
        <v>2285</v>
      </c>
      <c r="B395" s="727" t="s">
        <v>5674</v>
      </c>
      <c r="C395" s="728">
        <v>103592.7</v>
      </c>
    </row>
    <row r="396" ht="15.75" customHeight="1">
      <c r="A396" s="726" t="s">
        <v>1642</v>
      </c>
      <c r="B396" s="727" t="s">
        <v>5530</v>
      </c>
      <c r="C396" s="728">
        <v>103276.0</v>
      </c>
    </row>
    <row r="397" ht="15.75" customHeight="1">
      <c r="A397" s="726" t="s">
        <v>623</v>
      </c>
      <c r="B397" s="727" t="s">
        <v>5535</v>
      </c>
      <c r="C397" s="728">
        <v>103212.7</v>
      </c>
    </row>
    <row r="398" ht="15.75" customHeight="1">
      <c r="A398" s="726" t="s">
        <v>2164</v>
      </c>
      <c r="B398" s="727" t="s">
        <v>5737</v>
      </c>
      <c r="C398" s="728">
        <v>102901.5</v>
      </c>
    </row>
    <row r="399" ht="15.75" customHeight="1">
      <c r="A399" s="726" t="s">
        <v>2581</v>
      </c>
      <c r="B399" s="727" t="s">
        <v>5738</v>
      </c>
      <c r="C399" s="728">
        <v>102778.1</v>
      </c>
    </row>
    <row r="400" ht="15.75" customHeight="1">
      <c r="A400" s="726" t="s">
        <v>950</v>
      </c>
      <c r="B400" s="727" t="s">
        <v>5739</v>
      </c>
      <c r="C400" s="728">
        <v>102260.6</v>
      </c>
    </row>
    <row r="401" ht="15.75" customHeight="1">
      <c r="A401" s="726" t="s">
        <v>185</v>
      </c>
      <c r="B401" s="727" t="s">
        <v>5720</v>
      </c>
      <c r="C401" s="728">
        <v>102242.3</v>
      </c>
    </row>
    <row r="402" ht="15.75" customHeight="1">
      <c r="A402" s="726" t="s">
        <v>1325</v>
      </c>
      <c r="B402" s="727" t="s">
        <v>5526</v>
      </c>
      <c r="C402" s="728">
        <v>102133.4</v>
      </c>
    </row>
    <row r="403" ht="15.75" customHeight="1">
      <c r="A403" s="726" t="s">
        <v>1074</v>
      </c>
      <c r="B403" s="727" t="s">
        <v>5740</v>
      </c>
      <c r="C403" s="728">
        <v>101714.9</v>
      </c>
    </row>
    <row r="404" ht="15.75" customHeight="1">
      <c r="A404" s="726" t="s">
        <v>1017</v>
      </c>
      <c r="B404" s="727" t="s">
        <v>5741</v>
      </c>
      <c r="C404" s="728">
        <v>101672.7</v>
      </c>
    </row>
    <row r="405" ht="15.75" customHeight="1">
      <c r="A405" s="726" t="s">
        <v>545</v>
      </c>
      <c r="B405" s="727" t="s">
        <v>5742</v>
      </c>
      <c r="C405" s="728">
        <v>101035.4</v>
      </c>
    </row>
    <row r="406" ht="15.75" customHeight="1">
      <c r="A406" s="726" t="s">
        <v>139</v>
      </c>
      <c r="B406" s="727" t="s">
        <v>5743</v>
      </c>
      <c r="C406" s="728">
        <v>100509.0</v>
      </c>
    </row>
    <row r="407" ht="15.75" customHeight="1">
      <c r="A407" s="726" t="s">
        <v>1874</v>
      </c>
      <c r="B407" s="727" t="s">
        <v>5744</v>
      </c>
      <c r="C407" s="728">
        <v>100306.2</v>
      </c>
    </row>
    <row r="408" ht="15.75" customHeight="1">
      <c r="A408" s="726" t="s">
        <v>221</v>
      </c>
      <c r="B408" s="727" t="s">
        <v>5745</v>
      </c>
      <c r="C408" s="728">
        <v>100250.2</v>
      </c>
    </row>
    <row r="409" ht="15.75" customHeight="1">
      <c r="A409" s="726" t="s">
        <v>1577</v>
      </c>
      <c r="B409" s="727" t="s">
        <v>5690</v>
      </c>
      <c r="C409" s="728">
        <v>100187.9</v>
      </c>
    </row>
    <row r="410" ht="15.75" customHeight="1">
      <c r="A410" s="726" t="s">
        <v>2236</v>
      </c>
      <c r="B410" s="727" t="s">
        <v>5656</v>
      </c>
      <c r="C410" s="728">
        <v>99641.46</v>
      </c>
    </row>
    <row r="411" ht="15.75" customHeight="1">
      <c r="A411" s="726" t="s">
        <v>571</v>
      </c>
      <c r="B411" s="727" t="s">
        <v>5643</v>
      </c>
      <c r="C411" s="728">
        <v>98418.39</v>
      </c>
    </row>
    <row r="412" ht="15.75" customHeight="1">
      <c r="A412" s="726" t="s">
        <v>648</v>
      </c>
      <c r="B412" s="727" t="s">
        <v>5660</v>
      </c>
      <c r="C412" s="728">
        <v>97510.55</v>
      </c>
    </row>
    <row r="413" ht="15.75" customHeight="1">
      <c r="A413" s="726" t="s">
        <v>1551</v>
      </c>
      <c r="B413" s="727" t="s">
        <v>5655</v>
      </c>
      <c r="C413" s="728">
        <v>97062.32</v>
      </c>
    </row>
    <row r="414" ht="15.75" customHeight="1">
      <c r="A414" s="726" t="s">
        <v>480</v>
      </c>
      <c r="B414" s="727" t="s">
        <v>5486</v>
      </c>
      <c r="C414" s="728">
        <v>95892.79</v>
      </c>
    </row>
    <row r="415" ht="15.75" customHeight="1">
      <c r="A415" s="726" t="s">
        <v>1998</v>
      </c>
      <c r="B415" s="727" t="s">
        <v>5560</v>
      </c>
      <c r="C415" s="728">
        <v>95726.75</v>
      </c>
    </row>
    <row r="416" ht="15.75" customHeight="1">
      <c r="A416" s="726" t="s">
        <v>2308</v>
      </c>
      <c r="B416" s="727" t="s">
        <v>5746</v>
      </c>
      <c r="C416" s="728">
        <v>95144.5</v>
      </c>
    </row>
    <row r="417" ht="15.75" customHeight="1">
      <c r="A417" s="726" t="s">
        <v>2401</v>
      </c>
      <c r="B417" s="727" t="s">
        <v>5652</v>
      </c>
      <c r="C417" s="728">
        <v>93028.96</v>
      </c>
    </row>
    <row r="418" ht="15.75" customHeight="1">
      <c r="A418" s="726" t="s">
        <v>2394</v>
      </c>
      <c r="B418" s="727" t="s">
        <v>5652</v>
      </c>
      <c r="C418" s="728">
        <v>92518.2</v>
      </c>
    </row>
    <row r="419" ht="15.75" customHeight="1">
      <c r="A419" s="726" t="s">
        <v>654</v>
      </c>
      <c r="B419" s="727" t="s">
        <v>5747</v>
      </c>
      <c r="C419" s="728">
        <v>90893.65</v>
      </c>
    </row>
    <row r="420" ht="15.75" customHeight="1">
      <c r="A420" s="726" t="s">
        <v>1629</v>
      </c>
      <c r="B420" s="727" t="s">
        <v>5530</v>
      </c>
      <c r="C420" s="728">
        <v>90035.21</v>
      </c>
    </row>
    <row r="421" ht="15.75" customHeight="1">
      <c r="A421" s="726" t="s">
        <v>1242</v>
      </c>
      <c r="B421" s="727" t="s">
        <v>5659</v>
      </c>
      <c r="C421" s="728">
        <v>83197.27</v>
      </c>
    </row>
    <row r="422" ht="15.75" customHeight="1">
      <c r="A422" s="726" t="s">
        <v>5748</v>
      </c>
      <c r="B422" s="727" t="s">
        <v>5538</v>
      </c>
      <c r="C422" s="728">
        <v>82875.06</v>
      </c>
    </row>
    <row r="423" ht="15.75" customHeight="1">
      <c r="A423" s="726" t="s">
        <v>1357</v>
      </c>
      <c r="B423" s="727" t="s">
        <v>5506</v>
      </c>
      <c r="C423" s="728">
        <v>81362.81</v>
      </c>
    </row>
    <row r="424" ht="15.75" customHeight="1">
      <c r="A424" s="726" t="s">
        <v>5749</v>
      </c>
      <c r="B424" s="727" t="s">
        <v>5510</v>
      </c>
      <c r="C424" s="728">
        <v>80548.86</v>
      </c>
    </row>
    <row r="425" ht="15.75" customHeight="1">
      <c r="A425" s="726" t="s">
        <v>906</v>
      </c>
      <c r="B425" s="727" t="s">
        <v>5750</v>
      </c>
      <c r="C425" s="728">
        <v>80342.53</v>
      </c>
    </row>
    <row r="426" ht="15.75" customHeight="1">
      <c r="A426" s="726" t="s">
        <v>169</v>
      </c>
      <c r="B426" s="727" t="s">
        <v>5567</v>
      </c>
      <c r="C426" s="728">
        <v>80280.42</v>
      </c>
    </row>
    <row r="427" ht="15.75" customHeight="1">
      <c r="A427" s="726" t="s">
        <v>1420</v>
      </c>
      <c r="B427" s="727" t="s">
        <v>5751</v>
      </c>
      <c r="C427" s="728">
        <v>79817.78</v>
      </c>
    </row>
    <row r="428" ht="15.75" customHeight="1">
      <c r="A428" s="726" t="s">
        <v>266</v>
      </c>
      <c r="B428" s="727" t="s">
        <v>5510</v>
      </c>
      <c r="C428" s="728">
        <v>78070.98</v>
      </c>
    </row>
    <row r="429" ht="15.75" customHeight="1">
      <c r="A429" s="726" t="s">
        <v>2219</v>
      </c>
      <c r="B429" s="727" t="s">
        <v>5513</v>
      </c>
      <c r="C429" s="728">
        <v>77863.61</v>
      </c>
    </row>
    <row r="430" ht="15.75" customHeight="1">
      <c r="A430" s="726" t="s">
        <v>388</v>
      </c>
      <c r="B430" s="727" t="s">
        <v>5752</v>
      </c>
      <c r="C430" s="728">
        <v>77086.79</v>
      </c>
    </row>
    <row r="431" ht="15.75" customHeight="1">
      <c r="A431" s="726" t="s">
        <v>1797</v>
      </c>
      <c r="B431" s="727" t="s">
        <v>5475</v>
      </c>
      <c r="C431" s="728">
        <v>76031.42</v>
      </c>
    </row>
    <row r="432" ht="15.75" customHeight="1">
      <c r="A432" s="726" t="s">
        <v>1344</v>
      </c>
      <c r="B432" s="727" t="s">
        <v>5506</v>
      </c>
      <c r="C432" s="728">
        <v>75995.56</v>
      </c>
    </row>
    <row r="433" ht="15.75" customHeight="1">
      <c r="A433" s="726" t="s">
        <v>1077</v>
      </c>
      <c r="B433" s="727" t="s">
        <v>5740</v>
      </c>
      <c r="C433" s="728">
        <v>74722.34</v>
      </c>
    </row>
    <row r="434" ht="15.75" customHeight="1">
      <c r="A434" s="726" t="s">
        <v>854</v>
      </c>
      <c r="B434" s="727" t="s">
        <v>5570</v>
      </c>
      <c r="C434" s="728">
        <v>74317.32</v>
      </c>
    </row>
    <row r="435" ht="15.75" customHeight="1">
      <c r="A435" s="726" t="s">
        <v>1880</v>
      </c>
      <c r="B435" s="727" t="s">
        <v>5753</v>
      </c>
      <c r="C435" s="728">
        <v>73738.58</v>
      </c>
    </row>
    <row r="436" ht="15.75" customHeight="1">
      <c r="A436" s="726" t="s">
        <v>668</v>
      </c>
      <c r="B436" s="727" t="s">
        <v>5754</v>
      </c>
      <c r="C436" s="728">
        <v>72909.58</v>
      </c>
    </row>
    <row r="437" ht="15.75" customHeight="1">
      <c r="A437" s="726" t="s">
        <v>2002</v>
      </c>
      <c r="B437" s="727" t="s">
        <v>5560</v>
      </c>
      <c r="C437" s="728">
        <v>72223.15</v>
      </c>
    </row>
    <row r="438" ht="15.75" customHeight="1">
      <c r="A438" s="726" t="s">
        <v>748</v>
      </c>
      <c r="B438" s="727" t="s">
        <v>5755</v>
      </c>
      <c r="C438" s="728">
        <v>71066.89</v>
      </c>
    </row>
    <row r="439" ht="15.75" customHeight="1">
      <c r="A439" s="726" t="s">
        <v>2522</v>
      </c>
      <c r="B439" s="727" t="s">
        <v>5756</v>
      </c>
      <c r="C439" s="728">
        <v>70977.09</v>
      </c>
    </row>
    <row r="440" ht="15.75" customHeight="1">
      <c r="A440" s="726" t="s">
        <v>217</v>
      </c>
      <c r="B440" s="727" t="s">
        <v>5757</v>
      </c>
      <c r="C440" s="728">
        <v>70405.34</v>
      </c>
    </row>
    <row r="441" ht="15.75" customHeight="1">
      <c r="A441" s="726" t="s">
        <v>2585</v>
      </c>
      <c r="B441" s="727" t="s">
        <v>5758</v>
      </c>
      <c r="C441" s="728">
        <v>69707.45</v>
      </c>
    </row>
    <row r="442" ht="15.75" customHeight="1">
      <c r="A442" s="726" t="s">
        <v>1495</v>
      </c>
      <c r="B442" s="727" t="s">
        <v>5698</v>
      </c>
      <c r="C442" s="728">
        <v>69536.35</v>
      </c>
    </row>
    <row r="443" ht="15.75" customHeight="1">
      <c r="A443" s="726" t="s">
        <v>1645</v>
      </c>
      <c r="B443" s="727" t="s">
        <v>5530</v>
      </c>
      <c r="C443" s="728">
        <v>68460.62</v>
      </c>
    </row>
    <row r="444" ht="15.75" customHeight="1">
      <c r="A444" s="726" t="s">
        <v>1364</v>
      </c>
      <c r="B444" s="727" t="s">
        <v>5506</v>
      </c>
      <c r="C444" s="728">
        <v>68267.37</v>
      </c>
    </row>
    <row r="445" ht="15.75" customHeight="1">
      <c r="A445" s="726" t="s">
        <v>2443</v>
      </c>
      <c r="B445" s="727" t="s">
        <v>5612</v>
      </c>
      <c r="C445" s="728">
        <v>67794.85</v>
      </c>
    </row>
    <row r="446" ht="15.75" customHeight="1">
      <c r="A446" s="726" t="s">
        <v>2244</v>
      </c>
      <c r="B446" s="727" t="s">
        <v>5656</v>
      </c>
      <c r="C446" s="728">
        <v>67608.17</v>
      </c>
    </row>
    <row r="447" ht="15.75" customHeight="1">
      <c r="A447" s="726" t="s">
        <v>2321</v>
      </c>
      <c r="B447" s="727" t="s">
        <v>5717</v>
      </c>
      <c r="C447" s="728">
        <v>67527.13</v>
      </c>
    </row>
    <row r="448" ht="15.75" customHeight="1">
      <c r="A448" s="726" t="s">
        <v>1247</v>
      </c>
      <c r="B448" s="727" t="s">
        <v>5759</v>
      </c>
      <c r="C448" s="728">
        <v>66699.14</v>
      </c>
    </row>
    <row r="449" ht="15.75" customHeight="1">
      <c r="A449" s="726" t="s">
        <v>720</v>
      </c>
      <c r="B449" s="727" t="s">
        <v>5760</v>
      </c>
      <c r="C449" s="728">
        <v>66160.64</v>
      </c>
    </row>
    <row r="450" ht="15.75" customHeight="1">
      <c r="A450" s="726" t="s">
        <v>1429</v>
      </c>
      <c r="B450" s="727" t="s">
        <v>5761</v>
      </c>
      <c r="C450" s="728">
        <v>62839.43</v>
      </c>
    </row>
    <row r="451" ht="15.75" customHeight="1">
      <c r="A451" s="726" t="s">
        <v>1898</v>
      </c>
      <c r="B451" s="727" t="s">
        <v>5762</v>
      </c>
      <c r="C451" s="728">
        <v>62311.48</v>
      </c>
    </row>
    <row r="452" ht="15.75" customHeight="1">
      <c r="A452" s="726" t="s">
        <v>2449</v>
      </c>
      <c r="B452" s="727" t="s">
        <v>5763</v>
      </c>
      <c r="C452" s="728">
        <v>60535.33</v>
      </c>
    </row>
    <row r="453" ht="15.75" customHeight="1">
      <c r="A453" s="726" t="s">
        <v>1286</v>
      </c>
      <c r="B453" s="727" t="s">
        <v>5614</v>
      </c>
      <c r="C453" s="728">
        <v>59700.91</v>
      </c>
    </row>
    <row r="454" ht="15.75" customHeight="1">
      <c r="A454" s="726" t="s">
        <v>2247</v>
      </c>
      <c r="B454" s="727" t="s">
        <v>5656</v>
      </c>
      <c r="C454" s="728">
        <v>58222.65</v>
      </c>
    </row>
    <row r="455" ht="15.75" customHeight="1">
      <c r="A455" s="726" t="s">
        <v>1713</v>
      </c>
      <c r="B455" s="727" t="s">
        <v>5528</v>
      </c>
      <c r="C455" s="728">
        <v>58010.89</v>
      </c>
    </row>
    <row r="456" ht="15.75" customHeight="1">
      <c r="A456" s="726" t="s">
        <v>2027</v>
      </c>
      <c r="B456" s="727" t="s">
        <v>5563</v>
      </c>
      <c r="C456" s="728">
        <v>56291.61</v>
      </c>
    </row>
    <row r="457" ht="15.75" customHeight="1">
      <c r="A457" s="726" t="s">
        <v>1707</v>
      </c>
      <c r="B457" s="727" t="s">
        <v>5528</v>
      </c>
      <c r="C457" s="728">
        <v>54532.04</v>
      </c>
    </row>
    <row r="458" ht="15.75" customHeight="1">
      <c r="A458" s="726" t="s">
        <v>287</v>
      </c>
      <c r="B458" s="727" t="s">
        <v>5505</v>
      </c>
      <c r="C458" s="728">
        <v>52283.66</v>
      </c>
    </row>
    <row r="459" ht="15.75" customHeight="1">
      <c r="A459" s="726" t="s">
        <v>861</v>
      </c>
      <c r="B459" s="727" t="s">
        <v>5764</v>
      </c>
      <c r="C459" s="728">
        <v>52122.09</v>
      </c>
    </row>
    <row r="460" ht="15.75" customHeight="1">
      <c r="A460" s="726" t="s">
        <v>1655</v>
      </c>
      <c r="B460" s="727" t="s">
        <v>5765</v>
      </c>
      <c r="C460" s="728">
        <v>51407.91</v>
      </c>
    </row>
    <row r="461" ht="15.75" customHeight="1">
      <c r="A461" s="726" t="s">
        <v>801</v>
      </c>
      <c r="B461" s="727" t="s">
        <v>5766</v>
      </c>
      <c r="C461" s="728">
        <v>51388.49</v>
      </c>
    </row>
    <row r="462" ht="15.75" customHeight="1">
      <c r="A462" s="726" t="s">
        <v>1959</v>
      </c>
      <c r="B462" s="727" t="s">
        <v>5767</v>
      </c>
      <c r="C462" s="728">
        <v>50711.62</v>
      </c>
    </row>
    <row r="463" ht="15.75" customHeight="1">
      <c r="A463" s="726" t="s">
        <v>1513</v>
      </c>
      <c r="B463" s="727" t="s">
        <v>5698</v>
      </c>
      <c r="C463" s="728">
        <v>49728.12</v>
      </c>
    </row>
    <row r="464" ht="15.75" customHeight="1">
      <c r="A464" s="726" t="s">
        <v>1920</v>
      </c>
      <c r="B464" s="727" t="s">
        <v>5768</v>
      </c>
      <c r="C464" s="728">
        <v>47718.61</v>
      </c>
    </row>
    <row r="465" ht="15.75" customHeight="1">
      <c r="A465" s="726" t="s">
        <v>552</v>
      </c>
      <c r="B465" s="727" t="s">
        <v>5769</v>
      </c>
      <c r="C465" s="728">
        <v>47595.48</v>
      </c>
    </row>
    <row r="466" ht="15.75" customHeight="1">
      <c r="A466" s="726" t="s">
        <v>1465</v>
      </c>
      <c r="B466" s="727" t="s">
        <v>5547</v>
      </c>
      <c r="C466" s="728">
        <v>47253.29</v>
      </c>
    </row>
    <row r="467" ht="15.75" customHeight="1">
      <c r="A467" s="726" t="s">
        <v>1562</v>
      </c>
      <c r="B467" s="727" t="s">
        <v>5655</v>
      </c>
      <c r="C467" s="728">
        <v>47213.77</v>
      </c>
    </row>
    <row r="468" ht="15.75" customHeight="1">
      <c r="A468" s="726" t="s">
        <v>423</v>
      </c>
      <c r="B468" s="727" t="s">
        <v>5608</v>
      </c>
      <c r="C468" s="728">
        <v>46482.72</v>
      </c>
    </row>
    <row r="469" ht="15.75" customHeight="1">
      <c r="A469" s="726" t="s">
        <v>1858</v>
      </c>
      <c r="B469" s="727" t="s">
        <v>5584</v>
      </c>
      <c r="C469" s="728">
        <v>45807.43</v>
      </c>
    </row>
    <row r="470" ht="15.75" customHeight="1">
      <c r="A470" s="726" t="s">
        <v>1080</v>
      </c>
      <c r="B470" s="727" t="s">
        <v>5770</v>
      </c>
      <c r="C470" s="728">
        <v>44215.33</v>
      </c>
    </row>
    <row r="471" ht="15.75" customHeight="1">
      <c r="A471" s="726" t="s">
        <v>2109</v>
      </c>
      <c r="B471" s="727" t="s">
        <v>5481</v>
      </c>
      <c r="C471" s="728">
        <v>44151.33</v>
      </c>
    </row>
    <row r="472" ht="15.75" customHeight="1">
      <c r="A472" s="726" t="s">
        <v>2312</v>
      </c>
      <c r="B472" s="727" t="s">
        <v>5746</v>
      </c>
      <c r="C472" s="728">
        <v>43808.29</v>
      </c>
    </row>
    <row r="473" ht="15.75" customHeight="1">
      <c r="A473" s="726" t="s">
        <v>627</v>
      </c>
      <c r="B473" s="727" t="s">
        <v>5535</v>
      </c>
      <c r="C473" s="728">
        <v>43775.04</v>
      </c>
    </row>
    <row r="474" ht="15.75" customHeight="1">
      <c r="A474" s="726" t="s">
        <v>1649</v>
      </c>
      <c r="B474" s="727" t="s">
        <v>5771</v>
      </c>
      <c r="C474" s="728">
        <v>41799.98</v>
      </c>
    </row>
    <row r="475" ht="15.75" customHeight="1">
      <c r="A475" s="726" t="s">
        <v>710</v>
      </c>
      <c r="B475" s="727" t="s">
        <v>5479</v>
      </c>
      <c r="C475" s="728">
        <v>41335.82</v>
      </c>
    </row>
    <row r="476" ht="15.75" customHeight="1">
      <c r="A476" s="726" t="s">
        <v>1164</v>
      </c>
      <c r="B476" s="727" t="s">
        <v>5576</v>
      </c>
      <c r="C476" s="728">
        <v>37714.47</v>
      </c>
    </row>
    <row r="477" ht="15.75" customHeight="1">
      <c r="A477" s="726" t="s">
        <v>871</v>
      </c>
      <c r="B477" s="727" t="s">
        <v>5705</v>
      </c>
      <c r="C477" s="728">
        <v>37024.21</v>
      </c>
    </row>
    <row r="478" ht="15.75" customHeight="1">
      <c r="A478" s="726" t="s">
        <v>335</v>
      </c>
      <c r="B478" s="727" t="s">
        <v>5772</v>
      </c>
      <c r="C478" s="728">
        <v>36840.27</v>
      </c>
    </row>
    <row r="479" ht="15.75" customHeight="1">
      <c r="A479" s="726" t="s">
        <v>5773</v>
      </c>
      <c r="B479" s="727" t="s">
        <v>5774</v>
      </c>
      <c r="C479" s="728">
        <v>36538.55</v>
      </c>
    </row>
    <row r="480" ht="15.75" customHeight="1">
      <c r="A480" s="726" t="s">
        <v>1458</v>
      </c>
      <c r="B480" s="727" t="s">
        <v>5592</v>
      </c>
      <c r="C480" s="728">
        <v>36467.22</v>
      </c>
    </row>
    <row r="481" ht="15.75" customHeight="1">
      <c r="A481" s="726" t="s">
        <v>1477</v>
      </c>
      <c r="B481" s="727" t="s">
        <v>5502</v>
      </c>
      <c r="C481" s="728">
        <v>36161.08</v>
      </c>
    </row>
    <row r="482" ht="15.75" customHeight="1">
      <c r="A482" s="726" t="s">
        <v>1814</v>
      </c>
      <c r="B482" s="727" t="s">
        <v>5775</v>
      </c>
      <c r="C482" s="728">
        <v>35715.98</v>
      </c>
    </row>
    <row r="483" ht="15.75" customHeight="1">
      <c r="A483" s="726" t="s">
        <v>1250</v>
      </c>
      <c r="B483" s="727" t="s">
        <v>5759</v>
      </c>
      <c r="C483" s="728">
        <v>34929.55</v>
      </c>
    </row>
    <row r="484" ht="15.75" customHeight="1">
      <c r="A484" s="726" t="s">
        <v>583</v>
      </c>
      <c r="B484" s="727" t="s">
        <v>5703</v>
      </c>
      <c r="C484" s="728">
        <v>34622.59</v>
      </c>
    </row>
    <row r="485" ht="15.75" customHeight="1">
      <c r="A485" s="726" t="s">
        <v>2050</v>
      </c>
      <c r="B485" s="727" t="s">
        <v>5569</v>
      </c>
      <c r="C485" s="728">
        <v>32931.7</v>
      </c>
    </row>
    <row r="486" ht="15.75" customHeight="1">
      <c r="A486" s="726" t="s">
        <v>830</v>
      </c>
      <c r="B486" s="727" t="s">
        <v>5776</v>
      </c>
      <c r="C486" s="728">
        <v>30006.44</v>
      </c>
    </row>
    <row r="487" ht="15.75" customHeight="1">
      <c r="A487" s="726" t="s">
        <v>723</v>
      </c>
      <c r="B487" s="727" t="s">
        <v>5777</v>
      </c>
      <c r="C487" s="728">
        <v>28806.39</v>
      </c>
    </row>
    <row r="488" ht="15.75" customHeight="1">
      <c r="A488" s="726" t="s">
        <v>311</v>
      </c>
      <c r="B488" s="727" t="s">
        <v>5562</v>
      </c>
      <c r="C488" s="728">
        <v>27937.11</v>
      </c>
    </row>
    <row r="489" ht="15.75" customHeight="1">
      <c r="A489" s="726" t="s">
        <v>1227</v>
      </c>
      <c r="B489" s="727" t="s">
        <v>5778</v>
      </c>
      <c r="C489" s="728">
        <v>27624.79</v>
      </c>
    </row>
    <row r="490" ht="15.75" customHeight="1">
      <c r="A490" s="726" t="s">
        <v>451</v>
      </c>
      <c r="B490" s="727" t="s">
        <v>5779</v>
      </c>
      <c r="C490" s="728">
        <v>25456.85</v>
      </c>
    </row>
    <row r="491" ht="15.75" customHeight="1">
      <c r="A491" s="726" t="s">
        <v>1516</v>
      </c>
      <c r="B491" s="727" t="s">
        <v>5698</v>
      </c>
      <c r="C491" s="728">
        <v>25439.3</v>
      </c>
    </row>
    <row r="492" ht="15.75" customHeight="1">
      <c r="A492" s="726" t="s">
        <v>1052</v>
      </c>
      <c r="B492" s="727" t="s">
        <v>5691</v>
      </c>
      <c r="C492" s="728">
        <v>25227.17</v>
      </c>
    </row>
    <row r="493" ht="15.75" customHeight="1">
      <c r="A493" s="726" t="s">
        <v>1370</v>
      </c>
      <c r="B493" s="727" t="s">
        <v>5506</v>
      </c>
      <c r="C493" s="728">
        <v>24163.72</v>
      </c>
    </row>
    <row r="494" ht="15.75" customHeight="1">
      <c r="A494" s="726" t="s">
        <v>442</v>
      </c>
      <c r="B494" s="727" t="s">
        <v>5780</v>
      </c>
      <c r="C494" s="728">
        <v>23827.55</v>
      </c>
    </row>
    <row r="495" ht="15.75" customHeight="1">
      <c r="A495" s="726" t="s">
        <v>5781</v>
      </c>
      <c r="B495" s="727" t="s">
        <v>5614</v>
      </c>
      <c r="C495" s="728">
        <v>23772.15</v>
      </c>
    </row>
    <row r="496" ht="15.75" customHeight="1">
      <c r="A496" s="726" t="s">
        <v>180</v>
      </c>
      <c r="B496" s="727" t="s">
        <v>5720</v>
      </c>
      <c r="C496" s="728">
        <v>23180.82</v>
      </c>
    </row>
    <row r="497" ht="15.75" customHeight="1">
      <c r="A497" s="726" t="s">
        <v>1854</v>
      </c>
      <c r="B497" s="727" t="s">
        <v>5584</v>
      </c>
      <c r="C497" s="728">
        <v>22250.9</v>
      </c>
    </row>
    <row r="498" ht="15.75" customHeight="1">
      <c r="A498" s="726" t="s">
        <v>369</v>
      </c>
      <c r="B498" s="727" t="s">
        <v>5473</v>
      </c>
      <c r="C498" s="728">
        <v>22248.77</v>
      </c>
    </row>
    <row r="499" ht="15.75" customHeight="1">
      <c r="A499" s="726" t="s">
        <v>2166</v>
      </c>
      <c r="B499" s="727" t="s">
        <v>5782</v>
      </c>
      <c r="C499" s="728">
        <v>21408.3</v>
      </c>
    </row>
    <row r="500" ht="15.75" customHeight="1">
      <c r="A500" s="726" t="s">
        <v>241</v>
      </c>
      <c r="B500" s="727" t="s">
        <v>5510</v>
      </c>
      <c r="C500" s="728">
        <v>21244.12</v>
      </c>
    </row>
    <row r="501" ht="15.75" customHeight="1">
      <c r="A501" s="726" t="s">
        <v>1614</v>
      </c>
      <c r="B501" s="727" t="s">
        <v>5610</v>
      </c>
      <c r="C501" s="728">
        <v>20128.91</v>
      </c>
    </row>
    <row r="502" ht="15.75" customHeight="1">
      <c r="A502" s="726" t="s">
        <v>2053</v>
      </c>
      <c r="B502" s="727" t="s">
        <v>5569</v>
      </c>
      <c r="C502" s="728">
        <v>17871.19</v>
      </c>
    </row>
    <row r="503" ht="15.75" customHeight="1">
      <c r="A503" s="726" t="s">
        <v>2504</v>
      </c>
      <c r="B503" s="727" t="s">
        <v>5783</v>
      </c>
      <c r="C503" s="728">
        <v>17563.65</v>
      </c>
    </row>
    <row r="504" ht="15.75" customHeight="1">
      <c r="A504" s="726" t="s">
        <v>1013</v>
      </c>
      <c r="B504" s="727" t="s">
        <v>5628</v>
      </c>
      <c r="C504" s="728">
        <v>17508.31</v>
      </c>
    </row>
    <row r="505" ht="15.75" customHeight="1">
      <c r="A505" s="726" t="s">
        <v>2121</v>
      </c>
      <c r="B505" s="727" t="s">
        <v>5481</v>
      </c>
      <c r="C505" s="728">
        <v>16745.42</v>
      </c>
    </row>
    <row r="506" ht="15.75" customHeight="1">
      <c r="A506" s="726" t="s">
        <v>762</v>
      </c>
      <c r="B506" s="727" t="s">
        <v>5588</v>
      </c>
      <c r="C506" s="728">
        <v>15395.3</v>
      </c>
    </row>
    <row r="507" ht="15.75" customHeight="1">
      <c r="A507" s="726" t="s">
        <v>1836</v>
      </c>
      <c r="B507" s="727" t="s">
        <v>5638</v>
      </c>
      <c r="C507" s="728">
        <v>14987.76</v>
      </c>
    </row>
    <row r="508" ht="15.75" customHeight="1">
      <c r="A508" s="726" t="s">
        <v>1062</v>
      </c>
      <c r="B508" s="727" t="s">
        <v>5691</v>
      </c>
      <c r="C508" s="728">
        <v>14863.54</v>
      </c>
    </row>
    <row r="509" ht="15.75" customHeight="1">
      <c r="A509" s="726" t="s">
        <v>602</v>
      </c>
      <c r="B509" s="727" t="s">
        <v>5784</v>
      </c>
      <c r="C509" s="728">
        <v>14691.98</v>
      </c>
    </row>
    <row r="510" ht="15.75" customHeight="1">
      <c r="A510" s="726" t="s">
        <v>1688</v>
      </c>
      <c r="B510" s="727" t="s">
        <v>5482</v>
      </c>
      <c r="C510" s="728">
        <v>13225.6</v>
      </c>
    </row>
    <row r="511" ht="15.75" customHeight="1">
      <c r="A511" s="726" t="s">
        <v>403</v>
      </c>
      <c r="B511" s="727" t="s">
        <v>5672</v>
      </c>
      <c r="C511" s="728">
        <v>12359.18</v>
      </c>
    </row>
    <row r="512" ht="15.75" customHeight="1">
      <c r="A512" s="726" t="s">
        <v>1877</v>
      </c>
      <c r="B512" s="727" t="s">
        <v>5785</v>
      </c>
      <c r="C512" s="728">
        <v>11739.96</v>
      </c>
    </row>
    <row r="513" ht="15.75" customHeight="1">
      <c r="A513" s="726" t="s">
        <v>1847</v>
      </c>
      <c r="B513" s="727" t="s">
        <v>5786</v>
      </c>
      <c r="C513" s="728">
        <v>11739.96</v>
      </c>
    </row>
    <row r="514" ht="15.75" customHeight="1">
      <c r="A514" s="726" t="s">
        <v>1616</v>
      </c>
      <c r="B514" s="727" t="s">
        <v>5787</v>
      </c>
      <c r="C514" s="728">
        <v>11713.48</v>
      </c>
    </row>
    <row r="515" ht="15.75" customHeight="1">
      <c r="A515" s="726" t="s">
        <v>5788</v>
      </c>
      <c r="B515" s="727" t="s">
        <v>5789</v>
      </c>
      <c r="C515" s="728">
        <v>10688.93</v>
      </c>
    </row>
    <row r="516" ht="15.75" customHeight="1">
      <c r="A516" s="726" t="s">
        <v>1636</v>
      </c>
      <c r="B516" s="727" t="s">
        <v>5530</v>
      </c>
      <c r="C516" s="728">
        <v>10549.55</v>
      </c>
    </row>
    <row r="517" ht="15.75" customHeight="1">
      <c r="A517" s="726" t="s">
        <v>156</v>
      </c>
      <c r="B517" s="727" t="s">
        <v>5583</v>
      </c>
      <c r="C517" s="728">
        <v>10088.9</v>
      </c>
    </row>
    <row r="518" ht="15.75" customHeight="1">
      <c r="A518" s="726" t="s">
        <v>2250</v>
      </c>
      <c r="B518" s="727" t="s">
        <v>5656</v>
      </c>
      <c r="C518" s="728">
        <v>10087.16</v>
      </c>
    </row>
    <row r="519" ht="15.75" customHeight="1">
      <c r="A519" s="726" t="s">
        <v>5790</v>
      </c>
      <c r="B519" s="727" t="s">
        <v>5495</v>
      </c>
      <c r="C519" s="728">
        <v>9251.66</v>
      </c>
    </row>
    <row r="520" ht="15.75" customHeight="1">
      <c r="A520" s="726" t="s">
        <v>5791</v>
      </c>
      <c r="B520" s="727" t="s">
        <v>5792</v>
      </c>
      <c r="C520" s="728">
        <v>8370.77</v>
      </c>
    </row>
    <row r="521" ht="15.75" customHeight="1">
      <c r="A521" s="726" t="s">
        <v>2315</v>
      </c>
      <c r="B521" s="727" t="s">
        <v>5793</v>
      </c>
      <c r="C521" s="728">
        <v>7873.71</v>
      </c>
    </row>
    <row r="522" ht="15.75" customHeight="1">
      <c r="A522" s="726" t="s">
        <v>409</v>
      </c>
      <c r="B522" s="727" t="s">
        <v>5672</v>
      </c>
      <c r="C522" s="728">
        <v>7405.11</v>
      </c>
    </row>
    <row r="523" ht="15.75" customHeight="1">
      <c r="A523" s="726" t="s">
        <v>2404</v>
      </c>
      <c r="B523" s="727" t="s">
        <v>5794</v>
      </c>
      <c r="C523" s="728">
        <v>7042.7</v>
      </c>
    </row>
    <row r="524" ht="15.75" customHeight="1">
      <c r="A524" s="726" t="s">
        <v>1388</v>
      </c>
      <c r="B524" s="727" t="s">
        <v>5795</v>
      </c>
      <c r="C524" s="728">
        <v>5746.66</v>
      </c>
    </row>
    <row r="525" ht="15.75" customHeight="1">
      <c r="A525" s="726" t="s">
        <v>5796</v>
      </c>
      <c r="B525" s="727" t="s">
        <v>5498</v>
      </c>
      <c r="C525" s="728">
        <v>5240.19</v>
      </c>
    </row>
    <row r="526" ht="15.75" customHeight="1">
      <c r="A526" s="726" t="s">
        <v>5797</v>
      </c>
      <c r="B526" s="727" t="s">
        <v>5798</v>
      </c>
      <c r="C526" s="728">
        <v>4575.04</v>
      </c>
    </row>
    <row r="527" ht="15.75" customHeight="1">
      <c r="A527" s="726" t="s">
        <v>308</v>
      </c>
      <c r="B527" s="727" t="s">
        <v>5562</v>
      </c>
      <c r="C527" s="728">
        <v>4195.53</v>
      </c>
    </row>
    <row r="528" ht="15.75" customHeight="1">
      <c r="A528" s="726" t="s">
        <v>462</v>
      </c>
      <c r="B528" s="727" t="s">
        <v>5486</v>
      </c>
      <c r="C528" s="728">
        <v>4165.5</v>
      </c>
    </row>
    <row r="529" ht="15.75" customHeight="1">
      <c r="A529" s="726" t="s">
        <v>1939</v>
      </c>
      <c r="B529" s="727" t="s">
        <v>5799</v>
      </c>
      <c r="C529" s="728">
        <v>3742.68</v>
      </c>
    </row>
    <row r="530" ht="15.75" customHeight="1">
      <c r="A530" s="726" t="s">
        <v>126</v>
      </c>
      <c r="B530" s="727" t="s">
        <v>5800</v>
      </c>
      <c r="C530" s="728">
        <v>3705.8</v>
      </c>
    </row>
    <row r="531" ht="15.75" customHeight="1">
      <c r="A531" s="726" t="s">
        <v>1623</v>
      </c>
      <c r="B531" s="727" t="s">
        <v>5530</v>
      </c>
      <c r="C531" s="728">
        <v>3701.01</v>
      </c>
    </row>
    <row r="532" ht="15.75" customHeight="1">
      <c r="A532" s="726" t="s">
        <v>5801</v>
      </c>
      <c r="B532" s="727" t="s">
        <v>5787</v>
      </c>
      <c r="C532" s="728">
        <v>3431.48</v>
      </c>
    </row>
    <row r="533" ht="15.75" customHeight="1">
      <c r="A533" s="726" t="s">
        <v>5802</v>
      </c>
      <c r="B533" s="727" t="s">
        <v>5574</v>
      </c>
      <c r="C533" s="728">
        <v>2902.05</v>
      </c>
    </row>
    <row r="534" ht="15.75" customHeight="1">
      <c r="A534" s="726" t="s">
        <v>5803</v>
      </c>
      <c r="B534" s="727" t="s">
        <v>5569</v>
      </c>
      <c r="C534" s="728">
        <v>2416.54</v>
      </c>
    </row>
    <row r="535" ht="15.75" customHeight="1">
      <c r="A535" s="726" t="s">
        <v>1652</v>
      </c>
      <c r="B535" s="727" t="s">
        <v>5804</v>
      </c>
      <c r="C535" s="731">
        <v>2391.79</v>
      </c>
    </row>
    <row r="536" ht="15.75" customHeight="1">
      <c r="A536" s="726" t="s">
        <v>2429</v>
      </c>
      <c r="B536" s="727" t="s">
        <v>5476</v>
      </c>
      <c r="C536" s="731">
        <v>2179.05</v>
      </c>
    </row>
    <row r="537" ht="15.75" customHeight="1">
      <c r="A537" s="726" t="s">
        <v>760</v>
      </c>
      <c r="B537" s="727" t="s">
        <v>5588</v>
      </c>
      <c r="C537" s="731">
        <v>1912.43</v>
      </c>
    </row>
    <row r="538" ht="15.75" customHeight="1">
      <c r="A538" s="726" t="s">
        <v>5805</v>
      </c>
      <c r="B538" s="727" t="s">
        <v>5806</v>
      </c>
      <c r="C538" s="731">
        <v>1569.93</v>
      </c>
    </row>
    <row r="539" ht="15.75" customHeight="1">
      <c r="A539" s="726" t="s">
        <v>815</v>
      </c>
      <c r="B539" s="727" t="s">
        <v>5480</v>
      </c>
      <c r="C539" s="731">
        <v>1503.63</v>
      </c>
    </row>
    <row r="540" ht="15.75" customHeight="1">
      <c r="A540" s="726" t="s">
        <v>2158</v>
      </c>
      <c r="B540" s="727" t="s">
        <v>5737</v>
      </c>
      <c r="C540" s="731">
        <v>1331.51</v>
      </c>
    </row>
    <row r="541" ht="15.75" customHeight="1">
      <c r="A541" s="726" t="s">
        <v>1942</v>
      </c>
      <c r="B541" s="727" t="s">
        <v>5807</v>
      </c>
      <c r="C541" s="731">
        <v>1130.99</v>
      </c>
    </row>
    <row r="542" ht="15.75" customHeight="1">
      <c r="A542" s="726" t="s">
        <v>693</v>
      </c>
      <c r="B542" s="727" t="s">
        <v>5697</v>
      </c>
      <c r="C542" s="731">
        <v>1118.02</v>
      </c>
    </row>
    <row r="543" ht="15.75" customHeight="1">
      <c r="A543" s="726" t="s">
        <v>772</v>
      </c>
      <c r="B543" s="727" t="s">
        <v>5808</v>
      </c>
      <c r="C543" s="731">
        <v>1000.78</v>
      </c>
    </row>
    <row r="544" ht="15.75" customHeight="1">
      <c r="A544" s="726" t="s">
        <v>2117</v>
      </c>
      <c r="B544" s="727" t="s">
        <v>5481</v>
      </c>
      <c r="C544" s="731">
        <v>967.08</v>
      </c>
    </row>
    <row r="545" ht="15.75" customHeight="1">
      <c r="A545" s="726" t="s">
        <v>1293</v>
      </c>
      <c r="B545" s="727" t="s">
        <v>5614</v>
      </c>
      <c r="C545" s="731">
        <v>962.29</v>
      </c>
    </row>
    <row r="546" ht="15.75" customHeight="1">
      <c r="A546" s="726" t="s">
        <v>297</v>
      </c>
      <c r="B546" s="727" t="s">
        <v>5505</v>
      </c>
      <c r="C546" s="731">
        <v>910.15</v>
      </c>
    </row>
    <row r="547" ht="15.75" customHeight="1">
      <c r="A547" s="726" t="s">
        <v>2257</v>
      </c>
      <c r="B547" s="727" t="s">
        <v>5656</v>
      </c>
      <c r="C547" s="731">
        <v>902.31</v>
      </c>
    </row>
    <row r="548" ht="15.75" customHeight="1">
      <c r="A548" s="726" t="s">
        <v>2161</v>
      </c>
      <c r="B548" s="727" t="s">
        <v>5737</v>
      </c>
      <c r="C548" s="731">
        <v>782.26</v>
      </c>
    </row>
    <row r="549" ht="15.75" customHeight="1">
      <c r="A549" s="726" t="s">
        <v>555</v>
      </c>
      <c r="B549" s="727" t="s">
        <v>5769</v>
      </c>
      <c r="C549" s="731">
        <v>739.7</v>
      </c>
    </row>
    <row r="550" ht="15.75" customHeight="1">
      <c r="A550" s="726" t="s">
        <v>5809</v>
      </c>
      <c r="B550" s="727" t="s">
        <v>5810</v>
      </c>
      <c r="C550" s="731">
        <v>695.74</v>
      </c>
    </row>
    <row r="551" ht="15.75" customHeight="1">
      <c r="A551" s="726" t="s">
        <v>1749</v>
      </c>
      <c r="B551" s="727" t="s">
        <v>5561</v>
      </c>
      <c r="C551" s="731">
        <v>455.48</v>
      </c>
    </row>
    <row r="552" ht="15.75" customHeight="1">
      <c r="A552" s="726" t="s">
        <v>1271</v>
      </c>
      <c r="B552" s="727" t="s">
        <v>5811</v>
      </c>
      <c r="C552" s="731">
        <v>439.53</v>
      </c>
    </row>
    <row r="553" ht="15.75" customHeight="1">
      <c r="A553" s="726" t="s">
        <v>1605</v>
      </c>
      <c r="B553" s="727" t="s">
        <v>5610</v>
      </c>
      <c r="C553" s="731">
        <v>418.36</v>
      </c>
    </row>
    <row r="554" ht="15.75" customHeight="1">
      <c r="A554" s="726" t="s">
        <v>392</v>
      </c>
      <c r="B554" s="727" t="s">
        <v>5812</v>
      </c>
      <c r="C554" s="731">
        <v>302.75</v>
      </c>
    </row>
    <row r="555" ht="15.75" customHeight="1">
      <c r="A555" s="726" t="s">
        <v>1908</v>
      </c>
      <c r="B555" s="727" t="s">
        <v>5693</v>
      </c>
      <c r="C555" s="731">
        <v>271.23</v>
      </c>
    </row>
    <row r="556" ht="15.75" customHeight="1">
      <c r="A556" s="726" t="s">
        <v>984</v>
      </c>
      <c r="B556" s="727" t="s">
        <v>5564</v>
      </c>
      <c r="C556" s="731">
        <v>268.05</v>
      </c>
    </row>
    <row r="557" ht="15.75" customHeight="1">
      <c r="A557" s="726" t="s">
        <v>1601</v>
      </c>
      <c r="B557" s="727" t="s">
        <v>5610</v>
      </c>
      <c r="C557" s="731">
        <v>263.83</v>
      </c>
    </row>
    <row r="558" ht="15.75" customHeight="1">
      <c r="A558" s="726" t="s">
        <v>2299</v>
      </c>
      <c r="B558" s="727" t="s">
        <v>5813</v>
      </c>
      <c r="C558" s="731">
        <v>254.13</v>
      </c>
    </row>
    <row r="559" ht="15.75" customHeight="1">
      <c r="A559" s="726" t="s">
        <v>1179</v>
      </c>
      <c r="B559" s="727" t="s">
        <v>5602</v>
      </c>
      <c r="C559" s="731">
        <v>248.6</v>
      </c>
    </row>
    <row r="560" ht="15.75" customHeight="1">
      <c r="A560" s="726" t="s">
        <v>1448</v>
      </c>
      <c r="B560" s="727" t="s">
        <v>5814</v>
      </c>
      <c r="C560" s="731">
        <v>225.01</v>
      </c>
    </row>
    <row r="561" ht="15.75" customHeight="1">
      <c r="A561" s="726" t="s">
        <v>2199</v>
      </c>
      <c r="B561" s="727" t="s">
        <v>5511</v>
      </c>
      <c r="C561" s="731">
        <v>216.74</v>
      </c>
    </row>
    <row r="562" ht="15.75" customHeight="1">
      <c r="A562" s="726" t="s">
        <v>718</v>
      </c>
      <c r="B562" s="727" t="s">
        <v>5479</v>
      </c>
      <c r="C562" s="731">
        <v>214.75</v>
      </c>
    </row>
    <row r="563" ht="15.75" customHeight="1">
      <c r="A563" s="726" t="s">
        <v>2567</v>
      </c>
      <c r="B563" s="727" t="s">
        <v>5815</v>
      </c>
      <c r="C563" s="731">
        <v>176.19</v>
      </c>
    </row>
    <row r="564" ht="15.75" customHeight="1">
      <c r="A564" s="726" t="s">
        <v>5816</v>
      </c>
      <c r="B564" s="727" t="s">
        <v>5720</v>
      </c>
      <c r="C564" s="731">
        <v>165.1</v>
      </c>
    </row>
    <row r="565" ht="15.75" customHeight="1">
      <c r="A565" s="726" t="s">
        <v>1132</v>
      </c>
      <c r="B565" s="727" t="s">
        <v>5594</v>
      </c>
      <c r="C565" s="731">
        <v>149.67</v>
      </c>
    </row>
    <row r="566" ht="15.75" customHeight="1">
      <c r="A566" s="726" t="s">
        <v>2295</v>
      </c>
      <c r="B566" s="727" t="s">
        <v>5580</v>
      </c>
      <c r="C566" s="731">
        <v>144.74</v>
      </c>
    </row>
    <row r="567" ht="15.75" customHeight="1">
      <c r="A567" s="726" t="s">
        <v>1035</v>
      </c>
      <c r="B567" s="727" t="s">
        <v>5817</v>
      </c>
      <c r="C567" s="731">
        <v>141.77</v>
      </c>
    </row>
    <row r="568" ht="15.75" customHeight="1">
      <c r="A568" s="726" t="s">
        <v>576</v>
      </c>
      <c r="B568" s="727" t="s">
        <v>5713</v>
      </c>
      <c r="C568" s="731">
        <v>112.71</v>
      </c>
    </row>
    <row r="569" ht="15.75" customHeight="1">
      <c r="A569" s="726" t="s">
        <v>1502</v>
      </c>
      <c r="B569" s="727" t="s">
        <v>5698</v>
      </c>
      <c r="C569" s="731">
        <v>105.35</v>
      </c>
    </row>
    <row r="570" ht="15.75" customHeight="1">
      <c r="A570" s="726" t="s">
        <v>1842</v>
      </c>
      <c r="B570" s="727" t="s">
        <v>5818</v>
      </c>
      <c r="C570" s="731">
        <v>94.24</v>
      </c>
    </row>
    <row r="571" ht="15.75" customHeight="1">
      <c r="A571" s="726" t="s">
        <v>1282</v>
      </c>
      <c r="B571" s="727" t="s">
        <v>5614</v>
      </c>
      <c r="C571" s="731">
        <v>86.38</v>
      </c>
    </row>
    <row r="572" ht="15.75" customHeight="1">
      <c r="A572" s="726" t="s">
        <v>1723</v>
      </c>
      <c r="B572" s="727" t="s">
        <v>5509</v>
      </c>
      <c r="C572" s="731">
        <v>68.43</v>
      </c>
    </row>
    <row r="573" ht="15.75" customHeight="1">
      <c r="A573" s="726" t="s">
        <v>988</v>
      </c>
      <c r="B573" s="727" t="s">
        <v>5564</v>
      </c>
      <c r="C573" s="731">
        <v>51.44</v>
      </c>
    </row>
    <row r="574" ht="15.75" customHeight="1">
      <c r="A574" s="726" t="s">
        <v>2327</v>
      </c>
      <c r="B574" s="727" t="s">
        <v>5819</v>
      </c>
      <c r="C574" s="731">
        <v>50.29</v>
      </c>
    </row>
    <row r="575" ht="15.75" customHeight="1">
      <c r="A575" s="726" t="s">
        <v>5820</v>
      </c>
      <c r="B575" s="727" t="s">
        <v>5718</v>
      </c>
      <c r="C575" s="731">
        <v>50.0</v>
      </c>
    </row>
    <row r="576" ht="15.75" customHeight="1">
      <c r="A576" s="726" t="s">
        <v>2271</v>
      </c>
      <c r="B576" s="727" t="s">
        <v>5821</v>
      </c>
      <c r="C576" s="731">
        <v>39.91</v>
      </c>
    </row>
    <row r="577" ht="15.75" customHeight="1">
      <c r="A577" s="726" t="s">
        <v>1683</v>
      </c>
      <c r="B577" s="727" t="s">
        <v>5482</v>
      </c>
      <c r="C577" s="731">
        <v>35.29</v>
      </c>
    </row>
    <row r="578" ht="15.75" customHeight="1">
      <c r="A578" s="726" t="s">
        <v>1481</v>
      </c>
      <c r="B578" s="727" t="s">
        <v>5822</v>
      </c>
      <c r="C578" s="731">
        <v>30.02</v>
      </c>
    </row>
    <row r="579" ht="15.75" customHeight="1">
      <c r="A579" s="726" t="s">
        <v>322</v>
      </c>
      <c r="B579" s="727" t="s">
        <v>5823</v>
      </c>
      <c r="C579" s="731">
        <v>28.73</v>
      </c>
    </row>
    <row r="580" ht="15.75" customHeight="1">
      <c r="A580" s="726" t="s">
        <v>2564</v>
      </c>
      <c r="B580" s="727" t="s">
        <v>5824</v>
      </c>
      <c r="C580" s="731">
        <v>20.89</v>
      </c>
    </row>
    <row r="581" ht="15.75" customHeight="1">
      <c r="A581" s="726" t="s">
        <v>1806</v>
      </c>
      <c r="B581" s="727" t="s">
        <v>5475</v>
      </c>
      <c r="C581" s="731">
        <v>20.75</v>
      </c>
    </row>
    <row r="582" ht="15.75" customHeight="1">
      <c r="A582" s="726" t="s">
        <v>1068</v>
      </c>
      <c r="B582" s="727" t="s">
        <v>5691</v>
      </c>
      <c r="C582" s="731">
        <v>19.2</v>
      </c>
    </row>
    <row r="583" ht="15.75" customHeight="1">
      <c r="A583" s="726" t="s">
        <v>224</v>
      </c>
      <c r="B583" s="727" t="s">
        <v>5825</v>
      </c>
      <c r="C583" s="731">
        <v>18.77</v>
      </c>
    </row>
    <row r="584" ht="15.75" customHeight="1">
      <c r="A584" s="726" t="s">
        <v>2439</v>
      </c>
      <c r="B584" s="727" t="s">
        <v>5612</v>
      </c>
      <c r="C584" s="731">
        <v>18.37</v>
      </c>
    </row>
    <row r="585" ht="15.75" customHeight="1">
      <c r="A585" s="726" t="s">
        <v>2549</v>
      </c>
      <c r="B585" s="727" t="s">
        <v>5826</v>
      </c>
      <c r="C585" s="731">
        <v>14.67</v>
      </c>
    </row>
    <row r="586" ht="15.75" customHeight="1">
      <c r="A586" s="726" t="s">
        <v>1734</v>
      </c>
      <c r="B586" s="727" t="s">
        <v>5509</v>
      </c>
      <c r="C586" s="731">
        <v>10.89</v>
      </c>
    </row>
    <row r="587" ht="15.75" customHeight="1">
      <c r="A587" s="726" t="s">
        <v>549</v>
      </c>
      <c r="B587" s="727" t="s">
        <v>5769</v>
      </c>
      <c r="C587" s="731">
        <v>10.0</v>
      </c>
    </row>
    <row r="588" ht="15.75" customHeight="1">
      <c r="A588" s="726" t="s">
        <v>1028</v>
      </c>
      <c r="B588" s="727" t="s">
        <v>5827</v>
      </c>
      <c r="C588" s="731">
        <v>9.77</v>
      </c>
    </row>
    <row r="589" ht="15.75" customHeight="1">
      <c r="A589" s="726" t="s">
        <v>1303</v>
      </c>
      <c r="B589" s="727" t="s">
        <v>5614</v>
      </c>
      <c r="C589" s="731">
        <v>5.55</v>
      </c>
    </row>
    <row r="590" ht="15.75" customHeight="1">
      <c r="A590" s="726" t="s">
        <v>1751</v>
      </c>
      <c r="B590" s="727" t="s">
        <v>5561</v>
      </c>
      <c r="C590" s="731">
        <v>4.4</v>
      </c>
    </row>
    <row r="591" ht="15.75" customHeight="1">
      <c r="A591" s="726" t="s">
        <v>189</v>
      </c>
      <c r="B591" s="727" t="s">
        <v>5720</v>
      </c>
      <c r="C591" s="731">
        <v>1.7</v>
      </c>
    </row>
    <row r="592" ht="15.75" customHeight="1">
      <c r="A592" s="726" t="s">
        <v>255</v>
      </c>
      <c r="B592" s="727" t="s">
        <v>5510</v>
      </c>
      <c r="C592" s="731">
        <v>1.61</v>
      </c>
    </row>
    <row r="593" ht="15.75" customHeight="1">
      <c r="A593" s="726" t="s">
        <v>1138</v>
      </c>
      <c r="B593" s="727" t="s">
        <v>5594</v>
      </c>
      <c r="C593" s="731">
        <v>1.1</v>
      </c>
    </row>
    <row r="594" ht="15.75" customHeight="1">
      <c r="A594" s="726" t="s">
        <v>1172</v>
      </c>
      <c r="B594" s="727" t="s">
        <v>5828</v>
      </c>
      <c r="C594" s="731">
        <v>0.86</v>
      </c>
    </row>
    <row r="595" ht="15.75" customHeight="1">
      <c r="A595" s="726" t="s">
        <v>455</v>
      </c>
      <c r="B595" s="727" t="s">
        <v>5829</v>
      </c>
      <c r="C595" s="731">
        <v>0.78</v>
      </c>
    </row>
    <row r="596" ht="15.75" customHeight="1">
      <c r="A596" s="726" t="s">
        <v>686</v>
      </c>
      <c r="B596" s="727" t="s">
        <v>5830</v>
      </c>
      <c r="C596" s="731">
        <v>0.62</v>
      </c>
    </row>
    <row r="597" ht="15.75" customHeight="1">
      <c r="A597" s="726" t="s">
        <v>1244</v>
      </c>
      <c r="B597" s="727" t="s">
        <v>5759</v>
      </c>
      <c r="C597" s="731">
        <v>0.39</v>
      </c>
    </row>
    <row r="598" ht="15.75" customHeight="1">
      <c r="A598" s="726" t="s">
        <v>1574</v>
      </c>
      <c r="B598" s="727" t="s">
        <v>5690</v>
      </c>
      <c r="C598" s="731">
        <v>0.17</v>
      </c>
    </row>
    <row r="599" ht="15.75" customHeight="1">
      <c r="A599" s="726" t="s">
        <v>2143</v>
      </c>
      <c r="B599" s="727" t="s">
        <v>5831</v>
      </c>
      <c r="C599" s="731">
        <v>0.16</v>
      </c>
    </row>
    <row r="600" ht="15.75" customHeight="1">
      <c r="A600" s="726" t="s">
        <v>1296</v>
      </c>
      <c r="B600" s="727" t="s">
        <v>5614</v>
      </c>
      <c r="C600" s="731">
        <v>0.15</v>
      </c>
    </row>
    <row r="601" ht="15.75" customHeight="1">
      <c r="A601" s="726" t="s">
        <v>1923</v>
      </c>
      <c r="B601" s="727" t="s">
        <v>5540</v>
      </c>
      <c r="C601" s="731">
        <v>0.14</v>
      </c>
    </row>
    <row r="602" ht="15.75" customHeight="1">
      <c r="A602" s="726" t="s">
        <v>1056</v>
      </c>
      <c r="B602" s="727" t="s">
        <v>5691</v>
      </c>
      <c r="C602" s="731">
        <v>0.09</v>
      </c>
    </row>
    <row r="603" ht="15.75" customHeight="1">
      <c r="A603" s="726" t="s">
        <v>1150</v>
      </c>
      <c r="B603" s="727" t="s">
        <v>5594</v>
      </c>
      <c r="C603" s="731">
        <v>0.01</v>
      </c>
    </row>
    <row r="604" ht="15.75" customHeight="1">
      <c r="A604" s="726" t="s">
        <v>2510</v>
      </c>
      <c r="B604" s="727" t="s">
        <v>5832</v>
      </c>
      <c r="C604" s="731">
        <v>0.01</v>
      </c>
    </row>
    <row r="605" ht="15.75" customHeight="1">
      <c r="A605" s="726" t="s">
        <v>1056</v>
      </c>
      <c r="B605" s="727" t="s">
        <v>5691</v>
      </c>
      <c r="C605" s="731">
        <v>0.09</v>
      </c>
    </row>
    <row r="606" ht="15.75" customHeight="1">
      <c r="A606" s="726" t="s">
        <v>1150</v>
      </c>
      <c r="B606" s="727" t="s">
        <v>5594</v>
      </c>
      <c r="C606" s="731">
        <v>0.01</v>
      </c>
    </row>
    <row r="607" ht="15.75" customHeight="1">
      <c r="A607" s="726" t="s">
        <v>2510</v>
      </c>
      <c r="B607" s="727" t="s">
        <v>5832</v>
      </c>
      <c r="C607" s="731">
        <v>0.01</v>
      </c>
    </row>
    <row r="608" ht="15.75" customHeight="1">
      <c r="A608" s="726" t="s">
        <v>1150</v>
      </c>
      <c r="B608" s="727" t="s">
        <v>5594</v>
      </c>
      <c r="C608" s="731">
        <v>0.01</v>
      </c>
    </row>
    <row r="609" ht="15.75" customHeight="1">
      <c r="A609" s="726" t="s">
        <v>2510</v>
      </c>
      <c r="B609" s="727" t="s">
        <v>5832</v>
      </c>
      <c r="C609" s="731">
        <v>0.01</v>
      </c>
    </row>
    <row r="610" ht="15.75" customHeight="1">
      <c r="A610" s="726" t="s">
        <v>1574</v>
      </c>
      <c r="B610" s="727" t="s">
        <v>5690</v>
      </c>
      <c r="C610" s="731">
        <v>0.17</v>
      </c>
    </row>
    <row r="611" ht="15.75" customHeight="1">
      <c r="A611" s="726" t="s">
        <v>2143</v>
      </c>
      <c r="B611" s="727" t="s">
        <v>5831</v>
      </c>
      <c r="C611" s="731">
        <v>0.16</v>
      </c>
    </row>
    <row r="612" ht="15.75" customHeight="1">
      <c r="A612" s="726" t="s">
        <v>1296</v>
      </c>
      <c r="B612" s="727" t="s">
        <v>5614</v>
      </c>
      <c r="C612" s="731">
        <v>0.15</v>
      </c>
    </row>
    <row r="613" ht="15.75" customHeight="1">
      <c r="A613" s="726" t="s">
        <v>1923</v>
      </c>
      <c r="B613" s="727" t="s">
        <v>5540</v>
      </c>
      <c r="C613" s="731">
        <v>0.14</v>
      </c>
    </row>
    <row r="614" ht="15.75" customHeight="1">
      <c r="A614" s="726" t="s">
        <v>1056</v>
      </c>
      <c r="B614" s="727" t="s">
        <v>5691</v>
      </c>
      <c r="C614" s="731">
        <v>0.09</v>
      </c>
    </row>
    <row r="615" ht="15.75" customHeight="1">
      <c r="A615" s="726" t="s">
        <v>1150</v>
      </c>
      <c r="B615" s="727" t="s">
        <v>5594</v>
      </c>
      <c r="C615" s="731">
        <v>0.01</v>
      </c>
    </row>
    <row r="616" ht="15.75" customHeight="1">
      <c r="A616" s="726" t="s">
        <v>2510</v>
      </c>
      <c r="B616" s="727" t="s">
        <v>5832</v>
      </c>
      <c r="C616" s="731">
        <v>0.01</v>
      </c>
    </row>
    <row r="617" ht="15.75" customHeight="1">
      <c r="A617" s="726" t="s">
        <v>1923</v>
      </c>
      <c r="B617" s="727" t="s">
        <v>5540</v>
      </c>
      <c r="C617" s="731">
        <v>0.14</v>
      </c>
    </row>
    <row r="618" ht="15.75" customHeight="1">
      <c r="A618" s="726" t="s">
        <v>1056</v>
      </c>
      <c r="B618" s="727" t="s">
        <v>5691</v>
      </c>
      <c r="C618" s="731">
        <v>0.09</v>
      </c>
    </row>
    <row r="619" ht="15.75" customHeight="1">
      <c r="A619" s="726" t="s">
        <v>1150</v>
      </c>
      <c r="B619" s="727" t="s">
        <v>5594</v>
      </c>
      <c r="C619" s="731">
        <v>0.01</v>
      </c>
    </row>
    <row r="620" ht="15.75" customHeight="1">
      <c r="A620" s="726" t="s">
        <v>2510</v>
      </c>
      <c r="B620" s="727" t="s">
        <v>5832</v>
      </c>
      <c r="C620" s="731">
        <v>0.01</v>
      </c>
    </row>
    <row r="621" ht="15.75" customHeight="1">
      <c r="A621" s="726" t="s">
        <v>686</v>
      </c>
      <c r="B621" s="727" t="s">
        <v>5830</v>
      </c>
      <c r="C621" s="731">
        <v>0.62</v>
      </c>
    </row>
    <row r="622" ht="15.75" customHeight="1">
      <c r="A622" s="726" t="s">
        <v>1244</v>
      </c>
      <c r="B622" s="727" t="s">
        <v>5759</v>
      </c>
      <c r="C622" s="731">
        <v>0.39</v>
      </c>
    </row>
    <row r="623" ht="15.75" customHeight="1">
      <c r="A623" s="726" t="s">
        <v>1574</v>
      </c>
      <c r="B623" s="727" t="s">
        <v>5690</v>
      </c>
      <c r="C623" s="731">
        <v>0.17</v>
      </c>
    </row>
    <row r="624" ht="15.75" customHeight="1">
      <c r="A624" s="726" t="s">
        <v>2143</v>
      </c>
      <c r="B624" s="727" t="s">
        <v>5831</v>
      </c>
      <c r="C624" s="731">
        <v>0.16</v>
      </c>
    </row>
    <row r="625" ht="15.75" customHeight="1">
      <c r="A625" s="726" t="s">
        <v>1296</v>
      </c>
      <c r="B625" s="727" t="s">
        <v>5614</v>
      </c>
      <c r="C625" s="731">
        <v>0.15</v>
      </c>
    </row>
    <row r="626" ht="15.75" customHeight="1">
      <c r="A626" s="726" t="s">
        <v>1923</v>
      </c>
      <c r="B626" s="727" t="s">
        <v>5540</v>
      </c>
      <c r="C626" s="731">
        <v>0.14</v>
      </c>
    </row>
    <row r="627" ht="15.75" customHeight="1">
      <c r="A627" s="726" t="s">
        <v>1056</v>
      </c>
      <c r="B627" s="727" t="s">
        <v>5691</v>
      </c>
      <c r="C627" s="731">
        <v>0.09</v>
      </c>
    </row>
    <row r="628" ht="15.75" customHeight="1">
      <c r="A628" s="726" t="s">
        <v>1150</v>
      </c>
      <c r="B628" s="727" t="s">
        <v>5594</v>
      </c>
      <c r="C628" s="731">
        <v>0.01</v>
      </c>
    </row>
    <row r="629" ht="15.75" customHeight="1">
      <c r="A629" s="726" t="s">
        <v>2510</v>
      </c>
      <c r="B629" s="727" t="s">
        <v>5832</v>
      </c>
      <c r="C629" s="731">
        <v>0.01</v>
      </c>
    </row>
    <row r="630" ht="15.75" customHeight="1">
      <c r="A630" s="726" t="s">
        <v>1574</v>
      </c>
      <c r="B630" s="727" t="s">
        <v>5690</v>
      </c>
      <c r="C630" s="731">
        <v>0.17</v>
      </c>
    </row>
    <row r="631" ht="15.75" customHeight="1">
      <c r="A631" s="726" t="s">
        <v>2143</v>
      </c>
      <c r="B631" s="727" t="s">
        <v>5831</v>
      </c>
      <c r="C631" s="731">
        <v>0.16</v>
      </c>
    </row>
    <row r="632" ht="15.75" customHeight="1">
      <c r="A632" s="726" t="s">
        <v>1296</v>
      </c>
      <c r="B632" s="727" t="s">
        <v>5614</v>
      </c>
      <c r="C632" s="731">
        <v>0.15</v>
      </c>
    </row>
    <row r="633" ht="15.75" customHeight="1">
      <c r="A633" s="726" t="s">
        <v>1923</v>
      </c>
      <c r="B633" s="727" t="s">
        <v>5540</v>
      </c>
      <c r="C633" s="731">
        <v>0.14</v>
      </c>
    </row>
    <row r="634" ht="15.75" customHeight="1">
      <c r="A634" s="726" t="s">
        <v>1056</v>
      </c>
      <c r="B634" s="727" t="s">
        <v>5691</v>
      </c>
      <c r="C634" s="731">
        <v>0.09</v>
      </c>
    </row>
    <row r="635" ht="15.75" customHeight="1">
      <c r="A635" s="726" t="s">
        <v>1150</v>
      </c>
      <c r="B635" s="727" t="s">
        <v>5594</v>
      </c>
      <c r="C635" s="731">
        <v>0.01</v>
      </c>
    </row>
    <row r="636" ht="15.75" customHeight="1">
      <c r="A636" s="726" t="s">
        <v>2510</v>
      </c>
      <c r="B636" s="727" t="s">
        <v>5832</v>
      </c>
      <c r="C636" s="731">
        <v>0.01</v>
      </c>
    </row>
    <row r="637" ht="15.75" customHeight="1">
      <c r="A637" s="726" t="s">
        <v>2510</v>
      </c>
      <c r="B637" s="727" t="s">
        <v>5832</v>
      </c>
      <c r="C637" s="731">
        <v>0.01</v>
      </c>
    </row>
    <row r="638" ht="15.75" customHeight="1">
      <c r="A638" s="726" t="s">
        <v>2510</v>
      </c>
      <c r="B638" s="727" t="s">
        <v>5832</v>
      </c>
      <c r="C638" s="731">
        <v>0.01</v>
      </c>
    </row>
    <row r="639" ht="15.75" customHeight="1">
      <c r="A639" s="726" t="s">
        <v>1150</v>
      </c>
      <c r="B639" s="727" t="s">
        <v>5594</v>
      </c>
      <c r="C639" s="731">
        <v>0.01</v>
      </c>
    </row>
    <row r="640" ht="15.75" customHeight="1">
      <c r="A640" s="726" t="s">
        <v>2510</v>
      </c>
      <c r="B640" s="727" t="s">
        <v>5832</v>
      </c>
      <c r="C640" s="731">
        <v>0.01</v>
      </c>
    </row>
    <row r="641" ht="15.75" customHeight="1">
      <c r="A641" s="726" t="s">
        <v>1056</v>
      </c>
      <c r="B641" s="727" t="s">
        <v>5691</v>
      </c>
      <c r="C641" s="731">
        <v>0.09</v>
      </c>
    </row>
    <row r="642" ht="15.75" customHeight="1">
      <c r="A642" s="726" t="s">
        <v>1150</v>
      </c>
      <c r="B642" s="727" t="s">
        <v>5594</v>
      </c>
      <c r="C642" s="731">
        <v>0.01</v>
      </c>
    </row>
    <row r="643" ht="15.75" customHeight="1">
      <c r="A643" s="726" t="s">
        <v>2510</v>
      </c>
      <c r="B643" s="727" t="s">
        <v>5832</v>
      </c>
      <c r="C643" s="731">
        <v>0.01</v>
      </c>
    </row>
    <row r="644" ht="15.75" customHeight="1">
      <c r="A644" s="726" t="s">
        <v>1296</v>
      </c>
      <c r="B644" s="727" t="s">
        <v>5614</v>
      </c>
      <c r="C644" s="731">
        <v>0.15</v>
      </c>
    </row>
    <row r="645" ht="15.75" customHeight="1">
      <c r="A645" s="726" t="s">
        <v>1923</v>
      </c>
      <c r="B645" s="727" t="s">
        <v>5540</v>
      </c>
      <c r="C645" s="731">
        <v>0.14</v>
      </c>
    </row>
    <row r="646" ht="15.75" customHeight="1">
      <c r="A646" s="726" t="s">
        <v>1056</v>
      </c>
      <c r="B646" s="727" t="s">
        <v>5691</v>
      </c>
      <c r="C646" s="731">
        <v>0.09</v>
      </c>
    </row>
    <row r="647" ht="15.75" customHeight="1">
      <c r="A647" s="726" t="s">
        <v>1150</v>
      </c>
      <c r="B647" s="727" t="s">
        <v>5594</v>
      </c>
      <c r="C647" s="731">
        <v>0.01</v>
      </c>
    </row>
    <row r="648" ht="15.75" customHeight="1">
      <c r="A648" s="726" t="s">
        <v>2510</v>
      </c>
      <c r="B648" s="727" t="s">
        <v>5832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5833</v>
      </c>
      <c r="C1" s="735">
        <v>0.0</v>
      </c>
    </row>
    <row r="2">
      <c r="A2" s="733">
        <v>6852608.0</v>
      </c>
      <c r="B2" s="734" t="s">
        <v>5834</v>
      </c>
      <c r="C2" s="735">
        <v>0.0</v>
      </c>
    </row>
    <row r="3">
      <c r="A3" s="733">
        <v>226343.0</v>
      </c>
      <c r="B3" s="734" t="s">
        <v>5835</v>
      </c>
      <c r="C3" s="735">
        <v>0.0</v>
      </c>
    </row>
    <row r="4">
      <c r="A4" s="733">
        <v>4841428.0</v>
      </c>
      <c r="B4" s="734" t="s">
        <v>5836</v>
      </c>
      <c r="C4" s="735">
        <v>0.0</v>
      </c>
    </row>
    <row r="5">
      <c r="A5" s="733">
        <v>2096281.0</v>
      </c>
      <c r="B5" s="734" t="s">
        <v>5837</v>
      </c>
      <c r="C5" s="735">
        <v>345184.33</v>
      </c>
    </row>
    <row r="6">
      <c r="A6" s="733">
        <v>6188251.0</v>
      </c>
      <c r="B6" s="734" t="s">
        <v>5838</v>
      </c>
      <c r="C6" s="735">
        <v>0.0</v>
      </c>
    </row>
    <row r="7">
      <c r="A7" s="733">
        <v>4848711.0</v>
      </c>
      <c r="B7" s="734" t="s">
        <v>5839</v>
      </c>
      <c r="C7" s="735">
        <v>0.0</v>
      </c>
    </row>
    <row r="8">
      <c r="A8" s="733">
        <v>4783402.0</v>
      </c>
      <c r="B8" s="734" t="s">
        <v>5840</v>
      </c>
      <c r="C8" s="735">
        <v>0.0</v>
      </c>
    </row>
    <row r="9">
      <c r="A9" s="733">
        <v>4988368.0</v>
      </c>
      <c r="B9" s="734" t="s">
        <v>5841</v>
      </c>
      <c r="C9" s="735">
        <v>107798.94</v>
      </c>
    </row>
    <row r="10">
      <c r="A10" s="733">
        <v>4416642.0</v>
      </c>
      <c r="B10" s="734" t="s">
        <v>5842</v>
      </c>
      <c r="C10" s="735">
        <v>0.0</v>
      </c>
    </row>
    <row r="11">
      <c r="A11" s="733">
        <v>4903270.0</v>
      </c>
      <c r="B11" s="734" t="s">
        <v>5843</v>
      </c>
      <c r="C11" s="735">
        <v>0.0</v>
      </c>
    </row>
    <row r="12">
      <c r="A12" s="733">
        <v>8155858.0</v>
      </c>
      <c r="B12" s="734" t="s">
        <v>5844</v>
      </c>
      <c r="C12" s="735">
        <v>0.0</v>
      </c>
    </row>
    <row r="13">
      <c r="A13" s="733">
        <v>6032020.0</v>
      </c>
      <c r="B13" s="734" t="s">
        <v>5845</v>
      </c>
      <c r="C13" s="735">
        <v>0.0</v>
      </c>
    </row>
    <row r="14">
      <c r="A14" s="733">
        <v>3774100.0</v>
      </c>
      <c r="B14" s="734" t="s">
        <v>5846</v>
      </c>
      <c r="C14" s="735">
        <v>0.0</v>
      </c>
    </row>
    <row r="15">
      <c r="A15" s="733">
        <v>4652696.0</v>
      </c>
      <c r="B15" s="734" t="s">
        <v>5847</v>
      </c>
      <c r="C15" s="735">
        <v>60838.64</v>
      </c>
    </row>
    <row r="16">
      <c r="A16" s="733">
        <v>7518857.0</v>
      </c>
      <c r="B16" s="734" t="s">
        <v>5848</v>
      </c>
      <c r="C16" s="735">
        <v>0.0</v>
      </c>
    </row>
    <row r="17">
      <c r="A17" s="733">
        <v>4459682.0</v>
      </c>
      <c r="B17" s="734" t="s">
        <v>5849</v>
      </c>
      <c r="C17" s="735">
        <v>239.42</v>
      </c>
    </row>
    <row r="18">
      <c r="A18" s="733">
        <v>4358218.0</v>
      </c>
      <c r="B18" s="734" t="s">
        <v>5850</v>
      </c>
      <c r="C18" s="735">
        <v>0.0</v>
      </c>
    </row>
    <row r="19">
      <c r="A19" s="733">
        <v>4805165.0</v>
      </c>
      <c r="B19" s="734" t="s">
        <v>5851</v>
      </c>
      <c r="C19" s="735">
        <v>2563.59</v>
      </c>
    </row>
    <row r="20">
      <c r="A20" s="733">
        <v>7783008.0</v>
      </c>
      <c r="B20" s="734" t="s">
        <v>5852</v>
      </c>
      <c r="C20" s="735">
        <v>0.0</v>
      </c>
    </row>
    <row r="21">
      <c r="A21" s="733">
        <v>4831456.0</v>
      </c>
      <c r="B21" s="734" t="s">
        <v>5853</v>
      </c>
      <c r="C21" s="735">
        <v>0.0</v>
      </c>
    </row>
    <row r="22">
      <c r="A22" s="733">
        <v>447631.0</v>
      </c>
      <c r="B22" s="734" t="s">
        <v>5854</v>
      </c>
      <c r="C22" s="735">
        <v>0.0</v>
      </c>
    </row>
    <row r="23">
      <c r="A23" s="733">
        <v>4598320.0</v>
      </c>
      <c r="B23" s="734" t="s">
        <v>5855</v>
      </c>
      <c r="C23" s="735">
        <v>0.0</v>
      </c>
    </row>
    <row r="24">
      <c r="A24" s="733">
        <v>58954.0</v>
      </c>
      <c r="B24" s="734" t="s">
        <v>5856</v>
      </c>
      <c r="C24" s="735">
        <v>156963.19</v>
      </c>
    </row>
    <row r="25">
      <c r="A25" s="733">
        <v>8233833.0</v>
      </c>
      <c r="B25" s="734" t="s">
        <v>5857</v>
      </c>
      <c r="C25" s="735">
        <v>0.0</v>
      </c>
    </row>
    <row r="26">
      <c r="A26" s="733">
        <v>7782720.0</v>
      </c>
      <c r="B26" s="734" t="s">
        <v>5858</v>
      </c>
      <c r="C26" s="735">
        <v>-21.91</v>
      </c>
    </row>
    <row r="27">
      <c r="A27" s="733">
        <v>2889018.0</v>
      </c>
      <c r="B27" s="734" t="s">
        <v>5859</v>
      </c>
      <c r="C27" s="735">
        <v>21397.62</v>
      </c>
    </row>
    <row r="28">
      <c r="A28" s="733">
        <v>4488691.0</v>
      </c>
      <c r="B28" s="734" t="s">
        <v>5860</v>
      </c>
      <c r="C28" s="735">
        <v>0.0</v>
      </c>
    </row>
    <row r="29">
      <c r="A29" s="733">
        <v>4793812.0</v>
      </c>
      <c r="B29" s="734" t="s">
        <v>5840</v>
      </c>
      <c r="C29" s="735">
        <v>0.0</v>
      </c>
    </row>
    <row r="30">
      <c r="A30" s="733">
        <v>5661723.0</v>
      </c>
      <c r="B30" s="734" t="s">
        <v>5861</v>
      </c>
      <c r="C30" s="735">
        <v>0.0</v>
      </c>
    </row>
    <row r="31">
      <c r="A31" s="733">
        <v>2551563.0</v>
      </c>
      <c r="B31" s="734" t="s">
        <v>5862</v>
      </c>
      <c r="C31" s="735">
        <v>52733.82</v>
      </c>
    </row>
    <row r="32">
      <c r="A32" s="733">
        <v>2660830.0</v>
      </c>
      <c r="B32" s="734" t="s">
        <v>5863</v>
      </c>
      <c r="C32" s="735">
        <v>0.0</v>
      </c>
    </row>
    <row r="33">
      <c r="A33" s="733">
        <v>5682953.0</v>
      </c>
      <c r="B33" s="734" t="s">
        <v>5864</v>
      </c>
      <c r="C33" s="735">
        <v>741.25</v>
      </c>
    </row>
    <row r="34">
      <c r="A34" s="733">
        <v>2214585.0</v>
      </c>
      <c r="B34" s="734" t="s">
        <v>5865</v>
      </c>
      <c r="C34" s="735">
        <v>0.0</v>
      </c>
    </row>
    <row r="35">
      <c r="A35" s="733">
        <v>7854925.0</v>
      </c>
      <c r="B35" s="734" t="s">
        <v>5866</v>
      </c>
      <c r="C35" s="735">
        <v>0.0</v>
      </c>
    </row>
    <row r="36">
      <c r="A36" s="733">
        <v>8118585.0</v>
      </c>
      <c r="B36" s="734" t="s">
        <v>5867</v>
      </c>
      <c r="C36" s="735">
        <v>0.0</v>
      </c>
    </row>
    <row r="37">
      <c r="A37" s="733">
        <v>4608802.0</v>
      </c>
      <c r="B37" s="734" t="s">
        <v>5868</v>
      </c>
      <c r="C37" s="735">
        <v>85756.23</v>
      </c>
    </row>
    <row r="38">
      <c r="A38" s="733">
        <v>4559307.0</v>
      </c>
      <c r="B38" s="734" t="s">
        <v>5869</v>
      </c>
      <c r="C38" s="735">
        <v>0.0</v>
      </c>
    </row>
    <row r="39">
      <c r="A39" s="733">
        <v>6486558.0</v>
      </c>
      <c r="B39" s="734" t="s">
        <v>5870</v>
      </c>
      <c r="C39" s="735">
        <v>147809.72</v>
      </c>
    </row>
    <row r="40">
      <c r="A40" s="733">
        <v>4637696.0</v>
      </c>
      <c r="B40" s="734" t="s">
        <v>5871</v>
      </c>
      <c r="C40" s="735">
        <v>0.0</v>
      </c>
    </row>
    <row r="41">
      <c r="A41" s="733">
        <v>6320705.0</v>
      </c>
      <c r="B41" s="734" t="s">
        <v>5872</v>
      </c>
      <c r="C41" s="735">
        <v>0.15</v>
      </c>
    </row>
    <row r="42">
      <c r="A42" s="733">
        <v>2289902.0</v>
      </c>
      <c r="B42" s="734" t="s">
        <v>5873</v>
      </c>
      <c r="C42" s="735">
        <v>0.0</v>
      </c>
    </row>
    <row r="43">
      <c r="A43" s="733">
        <v>4398585.0</v>
      </c>
      <c r="B43" s="734" t="s">
        <v>5874</v>
      </c>
      <c r="C43" s="735">
        <v>0.0</v>
      </c>
    </row>
    <row r="44">
      <c r="A44" s="733">
        <v>8588911.0</v>
      </c>
      <c r="B44" s="734" t="s">
        <v>5875</v>
      </c>
      <c r="C44" s="735">
        <v>0.0</v>
      </c>
    </row>
    <row r="45">
      <c r="A45" s="733">
        <v>6480340.0</v>
      </c>
      <c r="B45" s="734" t="s">
        <v>5876</v>
      </c>
      <c r="C45" s="735">
        <v>0.0</v>
      </c>
    </row>
    <row r="46">
      <c r="A46" s="733">
        <v>4680045.0</v>
      </c>
      <c r="B46" s="734" t="s">
        <v>5877</v>
      </c>
      <c r="C46" s="735">
        <v>0.0</v>
      </c>
    </row>
    <row r="47">
      <c r="A47" s="733">
        <v>2699859.0</v>
      </c>
      <c r="B47" s="734" t="s">
        <v>5878</v>
      </c>
      <c r="C47" s="735">
        <v>0.0</v>
      </c>
    </row>
    <row r="48">
      <c r="A48" s="733">
        <v>6029791.0</v>
      </c>
      <c r="B48" s="734" t="s">
        <v>5879</v>
      </c>
      <c r="C48" s="735">
        <v>0.0</v>
      </c>
    </row>
    <row r="49">
      <c r="A49" s="733">
        <v>4416789.0</v>
      </c>
      <c r="B49" s="734" t="s">
        <v>5880</v>
      </c>
      <c r="C49" s="735">
        <v>0.0</v>
      </c>
    </row>
    <row r="50">
      <c r="A50" s="733">
        <v>3241823.0</v>
      </c>
      <c r="B50" s="734" t="s">
        <v>5881</v>
      </c>
      <c r="C50" s="735">
        <v>0.0</v>
      </c>
    </row>
    <row r="51">
      <c r="A51" s="733">
        <v>8023410.0</v>
      </c>
      <c r="B51" s="734" t="s">
        <v>5882</v>
      </c>
      <c r="C51" s="735">
        <v>0.0</v>
      </c>
    </row>
    <row r="52">
      <c r="A52" s="733">
        <v>2720929.0</v>
      </c>
      <c r="B52" s="734" t="s">
        <v>5857</v>
      </c>
      <c r="C52" s="735">
        <v>0.0</v>
      </c>
    </row>
    <row r="53">
      <c r="A53" s="733">
        <v>6889397.0</v>
      </c>
      <c r="B53" s="734" t="s">
        <v>5883</v>
      </c>
      <c r="C53" s="735">
        <v>0.0</v>
      </c>
    </row>
    <row r="54">
      <c r="A54" s="733">
        <v>8524764.0</v>
      </c>
      <c r="B54" s="734" t="s">
        <v>5884</v>
      </c>
      <c r="C54" s="735">
        <v>0.0</v>
      </c>
    </row>
    <row r="55">
      <c r="A55" s="733">
        <v>5648950.0</v>
      </c>
      <c r="B55" s="734" t="s">
        <v>5885</v>
      </c>
      <c r="C55" s="735">
        <v>0.0</v>
      </c>
    </row>
    <row r="56">
      <c r="A56" s="733">
        <v>4418396.0</v>
      </c>
      <c r="B56" s="734" t="s">
        <v>5886</v>
      </c>
      <c r="C56" s="735">
        <v>0.0</v>
      </c>
    </row>
    <row r="57">
      <c r="A57" s="733">
        <v>8598875.0</v>
      </c>
      <c r="B57" s="734" t="s">
        <v>5884</v>
      </c>
      <c r="C57" s="735">
        <v>0.0</v>
      </c>
    </row>
    <row r="58">
      <c r="A58" s="733">
        <v>429563.0</v>
      </c>
      <c r="B58" s="734" t="s">
        <v>5887</v>
      </c>
      <c r="C58" s="735">
        <v>0.0</v>
      </c>
    </row>
    <row r="59">
      <c r="A59" s="733">
        <v>9215559.0</v>
      </c>
      <c r="B59" s="734" t="s">
        <v>5888</v>
      </c>
      <c r="C59" s="735">
        <v>0.0</v>
      </c>
    </row>
    <row r="60">
      <c r="A60" s="733">
        <v>7046512.0</v>
      </c>
      <c r="B60" s="734" t="s">
        <v>5889</v>
      </c>
      <c r="C60" s="735">
        <v>0.0</v>
      </c>
    </row>
    <row r="61">
      <c r="A61" s="733">
        <v>8742121.0</v>
      </c>
      <c r="B61" s="734" t="s">
        <v>5890</v>
      </c>
      <c r="C61" s="735">
        <v>0.0</v>
      </c>
    </row>
    <row r="62">
      <c r="A62" s="733">
        <v>8685427.0</v>
      </c>
      <c r="B62" s="734" t="s">
        <v>5891</v>
      </c>
      <c r="C62" s="735">
        <v>0.0</v>
      </c>
    </row>
    <row r="63">
      <c r="A63" s="733">
        <v>515215.0</v>
      </c>
      <c r="B63" s="734" t="s">
        <v>5892</v>
      </c>
      <c r="C63" s="735">
        <v>0.0</v>
      </c>
    </row>
    <row r="64">
      <c r="A64" s="733">
        <v>4571776.0</v>
      </c>
      <c r="B64" s="734" t="s">
        <v>5893</v>
      </c>
      <c r="C64" s="735">
        <v>0.0</v>
      </c>
    </row>
    <row r="65">
      <c r="A65" s="733">
        <v>4425564.0</v>
      </c>
      <c r="B65" s="734" t="s">
        <v>5894</v>
      </c>
      <c r="C65" s="735">
        <v>0.0</v>
      </c>
    </row>
    <row r="66">
      <c r="A66" s="733">
        <v>7667659.0</v>
      </c>
      <c r="B66" s="734" t="s">
        <v>5895</v>
      </c>
      <c r="C66" s="735">
        <v>22543.5</v>
      </c>
    </row>
    <row r="67">
      <c r="A67" s="733">
        <v>4634086.0</v>
      </c>
      <c r="B67" s="734" t="s">
        <v>5896</v>
      </c>
      <c r="C67" s="735">
        <v>0.0</v>
      </c>
    </row>
    <row r="68">
      <c r="A68" s="733">
        <v>7032839.0</v>
      </c>
      <c r="B68" s="734" t="s">
        <v>5897</v>
      </c>
      <c r="C68" s="735">
        <v>0.0</v>
      </c>
    </row>
    <row r="69">
      <c r="A69" s="733">
        <v>4945025.0</v>
      </c>
      <c r="B69" s="734" t="s">
        <v>5898</v>
      </c>
      <c r="C69" s="735">
        <v>0.0</v>
      </c>
    </row>
    <row r="70">
      <c r="A70" s="733">
        <v>3081966.0</v>
      </c>
      <c r="B70" s="734" t="s">
        <v>5899</v>
      </c>
      <c r="C70" s="735">
        <v>0.0</v>
      </c>
    </row>
    <row r="71">
      <c r="A71" s="733">
        <v>4750693.0</v>
      </c>
      <c r="B71" s="734" t="s">
        <v>5900</v>
      </c>
      <c r="C71" s="735">
        <v>0.0</v>
      </c>
    </row>
    <row r="72">
      <c r="A72" s="733">
        <v>4307232.0</v>
      </c>
      <c r="B72" s="734" t="s">
        <v>5901</v>
      </c>
      <c r="C72" s="735">
        <v>0.0</v>
      </c>
    </row>
    <row r="73">
      <c r="A73" s="733">
        <v>5900668.0</v>
      </c>
      <c r="B73" s="734" t="s">
        <v>5902</v>
      </c>
      <c r="C73" s="735">
        <v>0.0</v>
      </c>
    </row>
    <row r="74">
      <c r="A74" s="733">
        <v>4859015.0</v>
      </c>
      <c r="B74" s="734" t="s">
        <v>5903</v>
      </c>
      <c r="C74" s="735">
        <v>0.0</v>
      </c>
    </row>
    <row r="75">
      <c r="A75" s="733">
        <v>417444.0</v>
      </c>
      <c r="B75" s="734" t="s">
        <v>5904</v>
      </c>
      <c r="C75" s="735">
        <v>0.0</v>
      </c>
    </row>
    <row r="76">
      <c r="A76" s="733">
        <v>4458091.0</v>
      </c>
      <c r="B76" s="734" t="s">
        <v>5905</v>
      </c>
      <c r="C76" s="735">
        <v>0.0</v>
      </c>
    </row>
    <row r="77">
      <c r="A77" s="733">
        <v>5947531.0</v>
      </c>
      <c r="B77" s="734" t="s">
        <v>5906</v>
      </c>
      <c r="C77" s="735">
        <v>0.0</v>
      </c>
    </row>
    <row r="78">
      <c r="A78" s="733">
        <v>5577.0</v>
      </c>
      <c r="B78" s="734" t="s">
        <v>5907</v>
      </c>
      <c r="C78" s="735">
        <v>0.0</v>
      </c>
    </row>
    <row r="79">
      <c r="A79" s="733">
        <v>4548330.0</v>
      </c>
      <c r="B79" s="734" t="s">
        <v>5908</v>
      </c>
      <c r="C79" s="735">
        <v>0.0</v>
      </c>
    </row>
    <row r="80">
      <c r="A80" s="733">
        <v>2089993.0</v>
      </c>
      <c r="B80" s="734" t="s">
        <v>5909</v>
      </c>
      <c r="C80" s="735">
        <v>0.0</v>
      </c>
    </row>
    <row r="81">
      <c r="A81" s="733">
        <v>9009694.0</v>
      </c>
      <c r="B81" s="734" t="s">
        <v>5910</v>
      </c>
      <c r="C81" s="735">
        <v>0.0</v>
      </c>
    </row>
    <row r="82">
      <c r="A82" s="733">
        <v>3214407.0</v>
      </c>
      <c r="B82" s="734" t="s">
        <v>5911</v>
      </c>
      <c r="C82" s="735">
        <v>0.0</v>
      </c>
    </row>
    <row r="83">
      <c r="A83" s="733">
        <v>3679808.0</v>
      </c>
      <c r="B83" s="734" t="s">
        <v>5912</v>
      </c>
      <c r="C83" s="735">
        <v>0.0</v>
      </c>
    </row>
    <row r="84">
      <c r="A84" s="733">
        <v>6096787.0</v>
      </c>
      <c r="B84" s="734" t="s">
        <v>5913</v>
      </c>
      <c r="C84" s="735">
        <v>0.0</v>
      </c>
    </row>
    <row r="85">
      <c r="A85" s="733">
        <v>4085020.0</v>
      </c>
      <c r="B85" s="734" t="s">
        <v>5914</v>
      </c>
      <c r="C85" s="735">
        <v>3479.5</v>
      </c>
    </row>
    <row r="86">
      <c r="A86" s="733">
        <v>4442405.0</v>
      </c>
      <c r="B86" s="734" t="s">
        <v>5915</v>
      </c>
      <c r="C86" s="735">
        <v>0.15</v>
      </c>
    </row>
    <row r="87">
      <c r="A87" s="733">
        <v>4847953.0</v>
      </c>
      <c r="B87" s="734" t="s">
        <v>5916</v>
      </c>
      <c r="C87" s="735">
        <v>0.0</v>
      </c>
    </row>
    <row r="88">
      <c r="A88" s="733">
        <v>4680314.0</v>
      </c>
      <c r="B88" s="734" t="s">
        <v>5917</v>
      </c>
      <c r="C88" s="735">
        <v>0.0</v>
      </c>
    </row>
    <row r="89">
      <c r="A89" s="733">
        <v>8993002.0</v>
      </c>
      <c r="B89" s="734" t="s">
        <v>5918</v>
      </c>
      <c r="C89" s="735">
        <v>0.0</v>
      </c>
    </row>
    <row r="90">
      <c r="A90" s="733">
        <v>4468606.0</v>
      </c>
      <c r="B90" s="734" t="s">
        <v>5867</v>
      </c>
      <c r="C90" s="735">
        <v>0.0</v>
      </c>
    </row>
    <row r="91">
      <c r="A91" s="733">
        <v>5663320.0</v>
      </c>
      <c r="B91" s="734" t="s">
        <v>5863</v>
      </c>
      <c r="C91" s="735">
        <v>0.0</v>
      </c>
    </row>
    <row r="92">
      <c r="A92" s="733">
        <v>5171052.0</v>
      </c>
      <c r="B92" s="734" t="s">
        <v>5919</v>
      </c>
      <c r="C92" s="735">
        <v>85781.55</v>
      </c>
    </row>
    <row r="93">
      <c r="A93" s="733">
        <v>4452023.0</v>
      </c>
      <c r="B93" s="734" t="s">
        <v>5920</v>
      </c>
      <c r="C93" s="735">
        <v>125387.14</v>
      </c>
    </row>
    <row r="94">
      <c r="A94" s="733">
        <v>4582050.0</v>
      </c>
      <c r="B94" s="734" t="s">
        <v>5921</v>
      </c>
      <c r="C94" s="735">
        <v>0.0</v>
      </c>
    </row>
    <row r="95">
      <c r="A95" s="733">
        <v>5080319.0</v>
      </c>
      <c r="B95" s="734" t="s">
        <v>5922</v>
      </c>
      <c r="C95" s="735">
        <v>0.0</v>
      </c>
    </row>
    <row r="96">
      <c r="A96" s="733">
        <v>4304013.0</v>
      </c>
      <c r="B96" s="734" t="s">
        <v>5923</v>
      </c>
      <c r="C96" s="735">
        <v>5022.17</v>
      </c>
    </row>
    <row r="97">
      <c r="A97" s="733">
        <v>4396977.0</v>
      </c>
      <c r="B97" s="734" t="s">
        <v>5924</v>
      </c>
      <c r="C97" s="735">
        <v>0.0</v>
      </c>
    </row>
    <row r="98">
      <c r="A98" s="733">
        <v>552896.0</v>
      </c>
      <c r="B98" s="734" t="s">
        <v>5925</v>
      </c>
      <c r="C98" s="735">
        <v>166368.91</v>
      </c>
    </row>
    <row r="99">
      <c r="A99" s="733">
        <v>5702220.0</v>
      </c>
      <c r="B99" s="734" t="s">
        <v>5926</v>
      </c>
      <c r="C99" s="735">
        <v>17885.97</v>
      </c>
    </row>
    <row r="100">
      <c r="A100" s="733">
        <v>4655754.0</v>
      </c>
      <c r="B100" s="734" t="s">
        <v>5927</v>
      </c>
      <c r="C100" s="735">
        <v>0.0</v>
      </c>
    </row>
    <row r="101">
      <c r="A101" s="733">
        <v>9274386.0</v>
      </c>
      <c r="B101" s="734" t="s">
        <v>5928</v>
      </c>
      <c r="C101" s="735">
        <v>0.0</v>
      </c>
    </row>
    <row r="102">
      <c r="A102" s="733">
        <v>6456590.0</v>
      </c>
      <c r="B102" s="734" t="s">
        <v>5929</v>
      </c>
      <c r="C102" s="735">
        <v>1.06</v>
      </c>
    </row>
    <row r="103">
      <c r="A103" s="733">
        <v>8688629.0</v>
      </c>
      <c r="B103" s="734" t="s">
        <v>5930</v>
      </c>
      <c r="C103" s="735">
        <v>0.0</v>
      </c>
    </row>
    <row r="104">
      <c r="A104" s="733">
        <v>2523005.0</v>
      </c>
      <c r="B104" s="734" t="s">
        <v>5931</v>
      </c>
      <c r="C104" s="735">
        <v>0.0</v>
      </c>
    </row>
    <row r="105">
      <c r="A105" s="733">
        <v>6199853.0</v>
      </c>
      <c r="B105" s="734" t="s">
        <v>5932</v>
      </c>
      <c r="C105" s="735">
        <v>0.0</v>
      </c>
    </row>
    <row r="106">
      <c r="A106" s="733">
        <v>4622255.0</v>
      </c>
      <c r="B106" s="734" t="s">
        <v>5933</v>
      </c>
      <c r="C106" s="735">
        <v>0.0</v>
      </c>
    </row>
    <row r="107">
      <c r="A107" s="733">
        <v>3428496.0</v>
      </c>
      <c r="B107" s="734" t="s">
        <v>5934</v>
      </c>
      <c r="C107" s="735">
        <v>0.0</v>
      </c>
    </row>
    <row r="108">
      <c r="A108" s="733">
        <v>2476582.0</v>
      </c>
      <c r="B108" s="734" t="s">
        <v>5935</v>
      </c>
      <c r="C108" s="735">
        <v>0.0</v>
      </c>
    </row>
    <row r="109">
      <c r="A109" s="733">
        <v>4084071.0</v>
      </c>
      <c r="B109" s="734" t="s">
        <v>5936</v>
      </c>
      <c r="C109" s="735">
        <v>0.0</v>
      </c>
    </row>
    <row r="110">
      <c r="A110" s="733">
        <v>2160689.0</v>
      </c>
      <c r="B110" s="734" t="s">
        <v>5937</v>
      </c>
      <c r="C110" s="735">
        <v>45411.7</v>
      </c>
    </row>
    <row r="111">
      <c r="A111" s="733">
        <v>7393141.0</v>
      </c>
      <c r="B111" s="734" t="s">
        <v>5938</v>
      </c>
      <c r="C111" s="735">
        <v>0.0</v>
      </c>
    </row>
    <row r="112">
      <c r="A112" s="733">
        <v>9009128.0</v>
      </c>
      <c r="B112" s="734" t="s">
        <v>5939</v>
      </c>
      <c r="C112" s="735">
        <v>0.0</v>
      </c>
    </row>
    <row r="113">
      <c r="A113" s="733">
        <v>7514118.0</v>
      </c>
      <c r="B113" s="734" t="s">
        <v>5940</v>
      </c>
      <c r="C113" s="735">
        <v>0.0</v>
      </c>
    </row>
    <row r="114">
      <c r="A114" s="733">
        <v>3500160.0</v>
      </c>
      <c r="B114" s="734" t="s">
        <v>5941</v>
      </c>
      <c r="C114" s="735">
        <v>930275.72</v>
      </c>
    </row>
    <row r="115">
      <c r="A115" s="733">
        <v>3658320.0</v>
      </c>
      <c r="B115" s="734" t="s">
        <v>5942</v>
      </c>
      <c r="C115" s="735">
        <v>0.0</v>
      </c>
    </row>
    <row r="116">
      <c r="A116" s="733">
        <v>3025955.0</v>
      </c>
      <c r="B116" s="734" t="s">
        <v>5943</v>
      </c>
      <c r="C116" s="735">
        <v>0.0</v>
      </c>
    </row>
    <row r="117">
      <c r="A117" s="733">
        <v>4478774.0</v>
      </c>
      <c r="B117" s="734" t="s">
        <v>5944</v>
      </c>
      <c r="C117" s="735">
        <v>0.0</v>
      </c>
    </row>
    <row r="118">
      <c r="A118" s="733">
        <v>3102597.0</v>
      </c>
      <c r="B118" s="734" t="s">
        <v>5945</v>
      </c>
      <c r="C118" s="735">
        <v>0.0</v>
      </c>
    </row>
    <row r="119">
      <c r="A119" s="733">
        <v>2673476.0</v>
      </c>
      <c r="B119" s="734" t="s">
        <v>5946</v>
      </c>
      <c r="C119" s="735">
        <v>0.15</v>
      </c>
    </row>
    <row r="120">
      <c r="A120" s="733">
        <v>2503816.0</v>
      </c>
      <c r="B120" s="734" t="s">
        <v>5917</v>
      </c>
      <c r="C120" s="735">
        <v>19395.41</v>
      </c>
    </row>
    <row r="121">
      <c r="A121" s="733">
        <v>9145079.0</v>
      </c>
      <c r="B121" s="734" t="s">
        <v>5947</v>
      </c>
      <c r="C121" s="735">
        <v>2696.17</v>
      </c>
    </row>
    <row r="122">
      <c r="A122" s="733">
        <v>4924154.0</v>
      </c>
      <c r="B122" s="734" t="s">
        <v>5948</v>
      </c>
      <c r="C122" s="735">
        <v>56926.09</v>
      </c>
    </row>
    <row r="123">
      <c r="A123" s="733">
        <v>5620188.0</v>
      </c>
      <c r="B123" s="734" t="s">
        <v>5949</v>
      </c>
      <c r="C123" s="735">
        <v>0.0</v>
      </c>
    </row>
    <row r="124">
      <c r="A124" s="733">
        <v>4064668.0</v>
      </c>
      <c r="B124" s="734" t="s">
        <v>5950</v>
      </c>
      <c r="C124" s="735">
        <v>89972.9</v>
      </c>
    </row>
    <row r="125">
      <c r="A125" s="733">
        <v>4461684.0</v>
      </c>
      <c r="B125" s="734" t="s">
        <v>5951</v>
      </c>
      <c r="C125" s="735">
        <v>0.0</v>
      </c>
    </row>
    <row r="126">
      <c r="A126" s="733">
        <v>4848036.0</v>
      </c>
      <c r="B126" s="734" t="s">
        <v>5952</v>
      </c>
      <c r="C126" s="735">
        <v>0.0</v>
      </c>
    </row>
    <row r="127">
      <c r="A127" s="733">
        <v>8521711.0</v>
      </c>
      <c r="B127" s="734" t="s">
        <v>5953</v>
      </c>
      <c r="C127" s="735">
        <v>0.0</v>
      </c>
    </row>
    <row r="128">
      <c r="A128" s="733">
        <v>8765907.0</v>
      </c>
      <c r="B128" s="734" t="s">
        <v>5954</v>
      </c>
      <c r="C128" s="735">
        <v>0.0</v>
      </c>
    </row>
    <row r="129">
      <c r="A129" s="733">
        <v>5613795.0</v>
      </c>
      <c r="B129" s="734" t="s">
        <v>5955</v>
      </c>
      <c r="C129" s="735">
        <v>0.0</v>
      </c>
    </row>
    <row r="130">
      <c r="A130" s="733">
        <v>4422652.0</v>
      </c>
      <c r="B130" s="734" t="s">
        <v>5956</v>
      </c>
      <c r="C130" s="735">
        <v>0.0</v>
      </c>
    </row>
    <row r="131">
      <c r="A131" s="733">
        <v>3768368.0</v>
      </c>
      <c r="B131" s="734" t="s">
        <v>5957</v>
      </c>
      <c r="C131" s="735">
        <v>0.0</v>
      </c>
    </row>
    <row r="132">
      <c r="A132" s="733">
        <v>7519154.0</v>
      </c>
      <c r="B132" s="734" t="s">
        <v>5958</v>
      </c>
      <c r="C132" s="735">
        <v>0.0</v>
      </c>
    </row>
    <row r="133">
      <c r="A133" s="733">
        <v>4588112.0</v>
      </c>
      <c r="B133" s="734" t="s">
        <v>5959</v>
      </c>
      <c r="C133" s="735">
        <v>16566.4</v>
      </c>
    </row>
    <row r="134">
      <c r="A134" s="733">
        <v>7263623.0</v>
      </c>
      <c r="B134" s="734" t="s">
        <v>5960</v>
      </c>
      <c r="C134" s="735">
        <v>0.0</v>
      </c>
    </row>
    <row r="135">
      <c r="A135" s="733">
        <v>8203715.0</v>
      </c>
      <c r="B135" s="734" t="s">
        <v>5961</v>
      </c>
      <c r="C135" s="735">
        <v>0.0</v>
      </c>
    </row>
    <row r="136">
      <c r="A136" s="733">
        <v>3029846.0</v>
      </c>
      <c r="B136" s="734" t="s">
        <v>5962</v>
      </c>
      <c r="C136" s="735">
        <v>1266.95</v>
      </c>
    </row>
    <row r="137">
      <c r="A137" s="733">
        <v>4785856.0</v>
      </c>
      <c r="B137" s="734" t="s">
        <v>5963</v>
      </c>
      <c r="C137" s="735">
        <v>0.0</v>
      </c>
    </row>
    <row r="138">
      <c r="A138" s="733">
        <v>3581528.0</v>
      </c>
      <c r="B138" s="734" t="s">
        <v>5964</v>
      </c>
      <c r="C138" s="735">
        <v>355418.71</v>
      </c>
    </row>
    <row r="139">
      <c r="A139" s="733">
        <v>4929433.0</v>
      </c>
      <c r="B139" s="734" t="s">
        <v>5965</v>
      </c>
      <c r="C139" s="735">
        <v>0.0</v>
      </c>
    </row>
    <row r="140">
      <c r="A140" s="733">
        <v>4001766.0</v>
      </c>
      <c r="B140" s="734" t="s">
        <v>5966</v>
      </c>
      <c r="C140" s="735">
        <v>7.63</v>
      </c>
    </row>
    <row r="141">
      <c r="A141" s="733">
        <v>7738705.0</v>
      </c>
      <c r="B141" s="734" t="s">
        <v>5967</v>
      </c>
      <c r="C141" s="735">
        <v>0.0</v>
      </c>
    </row>
    <row r="142">
      <c r="A142" s="733">
        <v>3221916.0</v>
      </c>
      <c r="B142" s="734" t="s">
        <v>5968</v>
      </c>
      <c r="C142" s="735">
        <v>0.0</v>
      </c>
    </row>
    <row r="143">
      <c r="A143" s="733">
        <v>3924234.0</v>
      </c>
      <c r="B143" s="734" t="s">
        <v>5331</v>
      </c>
      <c r="C143" s="735">
        <v>0.0</v>
      </c>
    </row>
    <row r="144">
      <c r="A144" s="733">
        <v>2358079.0</v>
      </c>
      <c r="B144" s="734" t="s">
        <v>5969</v>
      </c>
      <c r="C144" s="735">
        <v>0.0</v>
      </c>
    </row>
    <row r="145">
      <c r="A145" s="733">
        <v>188081.0</v>
      </c>
      <c r="B145" s="734" t="s">
        <v>5970</v>
      </c>
      <c r="C145" s="735">
        <v>0.0</v>
      </c>
    </row>
    <row r="146">
      <c r="A146" s="733">
        <v>4847801.0</v>
      </c>
      <c r="B146" s="734" t="s">
        <v>5971</v>
      </c>
      <c r="C146" s="735">
        <v>0.0</v>
      </c>
    </row>
    <row r="147">
      <c r="A147" s="733">
        <v>4926548.0</v>
      </c>
      <c r="B147" s="734" t="s">
        <v>5972</v>
      </c>
      <c r="C147" s="735">
        <v>0.0</v>
      </c>
    </row>
    <row r="148">
      <c r="A148" s="733">
        <v>7273700.0</v>
      </c>
      <c r="B148" s="734" t="s">
        <v>5973</v>
      </c>
      <c r="C148" s="735">
        <v>0.0</v>
      </c>
    </row>
    <row r="149">
      <c r="A149" s="733">
        <v>2897612.0</v>
      </c>
      <c r="B149" s="734" t="s">
        <v>5974</v>
      </c>
      <c r="C149" s="735">
        <v>966.74</v>
      </c>
    </row>
    <row r="150">
      <c r="A150" s="733">
        <v>7519150.0</v>
      </c>
      <c r="B150" s="734" t="s">
        <v>5867</v>
      </c>
      <c r="C150" s="735">
        <v>0.0</v>
      </c>
    </row>
    <row r="151">
      <c r="A151" s="733">
        <v>6866947.0</v>
      </c>
      <c r="B151" s="734" t="s">
        <v>5975</v>
      </c>
      <c r="C151" s="735">
        <v>0.0</v>
      </c>
    </row>
    <row r="152">
      <c r="A152" s="733">
        <v>6519491.0</v>
      </c>
      <c r="B152" s="734" t="s">
        <v>5976</v>
      </c>
      <c r="C152" s="735">
        <v>0.0</v>
      </c>
    </row>
    <row r="153">
      <c r="A153" s="733">
        <v>2602612.0</v>
      </c>
      <c r="B153" s="734" t="s">
        <v>5977</v>
      </c>
      <c r="C153" s="735">
        <v>0.0</v>
      </c>
    </row>
    <row r="154">
      <c r="A154" s="733">
        <v>3281393.0</v>
      </c>
      <c r="B154" s="734" t="s">
        <v>5978</v>
      </c>
      <c r="C154" s="735">
        <v>0.0</v>
      </c>
    </row>
    <row r="155">
      <c r="A155" s="733">
        <v>4696943.0</v>
      </c>
      <c r="B155" s="734" t="s">
        <v>5979</v>
      </c>
      <c r="C155" s="735">
        <v>0.0</v>
      </c>
    </row>
    <row r="156">
      <c r="A156" s="733">
        <v>4553905.0</v>
      </c>
      <c r="B156" s="734" t="s">
        <v>5980</v>
      </c>
      <c r="C156" s="735">
        <v>0.0</v>
      </c>
    </row>
    <row r="157">
      <c r="A157" s="733">
        <v>7048589.0</v>
      </c>
      <c r="B157" s="734" t="s">
        <v>5981</v>
      </c>
      <c r="C157" s="735">
        <v>0.0</v>
      </c>
    </row>
    <row r="158">
      <c r="A158" s="733">
        <v>8446035.0</v>
      </c>
      <c r="B158" s="734" t="s">
        <v>5982</v>
      </c>
      <c r="C158" s="735">
        <v>0.0</v>
      </c>
    </row>
    <row r="159">
      <c r="A159" s="733">
        <v>6592638.0</v>
      </c>
      <c r="B159" s="734" t="s">
        <v>5983</v>
      </c>
      <c r="C159" s="735">
        <v>82552.06</v>
      </c>
    </row>
    <row r="160">
      <c r="A160" s="733">
        <v>8698050.0</v>
      </c>
      <c r="B160" s="734" t="s">
        <v>5984</v>
      </c>
      <c r="C160" s="735">
        <v>0.0</v>
      </c>
    </row>
    <row r="161">
      <c r="A161" s="733">
        <v>7032894.0</v>
      </c>
      <c r="B161" s="734" t="s">
        <v>5867</v>
      </c>
      <c r="C161" s="735">
        <v>34812.53</v>
      </c>
    </row>
    <row r="162">
      <c r="A162" s="733">
        <v>4600625.0</v>
      </c>
      <c r="B162" s="734" t="s">
        <v>5985</v>
      </c>
      <c r="C162" s="735">
        <v>0.0</v>
      </c>
    </row>
    <row r="163">
      <c r="A163" s="733">
        <v>2257037.0</v>
      </c>
      <c r="B163" s="734" t="s">
        <v>5875</v>
      </c>
      <c r="C163" s="735">
        <v>0.0</v>
      </c>
    </row>
    <row r="164">
      <c r="A164" s="733">
        <v>2834519.0</v>
      </c>
      <c r="B164" s="734" t="s">
        <v>5986</v>
      </c>
      <c r="C164" s="735">
        <v>66.14</v>
      </c>
    </row>
    <row r="165">
      <c r="A165" s="733">
        <v>7605641.0</v>
      </c>
      <c r="B165" s="734" t="s">
        <v>5940</v>
      </c>
      <c r="C165" s="735">
        <v>0.0</v>
      </c>
    </row>
    <row r="166">
      <c r="A166" s="733">
        <v>4402972.0</v>
      </c>
      <c r="B166" s="734" t="s">
        <v>5987</v>
      </c>
      <c r="C166" s="735">
        <v>0.0</v>
      </c>
    </row>
    <row r="167">
      <c r="A167" s="733">
        <v>4798641.0</v>
      </c>
      <c r="B167" s="734" t="s">
        <v>5988</v>
      </c>
      <c r="C167" s="735">
        <v>0.0</v>
      </c>
    </row>
    <row r="168">
      <c r="A168" s="733">
        <v>7772052.0</v>
      </c>
      <c r="B168" s="734" t="s">
        <v>5989</v>
      </c>
      <c r="C168" s="735">
        <v>0.0</v>
      </c>
    </row>
    <row r="169">
      <c r="A169" s="733">
        <v>9020656.0</v>
      </c>
      <c r="B169" s="734" t="s">
        <v>5990</v>
      </c>
      <c r="C169" s="735">
        <v>0.0</v>
      </c>
    </row>
    <row r="170">
      <c r="A170" s="733">
        <v>5581002.0</v>
      </c>
      <c r="B170" s="734" t="s">
        <v>5948</v>
      </c>
      <c r="C170" s="735">
        <v>0.0</v>
      </c>
    </row>
    <row r="171">
      <c r="A171" s="733">
        <v>7012555.0</v>
      </c>
      <c r="B171" s="734" t="s">
        <v>5958</v>
      </c>
      <c r="C171" s="735">
        <v>0.0</v>
      </c>
    </row>
    <row r="172">
      <c r="A172" s="733">
        <v>4587723.0</v>
      </c>
      <c r="B172" s="734" t="s">
        <v>5957</v>
      </c>
      <c r="C172" s="735">
        <v>0.0</v>
      </c>
    </row>
    <row r="173">
      <c r="A173" s="733">
        <v>260123.0</v>
      </c>
      <c r="B173" s="734" t="s">
        <v>5991</v>
      </c>
      <c r="C173" s="735">
        <v>0.0</v>
      </c>
    </row>
    <row r="174">
      <c r="A174" s="733">
        <v>394871.0</v>
      </c>
      <c r="B174" s="734" t="s">
        <v>5992</v>
      </c>
      <c r="C174" s="735">
        <v>0.0</v>
      </c>
    </row>
    <row r="175">
      <c r="A175" s="733">
        <v>5182986.0</v>
      </c>
      <c r="B175" s="734" t="s">
        <v>5993</v>
      </c>
      <c r="C175" s="735">
        <v>0.0</v>
      </c>
    </row>
    <row r="176">
      <c r="A176" s="733">
        <v>2009210.0</v>
      </c>
      <c r="B176" s="734" t="s">
        <v>5994</v>
      </c>
      <c r="C176" s="735">
        <v>193087.94</v>
      </c>
    </row>
    <row r="177">
      <c r="A177" s="733">
        <v>2284049.0</v>
      </c>
      <c r="B177" s="734" t="s">
        <v>5995</v>
      </c>
      <c r="C177" s="735">
        <v>5201.05</v>
      </c>
    </row>
    <row r="178">
      <c r="A178" s="733">
        <v>4556454.0</v>
      </c>
      <c r="B178" s="734" t="s">
        <v>5996</v>
      </c>
      <c r="C178" s="735">
        <v>0.0</v>
      </c>
    </row>
    <row r="179">
      <c r="A179" s="733">
        <v>3353688.0</v>
      </c>
      <c r="B179" s="734" t="s">
        <v>5997</v>
      </c>
      <c r="C179" s="735">
        <v>0.0</v>
      </c>
    </row>
    <row r="180">
      <c r="A180" s="733">
        <v>5146477.0</v>
      </c>
      <c r="B180" s="734" t="s">
        <v>5998</v>
      </c>
      <c r="C180" s="735">
        <v>23626.47</v>
      </c>
    </row>
    <row r="181">
      <c r="A181" s="733">
        <v>8089465.0</v>
      </c>
      <c r="B181" s="734" t="s">
        <v>5999</v>
      </c>
      <c r="C181" s="735">
        <v>0.0</v>
      </c>
    </row>
    <row r="182">
      <c r="A182" s="733">
        <v>96891.0</v>
      </c>
      <c r="B182" s="734" t="s">
        <v>5867</v>
      </c>
      <c r="C182" s="735">
        <v>0.0</v>
      </c>
    </row>
    <row r="183">
      <c r="A183" s="733">
        <v>4367434.0</v>
      </c>
      <c r="B183" s="734" t="s">
        <v>6000</v>
      </c>
      <c r="C183" s="735">
        <v>0.0</v>
      </c>
    </row>
    <row r="184">
      <c r="A184" s="733">
        <v>7988957.0</v>
      </c>
      <c r="B184" s="734" t="s">
        <v>6001</v>
      </c>
      <c r="C184" s="735">
        <v>0.0</v>
      </c>
    </row>
    <row r="185">
      <c r="A185" s="733">
        <v>218909.0</v>
      </c>
      <c r="B185" s="734" t="s">
        <v>6002</v>
      </c>
      <c r="C185" s="735">
        <v>0.0</v>
      </c>
    </row>
    <row r="186">
      <c r="A186" s="733">
        <v>8039639.0</v>
      </c>
      <c r="B186" s="734" t="s">
        <v>6003</v>
      </c>
      <c r="C186" s="735">
        <v>0.0</v>
      </c>
    </row>
    <row r="187">
      <c r="A187" s="733">
        <v>396107.0</v>
      </c>
      <c r="B187" s="734" t="s">
        <v>6004</v>
      </c>
      <c r="C187" s="735">
        <v>73820.91</v>
      </c>
    </row>
    <row r="188">
      <c r="A188" s="733">
        <v>4695581.0</v>
      </c>
      <c r="B188" s="734" t="s">
        <v>6005</v>
      </c>
      <c r="C188" s="735">
        <v>0.0</v>
      </c>
    </row>
    <row r="189">
      <c r="A189" s="733">
        <v>3403198.0</v>
      </c>
      <c r="B189" s="734" t="s">
        <v>6006</v>
      </c>
      <c r="C189" s="735">
        <v>0.0</v>
      </c>
    </row>
    <row r="190">
      <c r="A190" s="733">
        <v>5958737.0</v>
      </c>
      <c r="B190" s="734" t="s">
        <v>6007</v>
      </c>
      <c r="C190" s="735">
        <v>0.0</v>
      </c>
    </row>
    <row r="191">
      <c r="A191" s="733">
        <v>4648767.0</v>
      </c>
      <c r="B191" s="734" t="s">
        <v>6008</v>
      </c>
      <c r="C191" s="735">
        <v>0.0</v>
      </c>
    </row>
    <row r="192">
      <c r="A192" s="733">
        <v>2536076.0</v>
      </c>
      <c r="B192" s="734" t="s">
        <v>6009</v>
      </c>
      <c r="C192" s="735">
        <v>0.0</v>
      </c>
    </row>
    <row r="193">
      <c r="A193" s="733">
        <v>6000381.0</v>
      </c>
      <c r="B193" s="734" t="s">
        <v>6010</v>
      </c>
      <c r="C193" s="735">
        <v>0.0</v>
      </c>
    </row>
    <row r="194">
      <c r="A194" s="733">
        <v>7046433.0</v>
      </c>
      <c r="B194" s="734" t="s">
        <v>5897</v>
      </c>
      <c r="C194" s="735">
        <v>0.0</v>
      </c>
    </row>
    <row r="195">
      <c r="A195" s="733">
        <v>508722.0</v>
      </c>
      <c r="B195" s="734" t="s">
        <v>6011</v>
      </c>
      <c r="C195" s="735">
        <v>0.0</v>
      </c>
    </row>
    <row r="196">
      <c r="A196" s="733">
        <v>5635853.0</v>
      </c>
      <c r="B196" s="734" t="s">
        <v>6012</v>
      </c>
      <c r="C196" s="735">
        <v>0.0</v>
      </c>
    </row>
    <row r="197">
      <c r="A197" s="733">
        <v>2004579.0</v>
      </c>
      <c r="B197" s="734" t="s">
        <v>5960</v>
      </c>
      <c r="C197" s="735">
        <v>21332.23</v>
      </c>
    </row>
    <row r="198">
      <c r="A198" s="733">
        <v>2204868.0</v>
      </c>
      <c r="B198" s="734" t="s">
        <v>6013</v>
      </c>
      <c r="C198" s="735">
        <v>0.0</v>
      </c>
    </row>
    <row r="199">
      <c r="A199" s="733">
        <v>4679169.0</v>
      </c>
      <c r="B199" s="734" t="s">
        <v>5837</v>
      </c>
      <c r="C199" s="735">
        <v>0.0</v>
      </c>
    </row>
    <row r="200">
      <c r="A200" s="733">
        <v>5975647.0</v>
      </c>
      <c r="B200" s="734" t="s">
        <v>6014</v>
      </c>
      <c r="C200" s="735">
        <v>0.0</v>
      </c>
    </row>
    <row r="201">
      <c r="A201" s="733">
        <v>7998263.0</v>
      </c>
      <c r="B201" s="734" t="s">
        <v>6015</v>
      </c>
      <c r="C201" s="735">
        <v>0.0</v>
      </c>
    </row>
    <row r="202">
      <c r="A202" s="733">
        <v>3360893.0</v>
      </c>
      <c r="B202" s="734" t="s">
        <v>6016</v>
      </c>
      <c r="C202" s="735">
        <v>0.0</v>
      </c>
    </row>
    <row r="203">
      <c r="A203" s="733">
        <v>2566765.0</v>
      </c>
      <c r="B203" s="734" t="s">
        <v>6017</v>
      </c>
      <c r="C203" s="735">
        <v>0.0</v>
      </c>
    </row>
    <row r="204">
      <c r="A204" s="733">
        <v>6604192.0</v>
      </c>
      <c r="B204" s="734" t="s">
        <v>6018</v>
      </c>
      <c r="C204" s="735">
        <v>0.0</v>
      </c>
    </row>
    <row r="205">
      <c r="A205" s="733">
        <v>1000249.0</v>
      </c>
      <c r="B205" s="734" t="s">
        <v>6019</v>
      </c>
      <c r="C205" s="735">
        <v>0.0</v>
      </c>
    </row>
    <row r="206">
      <c r="A206" s="733">
        <v>4695301.0</v>
      </c>
      <c r="B206" s="734" t="s">
        <v>6020</v>
      </c>
      <c r="C206" s="735">
        <v>0.0</v>
      </c>
    </row>
    <row r="207">
      <c r="A207" s="733">
        <v>8088158.0</v>
      </c>
      <c r="B207" s="734" t="s">
        <v>5934</v>
      </c>
      <c r="C207" s="735">
        <v>2147.39</v>
      </c>
    </row>
    <row r="208">
      <c r="A208" s="733">
        <v>4616618.0</v>
      </c>
      <c r="B208" s="734" t="s">
        <v>5903</v>
      </c>
      <c r="C208" s="735">
        <v>0.0</v>
      </c>
    </row>
    <row r="209">
      <c r="A209" s="733">
        <v>2694253.0</v>
      </c>
      <c r="B209" s="734" t="s">
        <v>6021</v>
      </c>
      <c r="C209" s="735">
        <v>640360.95</v>
      </c>
    </row>
    <row r="210">
      <c r="A210" s="733">
        <v>4437315.0</v>
      </c>
      <c r="B210" s="734" t="s">
        <v>6022</v>
      </c>
      <c r="C210" s="735">
        <v>0.0</v>
      </c>
    </row>
    <row r="211">
      <c r="A211" s="733">
        <v>9268978.0</v>
      </c>
      <c r="B211" s="734" t="s">
        <v>6023</v>
      </c>
      <c r="C211" s="735">
        <v>0.0</v>
      </c>
    </row>
    <row r="212">
      <c r="A212" s="733">
        <v>4551730.0</v>
      </c>
      <c r="B212" s="734" t="s">
        <v>6024</v>
      </c>
      <c r="C212" s="735">
        <v>0.0</v>
      </c>
    </row>
    <row r="213">
      <c r="A213" s="733">
        <v>3318900.0</v>
      </c>
      <c r="B213" s="734" t="s">
        <v>6025</v>
      </c>
      <c r="C213" s="735">
        <v>0.0</v>
      </c>
    </row>
    <row r="214">
      <c r="A214" s="733">
        <v>5167097.0</v>
      </c>
      <c r="B214" s="734" t="s">
        <v>6026</v>
      </c>
      <c r="C214" s="735">
        <v>0.0</v>
      </c>
    </row>
    <row r="215">
      <c r="A215" s="733">
        <v>3848682.0</v>
      </c>
      <c r="B215" s="734" t="s">
        <v>5847</v>
      </c>
      <c r="C215" s="735">
        <v>0.0</v>
      </c>
    </row>
    <row r="216">
      <c r="A216" s="733">
        <v>4423520.0</v>
      </c>
      <c r="B216" s="734" t="s">
        <v>6027</v>
      </c>
      <c r="C216" s="735">
        <v>1116.51</v>
      </c>
    </row>
    <row r="217">
      <c r="A217" s="733">
        <v>3643555.0</v>
      </c>
      <c r="B217" s="734" t="s">
        <v>6028</v>
      </c>
      <c r="C217" s="735">
        <v>0.0</v>
      </c>
    </row>
    <row r="218">
      <c r="A218" s="733">
        <v>4537910.0</v>
      </c>
      <c r="B218" s="734" t="s">
        <v>6029</v>
      </c>
      <c r="C218" s="735">
        <v>0.0</v>
      </c>
    </row>
    <row r="219">
      <c r="A219" s="733">
        <v>8118134.0</v>
      </c>
      <c r="B219" s="734" t="s">
        <v>6030</v>
      </c>
      <c r="C219" s="735">
        <v>0.0</v>
      </c>
    </row>
    <row r="220">
      <c r="A220" s="733">
        <v>43315.0</v>
      </c>
      <c r="B220" s="734" t="s">
        <v>6031</v>
      </c>
      <c r="C220" s="735">
        <v>0.0</v>
      </c>
    </row>
    <row r="221">
      <c r="A221" s="733">
        <v>6879934.0</v>
      </c>
      <c r="B221" s="734" t="s">
        <v>6032</v>
      </c>
      <c r="C221" s="735">
        <v>139.02</v>
      </c>
    </row>
    <row r="222">
      <c r="A222" s="733">
        <v>490973.0</v>
      </c>
      <c r="B222" s="734" t="s">
        <v>6033</v>
      </c>
      <c r="C222" s="735">
        <v>0.0</v>
      </c>
    </row>
    <row r="223">
      <c r="A223" s="733">
        <v>3445098.0</v>
      </c>
      <c r="B223" s="734" t="s">
        <v>6034</v>
      </c>
      <c r="C223" s="735">
        <v>0.0</v>
      </c>
    </row>
    <row r="224">
      <c r="A224" s="733">
        <v>4899222.0</v>
      </c>
      <c r="B224" s="734" t="s">
        <v>6035</v>
      </c>
      <c r="C224" s="735">
        <v>2844.69</v>
      </c>
    </row>
    <row r="225">
      <c r="A225" s="733">
        <v>8688674.0</v>
      </c>
      <c r="B225" s="734" t="s">
        <v>5918</v>
      </c>
      <c r="C225" s="735">
        <v>0.0</v>
      </c>
    </row>
    <row r="226">
      <c r="A226" s="733">
        <v>2749522.0</v>
      </c>
      <c r="B226" s="734" t="s">
        <v>6036</v>
      </c>
      <c r="C226" s="735">
        <v>804031.3</v>
      </c>
    </row>
    <row r="227">
      <c r="A227" s="733">
        <v>5947460.0</v>
      </c>
      <c r="B227" s="734" t="s">
        <v>6037</v>
      </c>
      <c r="C227" s="735">
        <v>0.0</v>
      </c>
    </row>
    <row r="228">
      <c r="A228" s="733">
        <v>8424056.0</v>
      </c>
      <c r="B228" s="734" t="s">
        <v>6038</v>
      </c>
      <c r="C228" s="735">
        <v>-5.2</v>
      </c>
    </row>
    <row r="229">
      <c r="A229" s="733">
        <v>4441469.0</v>
      </c>
      <c r="B229" s="734" t="s">
        <v>6039</v>
      </c>
      <c r="C229" s="735">
        <v>0.0</v>
      </c>
    </row>
    <row r="230">
      <c r="A230" s="733">
        <v>2049496.0</v>
      </c>
      <c r="B230" s="734" t="s">
        <v>6040</v>
      </c>
      <c r="C230" s="735">
        <v>39608.05</v>
      </c>
    </row>
    <row r="231">
      <c r="A231" s="733">
        <v>7336791.0</v>
      </c>
      <c r="B231" s="734" t="s">
        <v>6041</v>
      </c>
      <c r="C231" s="735">
        <v>0.0</v>
      </c>
    </row>
    <row r="232">
      <c r="A232" s="733">
        <v>2545354.0</v>
      </c>
      <c r="B232" s="734" t="s">
        <v>6042</v>
      </c>
      <c r="C232" s="735">
        <v>0.0</v>
      </c>
    </row>
    <row r="233">
      <c r="A233" s="733">
        <v>6675462.0</v>
      </c>
      <c r="B233" s="734" t="s">
        <v>6043</v>
      </c>
      <c r="C233" s="735">
        <v>0.0</v>
      </c>
    </row>
    <row r="234">
      <c r="A234" s="733">
        <v>2218849.0</v>
      </c>
      <c r="B234" s="734" t="s">
        <v>6044</v>
      </c>
      <c r="C234" s="735">
        <v>0.0</v>
      </c>
    </row>
    <row r="235">
      <c r="A235" s="733">
        <v>3412436.0</v>
      </c>
      <c r="B235" s="734" t="s">
        <v>6045</v>
      </c>
      <c r="C235" s="735">
        <v>0.0</v>
      </c>
    </row>
    <row r="236">
      <c r="A236" s="733">
        <v>5183783.0</v>
      </c>
      <c r="B236" s="734" t="s">
        <v>6046</v>
      </c>
      <c r="C236" s="735">
        <v>0.0</v>
      </c>
    </row>
    <row r="237">
      <c r="A237" s="733">
        <v>4460007.0</v>
      </c>
      <c r="B237" s="734" t="s">
        <v>6047</v>
      </c>
      <c r="C237" s="735">
        <v>0.0</v>
      </c>
    </row>
    <row r="238">
      <c r="A238" s="733">
        <v>6065019.0</v>
      </c>
      <c r="B238" s="734" t="s">
        <v>6048</v>
      </c>
      <c r="C238" s="735">
        <v>0.0</v>
      </c>
    </row>
    <row r="239">
      <c r="A239" s="733">
        <v>4744962.0</v>
      </c>
      <c r="B239" s="734" t="s">
        <v>6049</v>
      </c>
      <c r="C239" s="735">
        <v>0.0</v>
      </c>
    </row>
    <row r="240">
      <c r="A240" s="733">
        <v>6456469.0</v>
      </c>
      <c r="B240" s="734" t="s">
        <v>6050</v>
      </c>
      <c r="C240" s="735">
        <v>633124.3</v>
      </c>
    </row>
    <row r="241">
      <c r="A241" s="733">
        <v>4879786.0</v>
      </c>
      <c r="B241" s="734" t="s">
        <v>6051</v>
      </c>
      <c r="C241" s="735">
        <v>0.0</v>
      </c>
    </row>
    <row r="242">
      <c r="A242" s="733">
        <v>581733.0</v>
      </c>
      <c r="B242" s="734" t="s">
        <v>5999</v>
      </c>
      <c r="C242" s="735">
        <v>0.0</v>
      </c>
    </row>
    <row r="243">
      <c r="A243" s="733">
        <v>4848604.0</v>
      </c>
      <c r="B243" s="734" t="s">
        <v>6052</v>
      </c>
      <c r="C243" s="735">
        <v>0.0</v>
      </c>
    </row>
    <row r="244">
      <c r="A244" s="733">
        <v>8461167.0</v>
      </c>
      <c r="B244" s="734" t="s">
        <v>6053</v>
      </c>
      <c r="C244" s="735">
        <v>0.0</v>
      </c>
    </row>
    <row r="245">
      <c r="A245" s="733">
        <v>9274292.0</v>
      </c>
      <c r="B245" s="734" t="s">
        <v>6054</v>
      </c>
      <c r="C245" s="735">
        <v>0.0</v>
      </c>
    </row>
    <row r="246">
      <c r="A246" s="733">
        <v>8104478.0</v>
      </c>
      <c r="B246" s="734" t="s">
        <v>6055</v>
      </c>
      <c r="C246" s="735">
        <v>0.0</v>
      </c>
    </row>
    <row r="247">
      <c r="A247" s="733">
        <v>4656935.0</v>
      </c>
      <c r="B247" s="734" t="s">
        <v>6056</v>
      </c>
      <c r="C247" s="735">
        <v>0.0</v>
      </c>
    </row>
    <row r="248">
      <c r="A248" s="733">
        <v>4550421.0</v>
      </c>
      <c r="B248" s="734" t="s">
        <v>6057</v>
      </c>
      <c r="C248" s="735">
        <v>0.0</v>
      </c>
    </row>
    <row r="249">
      <c r="A249" s="733">
        <v>3369465.0</v>
      </c>
      <c r="B249" s="734" t="s">
        <v>6058</v>
      </c>
      <c r="C249" s="735">
        <v>11863.78</v>
      </c>
    </row>
    <row r="250">
      <c r="A250" s="733">
        <v>4696470.0</v>
      </c>
      <c r="B250" s="734" t="s">
        <v>6059</v>
      </c>
      <c r="C250" s="735">
        <v>0.0</v>
      </c>
    </row>
    <row r="251">
      <c r="A251" s="733">
        <v>3561110.0</v>
      </c>
      <c r="B251" s="734" t="s">
        <v>6060</v>
      </c>
      <c r="C251" s="735">
        <v>0.0</v>
      </c>
    </row>
    <row r="252">
      <c r="A252" s="733">
        <v>8227775.0</v>
      </c>
      <c r="B252" s="734" t="s">
        <v>6061</v>
      </c>
      <c r="C252" s="735">
        <v>0.0</v>
      </c>
    </row>
    <row r="253">
      <c r="A253" s="733">
        <v>2129230.0</v>
      </c>
      <c r="B253" s="734" t="s">
        <v>6062</v>
      </c>
      <c r="C253" s="735">
        <v>0.0</v>
      </c>
    </row>
    <row r="254">
      <c r="A254" s="733">
        <v>2866620.0</v>
      </c>
      <c r="B254" s="734" t="s">
        <v>6063</v>
      </c>
      <c r="C254" s="735">
        <v>0.0</v>
      </c>
    </row>
    <row r="255">
      <c r="A255" s="733">
        <v>8392987.0</v>
      </c>
      <c r="B255" s="734" t="s">
        <v>6064</v>
      </c>
      <c r="C255" s="735">
        <v>0.0</v>
      </c>
    </row>
    <row r="256">
      <c r="A256" s="733">
        <v>6493585.0</v>
      </c>
      <c r="B256" s="734" t="s">
        <v>6065</v>
      </c>
      <c r="C256" s="735">
        <v>0.0</v>
      </c>
    </row>
    <row r="257">
      <c r="A257" s="733">
        <v>7998405.0</v>
      </c>
      <c r="B257" s="734" t="s">
        <v>6066</v>
      </c>
      <c r="C257" s="735">
        <v>0.0</v>
      </c>
    </row>
    <row r="258">
      <c r="A258" s="733">
        <v>4089984.0</v>
      </c>
      <c r="B258" s="734" t="s">
        <v>6067</v>
      </c>
      <c r="C258" s="735">
        <v>48440.96</v>
      </c>
    </row>
    <row r="259">
      <c r="A259" s="733">
        <v>7000733.0</v>
      </c>
      <c r="B259" s="734" t="s">
        <v>5990</v>
      </c>
      <c r="C259" s="735">
        <v>0.0</v>
      </c>
    </row>
    <row r="260">
      <c r="A260" s="733">
        <v>3457906.0</v>
      </c>
      <c r="B260" s="734" t="s">
        <v>6068</v>
      </c>
      <c r="C260" s="735">
        <v>0.0</v>
      </c>
    </row>
    <row r="261">
      <c r="A261" s="733">
        <v>4606048.0</v>
      </c>
      <c r="B261" s="734" t="s">
        <v>6069</v>
      </c>
      <c r="C261" s="735">
        <v>31717.42</v>
      </c>
    </row>
    <row r="262">
      <c r="A262" s="733">
        <v>3022313.0</v>
      </c>
      <c r="B262" s="734" t="s">
        <v>6070</v>
      </c>
      <c r="C262" s="735">
        <v>162452.78</v>
      </c>
    </row>
    <row r="263">
      <c r="A263" s="733">
        <v>2997463.0</v>
      </c>
      <c r="B263" s="734" t="s">
        <v>6071</v>
      </c>
      <c r="C263" s="735">
        <v>0.0</v>
      </c>
    </row>
    <row r="264">
      <c r="A264" s="733">
        <v>4911406.0</v>
      </c>
      <c r="B264" s="734" t="s">
        <v>6072</v>
      </c>
      <c r="C264" s="735">
        <v>0.0</v>
      </c>
    </row>
    <row r="265">
      <c r="A265" s="733">
        <v>5537937.0</v>
      </c>
      <c r="B265" s="734" t="s">
        <v>6073</v>
      </c>
      <c r="C265" s="735">
        <v>0.0</v>
      </c>
    </row>
    <row r="266">
      <c r="A266" s="733">
        <v>4644940.0</v>
      </c>
      <c r="B266" s="734" t="s">
        <v>6074</v>
      </c>
      <c r="C266" s="735">
        <v>0.0</v>
      </c>
    </row>
    <row r="267">
      <c r="A267" s="733">
        <v>2931994.0</v>
      </c>
      <c r="B267" s="734" t="s">
        <v>6075</v>
      </c>
      <c r="C267" s="735">
        <v>94.37</v>
      </c>
    </row>
    <row r="268">
      <c r="A268" s="733">
        <v>5646446.0</v>
      </c>
      <c r="B268" s="734" t="s">
        <v>6076</v>
      </c>
      <c r="C268" s="735">
        <v>0.0</v>
      </c>
    </row>
    <row r="269">
      <c r="A269" s="733">
        <v>5681841.0</v>
      </c>
      <c r="B269" s="734" t="s">
        <v>6077</v>
      </c>
      <c r="C269" s="735">
        <v>0.0</v>
      </c>
    </row>
    <row r="270">
      <c r="A270" s="733">
        <v>4113513.0</v>
      </c>
      <c r="B270" s="734" t="s">
        <v>6078</v>
      </c>
      <c r="C270" s="735">
        <v>55665.71</v>
      </c>
    </row>
    <row r="271">
      <c r="A271" s="733">
        <v>2427806.0</v>
      </c>
      <c r="B271" s="734" t="s">
        <v>6079</v>
      </c>
      <c r="C271" s="735">
        <v>57691.76</v>
      </c>
    </row>
    <row r="272">
      <c r="A272" s="733">
        <v>4461647.0</v>
      </c>
      <c r="B272" s="734" t="s">
        <v>6080</v>
      </c>
      <c r="C272" s="735">
        <v>0.01</v>
      </c>
    </row>
    <row r="273">
      <c r="A273" s="733">
        <v>8853992.0</v>
      </c>
      <c r="B273" s="734" t="s">
        <v>6081</v>
      </c>
      <c r="C273" s="735">
        <v>0.0</v>
      </c>
    </row>
    <row r="274">
      <c r="A274" s="733">
        <v>9129986.0</v>
      </c>
      <c r="B274" s="734" t="s">
        <v>6071</v>
      </c>
      <c r="C274" s="735">
        <v>0.0</v>
      </c>
    </row>
    <row r="275">
      <c r="A275" s="733">
        <v>6164897.0</v>
      </c>
      <c r="B275" s="734" t="s">
        <v>6082</v>
      </c>
      <c r="C275" s="735">
        <v>18820.9</v>
      </c>
    </row>
    <row r="276">
      <c r="A276" s="733">
        <v>522975.0</v>
      </c>
      <c r="B276" s="734" t="s">
        <v>6083</v>
      </c>
      <c r="C276" s="735">
        <v>297.83</v>
      </c>
    </row>
    <row r="277">
      <c r="A277" s="733">
        <v>4954616.0</v>
      </c>
      <c r="B277" s="734" t="s">
        <v>6084</v>
      </c>
      <c r="C277" s="735">
        <v>0.0</v>
      </c>
    </row>
    <row r="278">
      <c r="A278" s="733">
        <v>9398037.0</v>
      </c>
      <c r="B278" s="734" t="s">
        <v>6085</v>
      </c>
      <c r="C278" s="735">
        <v>37134.37</v>
      </c>
    </row>
    <row r="279">
      <c r="A279" s="733">
        <v>7975707.0</v>
      </c>
      <c r="B279" s="734" t="s">
        <v>5847</v>
      </c>
      <c r="C279" s="735">
        <v>2851.85</v>
      </c>
    </row>
    <row r="280">
      <c r="A280" s="733">
        <v>2751241.0</v>
      </c>
      <c r="B280" s="734" t="s">
        <v>6086</v>
      </c>
      <c r="C280" s="735">
        <v>4241.12</v>
      </c>
    </row>
    <row r="281">
      <c r="A281" s="733">
        <v>6200964.0</v>
      </c>
      <c r="B281" s="734" t="s">
        <v>6087</v>
      </c>
      <c r="C281" s="735">
        <v>0.0</v>
      </c>
    </row>
    <row r="282">
      <c r="A282" s="733">
        <v>3286506.0</v>
      </c>
      <c r="B282" s="734" t="s">
        <v>4097</v>
      </c>
      <c r="C282" s="735">
        <v>0.0</v>
      </c>
    </row>
    <row r="283">
      <c r="A283" s="733">
        <v>495561.0</v>
      </c>
      <c r="B283" s="734" t="s">
        <v>5109</v>
      </c>
      <c r="C283" s="735">
        <v>8.09</v>
      </c>
    </row>
    <row r="284">
      <c r="A284" s="733">
        <v>3345620.0</v>
      </c>
      <c r="B284" s="734" t="s">
        <v>6080</v>
      </c>
      <c r="C284" s="735">
        <v>215276.85</v>
      </c>
    </row>
    <row r="285">
      <c r="A285" s="733">
        <v>111377.0</v>
      </c>
      <c r="B285" s="734" t="s">
        <v>6088</v>
      </c>
      <c r="C285" s="735">
        <v>0.0</v>
      </c>
    </row>
    <row r="286">
      <c r="A286" s="733">
        <v>1000521.0</v>
      </c>
      <c r="B286" s="734" t="s">
        <v>6088</v>
      </c>
      <c r="C286" s="735">
        <v>0.0</v>
      </c>
    </row>
    <row r="287">
      <c r="A287" s="733">
        <v>3286506.0</v>
      </c>
      <c r="B287" s="734" t="s">
        <v>4097</v>
      </c>
      <c r="C287" s="735">
        <v>0.0</v>
      </c>
    </row>
    <row r="288">
      <c r="A288" s="733">
        <v>3345620.0</v>
      </c>
      <c r="B288" s="734" t="s">
        <v>6080</v>
      </c>
      <c r="C288" s="735">
        <v>217877.09</v>
      </c>
    </row>
    <row r="289">
      <c r="A289" s="733">
        <v>495561.0</v>
      </c>
      <c r="B289" s="734" t="s">
        <v>5109</v>
      </c>
      <c r="C289" s="735">
        <v>65.34</v>
      </c>
    </row>
    <row r="290">
      <c r="A290" s="733">
        <v>111377.0</v>
      </c>
      <c r="B290" s="734" t="s">
        <v>6088</v>
      </c>
      <c r="C290" s="735">
        <v>0.0</v>
      </c>
    </row>
    <row r="291">
      <c r="A291" s="733">
        <v>1000521.0</v>
      </c>
      <c r="B291" s="734" t="s">
        <v>6088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8" t="s">
        <v>6089</v>
      </c>
    </row>
    <row r="2">
      <c r="A2" s="737" t="s">
        <v>6090</v>
      </c>
      <c r="B2" s="21" t="s">
        <v>2030</v>
      </c>
      <c r="C2" s="548" t="s">
        <v>45</v>
      </c>
      <c r="D2" s="548" t="s">
        <v>101</v>
      </c>
      <c r="E2" s="548" t="s">
        <v>19</v>
      </c>
      <c r="F2" s="45" t="s">
        <v>102</v>
      </c>
      <c r="G2" s="548" t="s">
        <v>6091</v>
      </c>
      <c r="H2" s="93">
        <v>45485.0</v>
      </c>
    </row>
    <row r="3">
      <c r="A3" s="738" t="s">
        <v>2873</v>
      </c>
      <c r="B3" s="21" t="s">
        <v>2874</v>
      </c>
      <c r="C3" s="225" t="s">
        <v>6092</v>
      </c>
      <c r="D3" s="548" t="s">
        <v>2714</v>
      </c>
      <c r="E3" s="548" t="s">
        <v>19</v>
      </c>
      <c r="F3" s="548" t="s">
        <v>2714</v>
      </c>
      <c r="G3" s="548" t="s">
        <v>6091</v>
      </c>
      <c r="H3" s="93">
        <v>45485.0</v>
      </c>
    </row>
    <row r="4">
      <c r="A4" s="6" t="s">
        <v>847</v>
      </c>
      <c r="B4" s="44" t="s">
        <v>848</v>
      </c>
      <c r="C4" s="548" t="s">
        <v>45</v>
      </c>
      <c r="D4" s="548" t="s">
        <v>101</v>
      </c>
      <c r="E4" s="548" t="s">
        <v>19</v>
      </c>
      <c r="F4" s="45" t="s">
        <v>102</v>
      </c>
      <c r="G4" s="548" t="s">
        <v>6093</v>
      </c>
      <c r="H4" s="93">
        <v>45490.0</v>
      </c>
    </row>
    <row r="5">
      <c r="A5" s="739" t="s">
        <v>1695</v>
      </c>
      <c r="B5" s="740" t="s">
        <v>1696</v>
      </c>
      <c r="C5" s="548" t="s">
        <v>45</v>
      </c>
      <c r="D5" s="548" t="s">
        <v>101</v>
      </c>
      <c r="E5" s="548" t="s">
        <v>19</v>
      </c>
      <c r="F5" s="45" t="s">
        <v>102</v>
      </c>
      <c r="G5" s="548" t="s">
        <v>6093</v>
      </c>
      <c r="H5" s="93">
        <v>45490.0</v>
      </c>
    </row>
    <row r="6">
      <c r="A6" s="43" t="s">
        <v>1350</v>
      </c>
      <c r="B6" s="44" t="s">
        <v>1351</v>
      </c>
      <c r="C6" s="548" t="s">
        <v>45</v>
      </c>
      <c r="D6" s="548" t="s">
        <v>101</v>
      </c>
      <c r="E6" s="548" t="s">
        <v>19</v>
      </c>
      <c r="F6" s="9" t="s">
        <v>102</v>
      </c>
      <c r="G6" s="548" t="s">
        <v>6093</v>
      </c>
      <c r="H6" s="93">
        <v>45503.0</v>
      </c>
    </row>
    <row r="7">
      <c r="A7" s="43" t="s">
        <v>1752</v>
      </c>
      <c r="B7" s="44" t="s">
        <v>1753</v>
      </c>
      <c r="C7" s="548" t="s">
        <v>45</v>
      </c>
      <c r="D7" s="548" t="s">
        <v>101</v>
      </c>
      <c r="E7" s="548" t="s">
        <v>19</v>
      </c>
      <c r="F7" s="9" t="s">
        <v>102</v>
      </c>
      <c r="G7" s="548" t="s">
        <v>6093</v>
      </c>
      <c r="H7" s="93">
        <v>45502.0</v>
      </c>
    </row>
    <row r="8">
      <c r="A8" s="56" t="s">
        <v>1756</v>
      </c>
      <c r="B8" s="21" t="s">
        <v>1757</v>
      </c>
      <c r="C8" s="548" t="s">
        <v>45</v>
      </c>
      <c r="D8" s="548" t="s">
        <v>101</v>
      </c>
      <c r="E8" s="548" t="s">
        <v>19</v>
      </c>
      <c r="F8" s="9" t="s">
        <v>102</v>
      </c>
      <c r="G8" s="548" t="s">
        <v>6093</v>
      </c>
      <c r="H8" s="93">
        <v>45502.0</v>
      </c>
    </row>
    <row r="9">
      <c r="A9" s="56" t="s">
        <v>2125</v>
      </c>
      <c r="B9" s="57" t="s">
        <v>2126</v>
      </c>
      <c r="C9" s="548" t="s">
        <v>45</v>
      </c>
      <c r="D9" s="548" t="s">
        <v>101</v>
      </c>
      <c r="E9" s="548" t="s">
        <v>19</v>
      </c>
      <c r="F9" s="548" t="s">
        <v>2127</v>
      </c>
      <c r="G9" s="548" t="s">
        <v>6093</v>
      </c>
      <c r="H9" s="9" t="s">
        <v>6094</v>
      </c>
    </row>
    <row r="10">
      <c r="A10" s="56" t="s">
        <v>2560</v>
      </c>
      <c r="B10" s="57" t="s">
        <v>2561</v>
      </c>
      <c r="C10" s="548" t="s">
        <v>45</v>
      </c>
      <c r="D10" s="548" t="s">
        <v>101</v>
      </c>
      <c r="E10" s="548" t="s">
        <v>19</v>
      </c>
      <c r="F10" s="548" t="s">
        <v>102</v>
      </c>
      <c r="G10" s="548" t="s">
        <v>6093</v>
      </c>
      <c r="H10" s="93">
        <v>45498.0</v>
      </c>
    </row>
    <row r="11">
      <c r="A11" s="56" t="s">
        <v>5421</v>
      </c>
      <c r="B11" s="57" t="s">
        <v>2519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6093</v>
      </c>
      <c r="H11" s="9" t="s">
        <v>6095</v>
      </c>
    </row>
    <row r="12">
      <c r="A12" s="56" t="s">
        <v>516</v>
      </c>
      <c r="B12" s="44" t="s">
        <v>517</v>
      </c>
      <c r="C12" s="548" t="s">
        <v>45</v>
      </c>
      <c r="D12" s="548" t="s">
        <v>101</v>
      </c>
      <c r="E12" s="548" t="s">
        <v>19</v>
      </c>
      <c r="F12" s="9" t="s">
        <v>102</v>
      </c>
      <c r="G12" s="548" t="s">
        <v>6096</v>
      </c>
      <c r="H12" s="93">
        <v>45497.0</v>
      </c>
    </row>
    <row r="13">
      <c r="B13" s="558"/>
      <c r="C13" s="558"/>
      <c r="D13" s="558"/>
      <c r="E13" s="558"/>
      <c r="F13" s="181"/>
      <c r="G13" s="558"/>
    </row>
    <row r="14">
      <c r="B14" s="558"/>
      <c r="C14" s="558"/>
      <c r="D14" s="558"/>
      <c r="E14" s="558"/>
      <c r="F14" s="558"/>
      <c r="G14" s="558"/>
    </row>
    <row r="15">
      <c r="B15" s="558"/>
      <c r="C15" s="558"/>
      <c r="D15" s="558"/>
      <c r="E15" s="558"/>
      <c r="F15" s="558"/>
      <c r="G15" s="558"/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6097</v>
      </c>
      <c r="B1" s="741" t="s">
        <v>6098</v>
      </c>
      <c r="C1" s="741" t="s">
        <v>6099</v>
      </c>
      <c r="D1" s="741" t="s">
        <v>6100</v>
      </c>
      <c r="E1" s="741" t="s">
        <v>6101</v>
      </c>
      <c r="F1" s="741" t="s">
        <v>6102</v>
      </c>
      <c r="G1" s="741" t="s">
        <v>6103</v>
      </c>
    </row>
    <row r="2" ht="15.75" customHeight="1">
      <c r="A2" s="742" t="s">
        <v>6104</v>
      </c>
      <c r="B2" s="743" t="s">
        <v>6105</v>
      </c>
      <c r="C2" s="744">
        <v>30271.0</v>
      </c>
      <c r="D2" s="743">
        <f t="shared" ref="D2:D14" si="1">DATEDIF(C2,$C$121,"Y")</f>
        <v>37</v>
      </c>
      <c r="E2" s="743" t="s">
        <v>6106</v>
      </c>
      <c r="F2" s="743" t="s">
        <v>6107</v>
      </c>
      <c r="G2" s="745">
        <v>326844.0</v>
      </c>
      <c r="J2" s="746" t="s">
        <v>6098</v>
      </c>
      <c r="K2" s="743" t="s">
        <v>6108</v>
      </c>
      <c r="L2" s="743" t="s">
        <v>6109</v>
      </c>
      <c r="M2" s="743" t="s">
        <v>6110</v>
      </c>
      <c r="N2" s="743" t="s">
        <v>6109</v>
      </c>
      <c r="O2" s="743" t="s">
        <v>6111</v>
      </c>
    </row>
    <row r="3" ht="15.75" customHeight="1">
      <c r="A3" s="747" t="s">
        <v>6112</v>
      </c>
      <c r="B3" s="743" t="s">
        <v>5548</v>
      </c>
      <c r="C3" s="744">
        <v>20755.0</v>
      </c>
      <c r="D3" s="743">
        <f t="shared" si="1"/>
        <v>63</v>
      </c>
      <c r="E3" s="743" t="s">
        <v>6113</v>
      </c>
      <c r="F3" s="743" t="s">
        <v>6107</v>
      </c>
      <c r="G3" s="745">
        <v>100078.05</v>
      </c>
      <c r="J3" s="475" t="s">
        <v>6114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6115</v>
      </c>
      <c r="B4" s="743" t="s">
        <v>6105</v>
      </c>
      <c r="C4" s="744">
        <v>28058.0</v>
      </c>
      <c r="D4" s="743">
        <f t="shared" si="1"/>
        <v>43</v>
      </c>
      <c r="E4" s="743" t="s">
        <v>6116</v>
      </c>
      <c r="F4" s="743" t="s">
        <v>6107</v>
      </c>
      <c r="G4" s="745">
        <v>49196.01</v>
      </c>
      <c r="J4" s="475" t="s">
        <v>6117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6118</v>
      </c>
      <c r="B5" s="743" t="s">
        <v>6105</v>
      </c>
      <c r="C5" s="744">
        <v>29075.0</v>
      </c>
      <c r="D5" s="743">
        <f t="shared" si="1"/>
        <v>40</v>
      </c>
      <c r="E5" s="743" t="s">
        <v>6116</v>
      </c>
      <c r="F5" s="743" t="s">
        <v>6107</v>
      </c>
      <c r="G5" s="745">
        <v>100349.0</v>
      </c>
      <c r="J5" s="475" t="s">
        <v>6108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2655</v>
      </c>
      <c r="P5" s="751">
        <f>SUM(P3:P4)</f>
        <v>108</v>
      </c>
    </row>
    <row r="6" ht="15.75" customHeight="1">
      <c r="A6" s="747" t="s">
        <v>6119</v>
      </c>
      <c r="B6" s="743" t="s">
        <v>6105</v>
      </c>
      <c r="C6" s="744">
        <v>26364.0</v>
      </c>
      <c r="D6" s="743">
        <f t="shared" si="1"/>
        <v>47</v>
      </c>
      <c r="E6" s="743" t="s">
        <v>6116</v>
      </c>
      <c r="F6" s="743" t="s">
        <v>6107</v>
      </c>
      <c r="G6" s="745">
        <v>254439.0</v>
      </c>
      <c r="P6" s="751"/>
    </row>
    <row r="7" ht="15.75" customHeight="1">
      <c r="A7" s="747" t="s">
        <v>6120</v>
      </c>
      <c r="B7" s="743" t="s">
        <v>6105</v>
      </c>
      <c r="C7" s="744">
        <v>30591.0</v>
      </c>
      <c r="D7" s="743">
        <f t="shared" si="1"/>
        <v>36</v>
      </c>
      <c r="E7" s="743" t="s">
        <v>6106</v>
      </c>
      <c r="F7" s="743" t="s">
        <v>6121</v>
      </c>
      <c r="G7" s="745">
        <v>105616.0</v>
      </c>
      <c r="J7" s="746" t="s">
        <v>6100</v>
      </c>
      <c r="K7" s="743" t="s">
        <v>6108</v>
      </c>
      <c r="L7" s="743" t="s">
        <v>6109</v>
      </c>
      <c r="M7" s="743" t="s">
        <v>6122</v>
      </c>
      <c r="N7" s="743" t="s">
        <v>6109</v>
      </c>
      <c r="O7" s="743" t="s">
        <v>6111</v>
      </c>
      <c r="P7" s="751"/>
    </row>
    <row r="8" ht="15.75" customHeight="1">
      <c r="A8" s="475" t="s">
        <v>6123</v>
      </c>
      <c r="B8" s="743" t="s">
        <v>6105</v>
      </c>
      <c r="C8" s="744">
        <v>28792.0</v>
      </c>
      <c r="D8" s="743">
        <f t="shared" si="1"/>
        <v>41</v>
      </c>
      <c r="E8" s="743" t="s">
        <v>6124</v>
      </c>
      <c r="F8" s="743" t="s">
        <v>6107</v>
      </c>
      <c r="G8" s="745">
        <v>1013833.0</v>
      </c>
      <c r="J8" s="475" t="s">
        <v>6125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6126</v>
      </c>
      <c r="B9" s="743" t="s">
        <v>6105</v>
      </c>
      <c r="C9" s="744">
        <v>33605.0</v>
      </c>
      <c r="D9" s="743">
        <f t="shared" si="1"/>
        <v>28</v>
      </c>
      <c r="E9" s="743" t="s">
        <v>6127</v>
      </c>
      <c r="F9" s="743" t="s">
        <v>6107</v>
      </c>
      <c r="G9" s="745">
        <v>5158.12</v>
      </c>
      <c r="J9" s="475" t="s">
        <v>6128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6129</v>
      </c>
      <c r="B10" s="743" t="s">
        <v>5548</v>
      </c>
      <c r="C10" s="744">
        <v>23623.0</v>
      </c>
      <c r="D10" s="743">
        <f t="shared" si="1"/>
        <v>55</v>
      </c>
      <c r="E10" s="743" t="s">
        <v>6130</v>
      </c>
      <c r="F10" s="743" t="s">
        <v>6107</v>
      </c>
      <c r="G10" s="745">
        <v>928015.0</v>
      </c>
      <c r="J10" s="475" t="s">
        <v>6131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6132</v>
      </c>
      <c r="B11" s="743" t="s">
        <v>5548</v>
      </c>
      <c r="C11" s="744">
        <v>31602.0</v>
      </c>
      <c r="D11" s="743">
        <f t="shared" si="1"/>
        <v>33</v>
      </c>
      <c r="E11" s="743" t="s">
        <v>6133</v>
      </c>
      <c r="F11" s="743" t="s">
        <v>6107</v>
      </c>
      <c r="G11" s="745">
        <v>449686.0</v>
      </c>
      <c r="J11" s="475" t="s">
        <v>6134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6135</v>
      </c>
      <c r="B12" s="743" t="s">
        <v>5548</v>
      </c>
      <c r="C12" s="744">
        <v>24295.0</v>
      </c>
      <c r="D12" s="743">
        <f t="shared" si="1"/>
        <v>53</v>
      </c>
      <c r="E12" s="743" t="s">
        <v>6136</v>
      </c>
      <c r="F12" s="743" t="s">
        <v>6107</v>
      </c>
      <c r="G12" s="745">
        <v>174816.0</v>
      </c>
      <c r="J12" s="475" t="s">
        <v>6137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6138</v>
      </c>
      <c r="B13" s="743" t="s">
        <v>6105</v>
      </c>
      <c r="C13" s="744">
        <v>13520.0</v>
      </c>
      <c r="D13" s="743">
        <f t="shared" si="1"/>
        <v>82</v>
      </c>
      <c r="E13" s="743" t="s">
        <v>6139</v>
      </c>
      <c r="F13" s="743" t="s">
        <v>6140</v>
      </c>
      <c r="G13" s="745">
        <v>147417.0</v>
      </c>
      <c r="J13" s="475" t="s">
        <v>6141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6142</v>
      </c>
      <c r="B14" s="743" t="s">
        <v>6105</v>
      </c>
      <c r="C14" s="744">
        <v>23066.0</v>
      </c>
      <c r="D14" s="743">
        <f t="shared" si="1"/>
        <v>56</v>
      </c>
      <c r="E14" s="743" t="s">
        <v>6106</v>
      </c>
      <c r="F14" s="743" t="s">
        <v>6107</v>
      </c>
      <c r="G14" s="745">
        <v>31376.0</v>
      </c>
      <c r="J14" s="475" t="s">
        <v>6143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4904</v>
      </c>
    </row>
    <row r="15" ht="15.75" customHeight="1">
      <c r="A15" s="755" t="s">
        <v>6144</v>
      </c>
      <c r="B15" s="743" t="s">
        <v>6105</v>
      </c>
      <c r="C15" s="744"/>
      <c r="D15" s="743"/>
      <c r="E15" s="743" t="s">
        <v>6124</v>
      </c>
      <c r="F15" s="743"/>
      <c r="G15" s="745">
        <v>0.0</v>
      </c>
      <c r="J15" s="475" t="s">
        <v>6108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6145</v>
      </c>
      <c r="B16" s="743" t="s">
        <v>5548</v>
      </c>
      <c r="C16" s="744">
        <v>29816.0</v>
      </c>
      <c r="D16" s="743">
        <f t="shared" ref="D16:D53" si="5">DATEDIF(C16,$C$121,"Y")</f>
        <v>38</v>
      </c>
      <c r="E16" s="743" t="s">
        <v>6133</v>
      </c>
      <c r="F16" s="743" t="s">
        <v>6107</v>
      </c>
      <c r="G16" s="745">
        <v>101819.0</v>
      </c>
    </row>
    <row r="17" ht="15.75" customHeight="1">
      <c r="A17" s="747" t="s">
        <v>6146</v>
      </c>
      <c r="B17" s="743" t="s">
        <v>5548</v>
      </c>
      <c r="C17" s="744">
        <v>31091.0</v>
      </c>
      <c r="D17" s="743">
        <f t="shared" si="5"/>
        <v>34</v>
      </c>
      <c r="E17" s="743" t="s">
        <v>6133</v>
      </c>
      <c r="F17" s="743" t="s">
        <v>6107</v>
      </c>
      <c r="G17" s="745">
        <v>35841.42</v>
      </c>
      <c r="J17" s="741" t="s">
        <v>6101</v>
      </c>
      <c r="K17" s="743" t="s">
        <v>6108</v>
      </c>
      <c r="L17" s="743" t="s">
        <v>6109</v>
      </c>
      <c r="M17" s="743" t="s">
        <v>6147</v>
      </c>
      <c r="N17" s="743" t="s">
        <v>6109</v>
      </c>
      <c r="O17" s="743" t="s">
        <v>6111</v>
      </c>
      <c r="R17" s="754" t="s">
        <v>4904</v>
      </c>
    </row>
    <row r="18" ht="15.75" customHeight="1">
      <c r="A18" s="747" t="s">
        <v>6148</v>
      </c>
      <c r="B18" s="743" t="s">
        <v>6105</v>
      </c>
      <c r="C18" s="744">
        <v>31386.0</v>
      </c>
      <c r="D18" s="743">
        <f t="shared" si="5"/>
        <v>34</v>
      </c>
      <c r="E18" s="743" t="s">
        <v>6149</v>
      </c>
      <c r="F18" s="743" t="s">
        <v>6107</v>
      </c>
      <c r="G18" s="745">
        <v>215750.0</v>
      </c>
      <c r="J18" s="475" t="s">
        <v>6106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6150</v>
      </c>
      <c r="B19" s="743" t="s">
        <v>6105</v>
      </c>
      <c r="C19" s="744">
        <v>23072.0</v>
      </c>
      <c r="D19" s="743">
        <f t="shared" si="5"/>
        <v>56</v>
      </c>
      <c r="E19" s="743" t="s">
        <v>6151</v>
      </c>
      <c r="F19" s="743" t="s">
        <v>6107</v>
      </c>
      <c r="G19" s="745">
        <v>132923.0</v>
      </c>
      <c r="J19" s="475" t="s">
        <v>6124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6008</v>
      </c>
      <c r="B20" s="743" t="s">
        <v>6105</v>
      </c>
      <c r="C20" s="744">
        <v>29186.0</v>
      </c>
      <c r="D20" s="743">
        <f t="shared" si="5"/>
        <v>40</v>
      </c>
      <c r="E20" s="743" t="s">
        <v>6127</v>
      </c>
      <c r="F20" s="743" t="s">
        <v>6107</v>
      </c>
      <c r="G20" s="745">
        <f>707418+847182</f>
        <v>1554600</v>
      </c>
      <c r="J20" s="475" t="s">
        <v>6127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6152</v>
      </c>
      <c r="B21" s="743" t="s">
        <v>5548</v>
      </c>
      <c r="C21" s="744">
        <v>30936.0</v>
      </c>
      <c r="D21" s="743">
        <f t="shared" si="5"/>
        <v>35</v>
      </c>
      <c r="E21" s="743" t="s">
        <v>6153</v>
      </c>
      <c r="F21" s="743" t="s">
        <v>6107</v>
      </c>
      <c r="G21" s="745">
        <v>511766.0</v>
      </c>
      <c r="H21" s="754"/>
      <c r="I21" s="754"/>
      <c r="J21" s="475" t="s">
        <v>6116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5991</v>
      </c>
      <c r="B22" s="743" t="s">
        <v>6105</v>
      </c>
      <c r="C22" s="744">
        <v>26191.0</v>
      </c>
      <c r="D22" s="743">
        <f t="shared" si="5"/>
        <v>48</v>
      </c>
      <c r="E22" s="743" t="s">
        <v>6154</v>
      </c>
      <c r="F22" s="743" t="s">
        <v>6107</v>
      </c>
      <c r="G22" s="745">
        <v>916562.0</v>
      </c>
      <c r="J22" s="475" t="s">
        <v>6149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6155</v>
      </c>
      <c r="B23" s="743" t="s">
        <v>6105</v>
      </c>
      <c r="C23" s="744">
        <v>32417.0</v>
      </c>
      <c r="D23" s="743">
        <f t="shared" si="5"/>
        <v>31</v>
      </c>
      <c r="E23" s="743" t="s">
        <v>6124</v>
      </c>
      <c r="F23" s="743" t="s">
        <v>6107</v>
      </c>
      <c r="G23" s="745">
        <v>332795.0</v>
      </c>
      <c r="J23" s="475" t="s">
        <v>6156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4904</v>
      </c>
    </row>
    <row r="24" ht="15.75" customHeight="1">
      <c r="A24" s="747" t="s">
        <v>6157</v>
      </c>
      <c r="B24" s="743" t="s">
        <v>5548</v>
      </c>
      <c r="C24" s="744">
        <v>26324.0</v>
      </c>
      <c r="D24" s="743">
        <f t="shared" si="5"/>
        <v>47</v>
      </c>
      <c r="E24" s="743" t="s">
        <v>6133</v>
      </c>
      <c r="F24" s="743" t="s">
        <v>6107</v>
      </c>
      <c r="G24" s="745">
        <v>191406.0</v>
      </c>
      <c r="J24" s="475" t="s">
        <v>6151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4904</v>
      </c>
    </row>
    <row r="25" ht="15.75" customHeight="1">
      <c r="A25" s="747" t="s">
        <v>6158</v>
      </c>
      <c r="B25" s="743" t="s">
        <v>5548</v>
      </c>
      <c r="C25" s="744">
        <v>24529.0</v>
      </c>
      <c r="D25" s="743">
        <f t="shared" si="5"/>
        <v>52</v>
      </c>
      <c r="E25" s="743" t="s">
        <v>6159</v>
      </c>
      <c r="F25" s="743" t="s">
        <v>6107</v>
      </c>
      <c r="G25" s="745">
        <v>91137.0</v>
      </c>
      <c r="J25" s="475" t="s">
        <v>6139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6160</v>
      </c>
      <c r="B26" s="743" t="s">
        <v>6105</v>
      </c>
      <c r="C26" s="744">
        <v>28883.0</v>
      </c>
      <c r="D26" s="743">
        <f t="shared" si="5"/>
        <v>40</v>
      </c>
      <c r="E26" s="743" t="s">
        <v>6149</v>
      </c>
      <c r="F26" s="743" t="s">
        <v>6107</v>
      </c>
      <c r="G26" s="745">
        <v>271013.45</v>
      </c>
      <c r="J26" s="475" t="s">
        <v>6161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6162</v>
      </c>
      <c r="B27" s="743" t="s">
        <v>5548</v>
      </c>
      <c r="C27" s="744">
        <v>22919.0</v>
      </c>
      <c r="D27" s="743">
        <f t="shared" si="5"/>
        <v>57</v>
      </c>
      <c r="E27" s="743" t="s">
        <v>6133</v>
      </c>
      <c r="F27" s="743" t="s">
        <v>6107</v>
      </c>
      <c r="G27" s="745">
        <v>187575.0</v>
      </c>
      <c r="J27" s="475" t="s">
        <v>6163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6164</v>
      </c>
      <c r="B28" s="743" t="s">
        <v>5548</v>
      </c>
      <c r="C28" s="744">
        <v>25781.0</v>
      </c>
      <c r="D28" s="743">
        <f t="shared" si="5"/>
        <v>49</v>
      </c>
      <c r="E28" s="743"/>
      <c r="F28" s="743" t="s">
        <v>6107</v>
      </c>
      <c r="G28" s="745">
        <v>0.0</v>
      </c>
      <c r="J28" s="475" t="s">
        <v>6108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6165</v>
      </c>
      <c r="B29" s="743" t="s">
        <v>6105</v>
      </c>
      <c r="C29" s="744">
        <v>27513.0</v>
      </c>
      <c r="D29" s="743">
        <f t="shared" si="5"/>
        <v>44</v>
      </c>
      <c r="E29" s="743" t="s">
        <v>6127</v>
      </c>
      <c r="F29" s="743"/>
      <c r="G29" s="745">
        <v>57062.68</v>
      </c>
    </row>
    <row r="30" ht="15.75" customHeight="1">
      <c r="A30" s="475" t="s">
        <v>6166</v>
      </c>
      <c r="B30" s="743" t="s">
        <v>5548</v>
      </c>
      <c r="C30" s="744">
        <v>22401.0</v>
      </c>
      <c r="D30" s="743">
        <f t="shared" si="5"/>
        <v>58</v>
      </c>
      <c r="E30" s="743" t="s">
        <v>6133</v>
      </c>
      <c r="F30" s="743" t="s">
        <v>6107</v>
      </c>
      <c r="G30" s="745">
        <v>163478.0</v>
      </c>
    </row>
    <row r="31" ht="15.75" customHeight="1">
      <c r="A31" s="755" t="s">
        <v>6167</v>
      </c>
      <c r="B31" s="743" t="s">
        <v>5548</v>
      </c>
      <c r="C31" s="744">
        <v>19484.0</v>
      </c>
      <c r="D31" s="743">
        <f t="shared" si="5"/>
        <v>66</v>
      </c>
      <c r="E31" s="743" t="s">
        <v>6168</v>
      </c>
      <c r="F31" s="743" t="s">
        <v>6107</v>
      </c>
      <c r="G31" s="745">
        <v>0.0</v>
      </c>
      <c r="J31" s="741" t="s">
        <v>6103</v>
      </c>
    </row>
    <row r="32" ht="15.75" customHeight="1">
      <c r="A32" s="747" t="s">
        <v>6169</v>
      </c>
      <c r="B32" s="743" t="s">
        <v>6105</v>
      </c>
      <c r="C32" s="744">
        <v>25747.0</v>
      </c>
      <c r="D32" s="743">
        <f t="shared" si="5"/>
        <v>49</v>
      </c>
      <c r="E32" s="743" t="s">
        <v>6116</v>
      </c>
      <c r="F32" s="743" t="s">
        <v>6107</v>
      </c>
      <c r="G32" s="745">
        <f>205400+183458</f>
        <v>388858</v>
      </c>
    </row>
    <row r="33" ht="15.75" customHeight="1">
      <c r="A33" s="747" t="s">
        <v>6170</v>
      </c>
      <c r="B33" s="743" t="s">
        <v>6105</v>
      </c>
      <c r="C33" s="744">
        <v>28151.0</v>
      </c>
      <c r="D33" s="743">
        <f t="shared" si="5"/>
        <v>42</v>
      </c>
      <c r="E33" s="743" t="s">
        <v>6116</v>
      </c>
      <c r="F33" s="743" t="s">
        <v>6107</v>
      </c>
      <c r="G33" s="745">
        <v>56328.0</v>
      </c>
    </row>
    <row r="34" ht="15.75" customHeight="1">
      <c r="A34" s="475" t="s">
        <v>6171</v>
      </c>
      <c r="B34" s="743" t="s">
        <v>6105</v>
      </c>
      <c r="C34" s="744">
        <v>27906.0</v>
      </c>
      <c r="D34" s="743">
        <f t="shared" si="5"/>
        <v>43</v>
      </c>
      <c r="E34" s="743" t="s">
        <v>6161</v>
      </c>
      <c r="F34" s="743" t="s">
        <v>6107</v>
      </c>
      <c r="G34" s="745">
        <v>257451.0</v>
      </c>
    </row>
    <row r="35" ht="15.75" customHeight="1">
      <c r="A35" s="475" t="s">
        <v>6172</v>
      </c>
      <c r="B35" s="743" t="s">
        <v>6105</v>
      </c>
      <c r="C35" s="744">
        <v>28906.0</v>
      </c>
      <c r="D35" s="743">
        <f t="shared" si="5"/>
        <v>40</v>
      </c>
      <c r="E35" s="743" t="s">
        <v>6127</v>
      </c>
      <c r="F35" s="743" t="s">
        <v>6107</v>
      </c>
      <c r="G35" s="745">
        <v>402433.0</v>
      </c>
    </row>
    <row r="36" ht="15.75" customHeight="1">
      <c r="A36" s="747" t="s">
        <v>6173</v>
      </c>
      <c r="B36" s="743" t="s">
        <v>6105</v>
      </c>
      <c r="C36" s="744">
        <v>30587.0</v>
      </c>
      <c r="D36" s="743">
        <f t="shared" si="5"/>
        <v>36</v>
      </c>
      <c r="E36" s="743" t="s">
        <v>6149</v>
      </c>
      <c r="F36" s="743" t="s">
        <v>6107</v>
      </c>
      <c r="G36" s="745">
        <f>458323+1000228</f>
        <v>1458551</v>
      </c>
    </row>
    <row r="37" ht="15.75" customHeight="1">
      <c r="A37" s="747" t="s">
        <v>5988</v>
      </c>
      <c r="B37" s="743" t="s">
        <v>5548</v>
      </c>
      <c r="C37" s="744">
        <v>15096.0</v>
      </c>
      <c r="D37" s="743">
        <f t="shared" si="5"/>
        <v>78</v>
      </c>
      <c r="E37" s="743" t="s">
        <v>6168</v>
      </c>
      <c r="F37" s="743" t="s">
        <v>6107</v>
      </c>
      <c r="G37" s="745">
        <v>179256.0</v>
      </c>
    </row>
    <row r="38" ht="15.75" customHeight="1">
      <c r="A38" s="747" t="s">
        <v>6174</v>
      </c>
      <c r="B38" s="743" t="s">
        <v>6105</v>
      </c>
      <c r="C38" s="744">
        <v>27655.0</v>
      </c>
      <c r="D38" s="743">
        <f t="shared" si="5"/>
        <v>44</v>
      </c>
      <c r="E38" s="743" t="s">
        <v>6151</v>
      </c>
      <c r="F38" s="743" t="s">
        <v>6175</v>
      </c>
      <c r="G38" s="745">
        <v>769189.0</v>
      </c>
      <c r="J38" s="754" t="s">
        <v>4904</v>
      </c>
    </row>
    <row r="39" ht="15.75" customHeight="1">
      <c r="A39" s="747" t="s">
        <v>6176</v>
      </c>
      <c r="B39" s="743" t="s">
        <v>6105</v>
      </c>
      <c r="C39" s="744">
        <v>31245.0</v>
      </c>
      <c r="D39" s="743">
        <f t="shared" si="5"/>
        <v>34</v>
      </c>
      <c r="E39" s="743" t="s">
        <v>6127</v>
      </c>
      <c r="F39" s="743" t="s">
        <v>6107</v>
      </c>
      <c r="G39" s="745">
        <v>166417.0</v>
      </c>
      <c r="J39" s="754" t="s">
        <v>4904</v>
      </c>
      <c r="K39" s="754" t="s">
        <v>4904</v>
      </c>
    </row>
    <row r="40" ht="15.75" customHeight="1">
      <c r="A40" s="475" t="s">
        <v>6177</v>
      </c>
      <c r="B40" s="743" t="s">
        <v>6105</v>
      </c>
      <c r="C40" s="744">
        <v>28270.0</v>
      </c>
      <c r="D40" s="743">
        <f t="shared" si="5"/>
        <v>42</v>
      </c>
      <c r="E40" s="743" t="s">
        <v>6149</v>
      </c>
      <c r="F40" s="743" t="s">
        <v>6107</v>
      </c>
      <c r="G40" s="745">
        <v>208601.0</v>
      </c>
    </row>
    <row r="41" ht="15.75" customHeight="1">
      <c r="A41" s="753" t="s">
        <v>4486</v>
      </c>
      <c r="B41" s="743" t="s">
        <v>6105</v>
      </c>
      <c r="C41" s="744">
        <v>23924.0</v>
      </c>
      <c r="D41" s="743">
        <f t="shared" si="5"/>
        <v>54</v>
      </c>
      <c r="E41" s="743" t="s">
        <v>6127</v>
      </c>
      <c r="F41" s="743"/>
      <c r="G41" s="745">
        <v>278844.53</v>
      </c>
      <c r="J41" s="754" t="s">
        <v>4904</v>
      </c>
    </row>
    <row r="42" ht="15.75" customHeight="1">
      <c r="A42" s="753" t="s">
        <v>6178</v>
      </c>
      <c r="B42" s="743" t="s">
        <v>6105</v>
      </c>
      <c r="C42" s="744">
        <v>33469.0</v>
      </c>
      <c r="D42" s="743">
        <f t="shared" si="5"/>
        <v>28</v>
      </c>
      <c r="E42" s="743" t="s">
        <v>6106</v>
      </c>
      <c r="F42" s="743" t="s">
        <v>6179</v>
      </c>
      <c r="G42" s="745">
        <v>131927.0</v>
      </c>
      <c r="J42" s="754" t="s">
        <v>4904</v>
      </c>
    </row>
    <row r="43" ht="15.75" customHeight="1">
      <c r="A43" s="747" t="s">
        <v>6180</v>
      </c>
      <c r="B43" s="743" t="s">
        <v>6105</v>
      </c>
      <c r="C43" s="744">
        <v>25643.0</v>
      </c>
      <c r="D43" s="743">
        <f t="shared" si="5"/>
        <v>49</v>
      </c>
      <c r="E43" s="743" t="s">
        <v>6149</v>
      </c>
      <c r="F43" s="743" t="s">
        <v>6107</v>
      </c>
      <c r="G43" s="745">
        <v>506417.0</v>
      </c>
      <c r="K43" s="754" t="s">
        <v>4904</v>
      </c>
      <c r="L43" s="754" t="s">
        <v>4904</v>
      </c>
    </row>
    <row r="44" ht="15.75" customHeight="1">
      <c r="A44" s="753" t="s">
        <v>6181</v>
      </c>
      <c r="B44" s="743" t="s">
        <v>6105</v>
      </c>
      <c r="C44" s="744">
        <v>32920.0</v>
      </c>
      <c r="D44" s="743">
        <f t="shared" si="5"/>
        <v>29</v>
      </c>
      <c r="E44" s="743" t="s">
        <v>6127</v>
      </c>
      <c r="F44" s="743" t="s">
        <v>6107</v>
      </c>
      <c r="G44" s="745">
        <v>123215.73</v>
      </c>
      <c r="K44" s="754" t="s">
        <v>4904</v>
      </c>
    </row>
    <row r="45" ht="15.75" customHeight="1">
      <c r="A45" s="747" t="s">
        <v>6182</v>
      </c>
      <c r="B45" s="743" t="s">
        <v>6105</v>
      </c>
      <c r="C45" s="744">
        <v>30264.0</v>
      </c>
      <c r="D45" s="743">
        <f t="shared" si="5"/>
        <v>37</v>
      </c>
      <c r="E45" s="743" t="s">
        <v>6124</v>
      </c>
      <c r="F45" s="743" t="s">
        <v>6107</v>
      </c>
      <c r="G45" s="745">
        <v>141649.0</v>
      </c>
    </row>
    <row r="46" ht="15.75" customHeight="1">
      <c r="A46" s="747" t="s">
        <v>6183</v>
      </c>
      <c r="B46" s="743" t="s">
        <v>5548</v>
      </c>
      <c r="C46" s="744">
        <v>18097.0</v>
      </c>
      <c r="D46" s="743">
        <f t="shared" si="5"/>
        <v>70</v>
      </c>
      <c r="E46" s="743" t="s">
        <v>6168</v>
      </c>
      <c r="F46" s="743" t="s">
        <v>6107</v>
      </c>
      <c r="G46" s="745">
        <f>913577+225360</f>
        <v>1138937</v>
      </c>
    </row>
    <row r="47" ht="15.75" customHeight="1">
      <c r="A47" s="753" t="s">
        <v>4586</v>
      </c>
      <c r="B47" s="743" t="s">
        <v>6105</v>
      </c>
      <c r="C47" s="744">
        <v>24085.0</v>
      </c>
      <c r="D47" s="743">
        <f t="shared" si="5"/>
        <v>54</v>
      </c>
      <c r="E47" s="743" t="s">
        <v>6184</v>
      </c>
      <c r="F47" s="743"/>
      <c r="G47" s="745">
        <v>611765.67</v>
      </c>
      <c r="L47" s="754" t="s">
        <v>4904</v>
      </c>
    </row>
    <row r="48" ht="15.75" customHeight="1">
      <c r="A48" s="756" t="s">
        <v>6185</v>
      </c>
      <c r="B48" s="743" t="s">
        <v>5548</v>
      </c>
      <c r="C48" s="744">
        <v>31943.0</v>
      </c>
      <c r="D48" s="743">
        <f t="shared" si="5"/>
        <v>32</v>
      </c>
      <c r="E48" s="743" t="s">
        <v>6186</v>
      </c>
      <c r="F48" s="743" t="s">
        <v>6107</v>
      </c>
      <c r="G48" s="745">
        <v>275126.0</v>
      </c>
    </row>
    <row r="49" ht="15.75" customHeight="1">
      <c r="A49" s="756" t="s">
        <v>6187</v>
      </c>
      <c r="B49" s="743" t="s">
        <v>6105</v>
      </c>
      <c r="C49" s="744">
        <v>26994.0</v>
      </c>
      <c r="D49" s="743">
        <f t="shared" si="5"/>
        <v>46</v>
      </c>
      <c r="E49" s="743" t="s">
        <v>6124</v>
      </c>
      <c r="F49" s="743" t="s">
        <v>6107</v>
      </c>
      <c r="G49" s="745">
        <v>395619.0</v>
      </c>
    </row>
    <row r="50" ht="15.75" customHeight="1">
      <c r="A50" s="756" t="s">
        <v>6188</v>
      </c>
      <c r="B50" s="743" t="s">
        <v>6105</v>
      </c>
      <c r="C50" s="744">
        <v>32175.0</v>
      </c>
      <c r="D50" s="743">
        <f t="shared" si="5"/>
        <v>31</v>
      </c>
      <c r="E50" s="743" t="s">
        <v>6124</v>
      </c>
      <c r="F50" s="743" t="s">
        <v>6107</v>
      </c>
      <c r="G50" s="745">
        <v>125506.0</v>
      </c>
      <c r="J50" s="754" t="s">
        <v>4904</v>
      </c>
    </row>
    <row r="51" ht="15.75" customHeight="1">
      <c r="A51" s="757" t="s">
        <v>6189</v>
      </c>
      <c r="B51" s="743" t="s">
        <v>6105</v>
      </c>
      <c r="C51" s="744">
        <v>29879.0</v>
      </c>
      <c r="D51" s="743">
        <f t="shared" si="5"/>
        <v>38</v>
      </c>
      <c r="E51" s="743" t="s">
        <v>6149</v>
      </c>
      <c r="F51" s="743" t="s">
        <v>6107</v>
      </c>
      <c r="G51" s="745">
        <f>165123+165077</f>
        <v>330200</v>
      </c>
      <c r="J51" s="754" t="s">
        <v>4904</v>
      </c>
    </row>
    <row r="52" ht="15.75" customHeight="1">
      <c r="A52" s="747" t="s">
        <v>6190</v>
      </c>
      <c r="B52" s="743" t="s">
        <v>6105</v>
      </c>
      <c r="C52" s="744">
        <v>22158.0</v>
      </c>
      <c r="D52" s="743">
        <f t="shared" si="5"/>
        <v>59</v>
      </c>
      <c r="E52" s="743" t="s">
        <v>6191</v>
      </c>
      <c r="F52" s="743" t="s">
        <v>6107</v>
      </c>
      <c r="G52" s="745">
        <v>167058.0</v>
      </c>
    </row>
    <row r="53" ht="15.75" customHeight="1">
      <c r="A53" s="756" t="s">
        <v>6192</v>
      </c>
      <c r="B53" s="743" t="s">
        <v>6105</v>
      </c>
      <c r="C53" s="744">
        <v>13343.0</v>
      </c>
      <c r="D53" s="743">
        <f t="shared" si="5"/>
        <v>83</v>
      </c>
      <c r="E53" s="743" t="s">
        <v>6139</v>
      </c>
      <c r="F53" s="743" t="s">
        <v>6107</v>
      </c>
      <c r="G53" s="745">
        <v>119871.0</v>
      </c>
      <c r="J53" s="754" t="s">
        <v>4904</v>
      </c>
    </row>
    <row r="54" ht="15.75" customHeight="1">
      <c r="A54" s="758" t="s">
        <v>6193</v>
      </c>
      <c r="B54" s="743" t="s">
        <v>5548</v>
      </c>
      <c r="C54" s="744"/>
      <c r="D54" s="743"/>
      <c r="E54" s="743" t="s">
        <v>6194</v>
      </c>
      <c r="F54" s="743"/>
      <c r="G54" s="745">
        <v>0.0</v>
      </c>
    </row>
    <row r="55" ht="15.75" customHeight="1">
      <c r="A55" s="757" t="s">
        <v>6195</v>
      </c>
      <c r="B55" s="743" t="s">
        <v>6105</v>
      </c>
      <c r="C55" s="744">
        <v>23916.0</v>
      </c>
      <c r="D55" s="743">
        <f t="shared" ref="D55:D78" si="8">DATEDIF(C55,$C$121,"Y")</f>
        <v>54</v>
      </c>
      <c r="E55" s="743" t="s">
        <v>6124</v>
      </c>
      <c r="F55" s="743" t="s">
        <v>6107</v>
      </c>
      <c r="G55" s="745">
        <v>314725.0</v>
      </c>
    </row>
    <row r="56" ht="15.75" customHeight="1">
      <c r="A56" s="757" t="s">
        <v>6002</v>
      </c>
      <c r="B56" s="743" t="s">
        <v>6105</v>
      </c>
      <c r="C56" s="744">
        <v>29508.0</v>
      </c>
      <c r="D56" s="743">
        <f t="shared" si="8"/>
        <v>39</v>
      </c>
      <c r="E56" s="743" t="s">
        <v>6154</v>
      </c>
      <c r="F56" s="743" t="s">
        <v>6107</v>
      </c>
      <c r="G56" s="745">
        <v>105215.56</v>
      </c>
    </row>
    <row r="57" ht="15.75" customHeight="1">
      <c r="A57" s="756" t="s">
        <v>6196</v>
      </c>
      <c r="B57" s="743" t="s">
        <v>6105</v>
      </c>
      <c r="C57" s="744">
        <v>31417.0</v>
      </c>
      <c r="D57" s="743">
        <f t="shared" si="8"/>
        <v>33</v>
      </c>
      <c r="E57" s="743" t="s">
        <v>6124</v>
      </c>
      <c r="F57" s="743" t="s">
        <v>6107</v>
      </c>
      <c r="G57" s="745">
        <f>360253+251068</f>
        <v>611321</v>
      </c>
    </row>
    <row r="58" ht="15.75" customHeight="1">
      <c r="A58" s="756" t="s">
        <v>6197</v>
      </c>
      <c r="B58" s="743" t="s">
        <v>5548</v>
      </c>
      <c r="C58" s="744">
        <v>27619.0</v>
      </c>
      <c r="D58" s="743">
        <f t="shared" si="8"/>
        <v>44</v>
      </c>
      <c r="E58" s="743" t="s">
        <v>6133</v>
      </c>
      <c r="F58" s="743" t="s">
        <v>6107</v>
      </c>
      <c r="G58" s="745">
        <v>189120.0</v>
      </c>
    </row>
    <row r="59" ht="15.75" customHeight="1">
      <c r="A59" s="757" t="s">
        <v>6198</v>
      </c>
      <c r="B59" s="743" t="s">
        <v>5548</v>
      </c>
      <c r="C59" s="744">
        <v>21213.0</v>
      </c>
      <c r="D59" s="743">
        <f t="shared" si="8"/>
        <v>61</v>
      </c>
      <c r="E59" s="743" t="s">
        <v>6116</v>
      </c>
      <c r="F59" s="743" t="s">
        <v>6175</v>
      </c>
      <c r="G59" s="745">
        <v>16764.63</v>
      </c>
    </row>
    <row r="60" ht="15.75" customHeight="1">
      <c r="A60" s="756" t="s">
        <v>6199</v>
      </c>
      <c r="B60" s="743" t="s">
        <v>6105</v>
      </c>
      <c r="C60" s="744">
        <v>20736.0</v>
      </c>
      <c r="D60" s="743">
        <f t="shared" si="8"/>
        <v>63</v>
      </c>
      <c r="E60" s="743"/>
      <c r="F60" s="743" t="s">
        <v>6107</v>
      </c>
      <c r="G60" s="745">
        <v>129393.0</v>
      </c>
    </row>
    <row r="61" ht="15.75" customHeight="1">
      <c r="A61" s="759" t="s">
        <v>6200</v>
      </c>
      <c r="B61" s="743" t="s">
        <v>6105</v>
      </c>
      <c r="C61" s="744">
        <v>21535.0</v>
      </c>
      <c r="D61" s="743">
        <f t="shared" si="8"/>
        <v>61</v>
      </c>
      <c r="E61" s="743" t="s">
        <v>6106</v>
      </c>
      <c r="F61" s="743" t="s">
        <v>6107</v>
      </c>
      <c r="G61" s="745">
        <v>69611.0</v>
      </c>
      <c r="K61" s="754"/>
    </row>
    <row r="62" ht="15.75" customHeight="1">
      <c r="A62" s="747" t="s">
        <v>6201</v>
      </c>
      <c r="B62" s="743" t="s">
        <v>5548</v>
      </c>
      <c r="C62" s="744">
        <v>28071.0</v>
      </c>
      <c r="D62" s="743">
        <f t="shared" si="8"/>
        <v>43</v>
      </c>
      <c r="E62" s="743" t="s">
        <v>6202</v>
      </c>
      <c r="F62" s="743" t="s">
        <v>6107</v>
      </c>
      <c r="G62" s="745">
        <f>419503+311767</f>
        <v>731270</v>
      </c>
    </row>
    <row r="63" ht="15.75" customHeight="1">
      <c r="A63" s="753" t="s">
        <v>6203</v>
      </c>
      <c r="B63" s="743" t="s">
        <v>6105</v>
      </c>
      <c r="C63" s="744">
        <v>27745.0</v>
      </c>
      <c r="D63" s="743">
        <f t="shared" si="8"/>
        <v>44</v>
      </c>
      <c r="E63" s="743" t="s">
        <v>6127</v>
      </c>
      <c r="F63" s="743" t="s">
        <v>6107</v>
      </c>
      <c r="G63" s="745">
        <f>994319.81+157168</f>
        <v>1151487.81</v>
      </c>
      <c r="J63" s="754" t="s">
        <v>4904</v>
      </c>
    </row>
    <row r="64" ht="15.75" customHeight="1">
      <c r="A64" s="747" t="s">
        <v>6204</v>
      </c>
      <c r="B64" s="743" t="s">
        <v>5548</v>
      </c>
      <c r="C64" s="744">
        <v>24999.0</v>
      </c>
      <c r="D64" s="743">
        <f t="shared" si="8"/>
        <v>51</v>
      </c>
      <c r="E64" s="743" t="s">
        <v>6205</v>
      </c>
      <c r="F64" s="743" t="s">
        <v>6107</v>
      </c>
      <c r="G64" s="745">
        <v>108326.0</v>
      </c>
      <c r="J64" s="754" t="s">
        <v>4904</v>
      </c>
    </row>
    <row r="65" ht="15.75" customHeight="1">
      <c r="A65" s="747" t="s">
        <v>6206</v>
      </c>
      <c r="B65" s="743" t="s">
        <v>5548</v>
      </c>
      <c r="C65" s="744">
        <v>18771.0</v>
      </c>
      <c r="D65" s="743">
        <f t="shared" si="8"/>
        <v>68</v>
      </c>
      <c r="E65" s="743" t="s">
        <v>6168</v>
      </c>
      <c r="F65" s="743" t="s">
        <v>6107</v>
      </c>
      <c r="G65" s="745">
        <v>92609.0</v>
      </c>
    </row>
    <row r="66" ht="15.75" customHeight="1">
      <c r="A66" s="475" t="s">
        <v>6207</v>
      </c>
      <c r="B66" s="743" t="s">
        <v>5548</v>
      </c>
      <c r="C66" s="744">
        <v>27098.0</v>
      </c>
      <c r="D66" s="743">
        <f t="shared" si="8"/>
        <v>45</v>
      </c>
      <c r="E66" s="743" t="s">
        <v>6133</v>
      </c>
      <c r="F66" s="743" t="s">
        <v>6107</v>
      </c>
      <c r="G66" s="745">
        <v>44491.05</v>
      </c>
      <c r="L66" s="754" t="s">
        <v>4904</v>
      </c>
    </row>
    <row r="67" ht="15.75" customHeight="1">
      <c r="A67" s="747" t="s">
        <v>6208</v>
      </c>
      <c r="B67" s="743" t="s">
        <v>5548</v>
      </c>
      <c r="C67" s="744">
        <v>21881.0</v>
      </c>
      <c r="D67" s="743">
        <f t="shared" si="8"/>
        <v>60</v>
      </c>
      <c r="E67" s="743" t="s">
        <v>6209</v>
      </c>
      <c r="F67" s="743" t="s">
        <v>6107</v>
      </c>
      <c r="G67" s="745">
        <v>253693.0</v>
      </c>
      <c r="J67" s="754" t="s">
        <v>4904</v>
      </c>
    </row>
    <row r="68" ht="15.75" customHeight="1">
      <c r="A68" s="475" t="s">
        <v>6210</v>
      </c>
      <c r="B68" s="743" t="s">
        <v>5548</v>
      </c>
      <c r="C68" s="744">
        <v>20961.0</v>
      </c>
      <c r="D68" s="743">
        <f t="shared" si="8"/>
        <v>62</v>
      </c>
      <c r="E68" s="743" t="s">
        <v>6211</v>
      </c>
      <c r="F68" s="743" t="s">
        <v>6107</v>
      </c>
      <c r="G68" s="745">
        <v>268632.52</v>
      </c>
      <c r="J68" s="754" t="s">
        <v>4904</v>
      </c>
    </row>
    <row r="69" ht="15.75" customHeight="1">
      <c r="A69" s="755" t="s">
        <v>6212</v>
      </c>
      <c r="B69" s="743" t="s">
        <v>5548</v>
      </c>
      <c r="C69" s="744">
        <v>16541.0</v>
      </c>
      <c r="D69" s="743">
        <f t="shared" si="8"/>
        <v>74</v>
      </c>
      <c r="E69" s="743" t="s">
        <v>6213</v>
      </c>
      <c r="F69" s="743" t="s">
        <v>6107</v>
      </c>
      <c r="G69" s="745">
        <v>0.0</v>
      </c>
      <c r="L69" s="754" t="s">
        <v>4904</v>
      </c>
    </row>
    <row r="70" ht="15.75" customHeight="1">
      <c r="A70" s="475" t="s">
        <v>6214</v>
      </c>
      <c r="B70" s="743" t="s">
        <v>5548</v>
      </c>
      <c r="C70" s="744">
        <v>17371.0</v>
      </c>
      <c r="D70" s="743">
        <f t="shared" si="8"/>
        <v>72</v>
      </c>
      <c r="E70" s="743" t="s">
        <v>6194</v>
      </c>
      <c r="F70" s="743" t="s">
        <v>6175</v>
      </c>
      <c r="G70" s="745">
        <v>118173.01</v>
      </c>
    </row>
    <row r="71" ht="15.75" customHeight="1">
      <c r="A71" s="747" t="s">
        <v>6215</v>
      </c>
      <c r="B71" s="743" t="s">
        <v>5548</v>
      </c>
      <c r="C71" s="744">
        <v>22041.0</v>
      </c>
      <c r="D71" s="743">
        <f t="shared" si="8"/>
        <v>59</v>
      </c>
      <c r="E71" s="743" t="s">
        <v>6194</v>
      </c>
      <c r="F71" s="743" t="s">
        <v>6107</v>
      </c>
      <c r="G71" s="745">
        <v>177455.0</v>
      </c>
      <c r="K71" s="754" t="s">
        <v>4904</v>
      </c>
    </row>
    <row r="72" ht="15.75" customHeight="1">
      <c r="A72" s="747" t="s">
        <v>6216</v>
      </c>
      <c r="B72" s="743" t="s">
        <v>6105</v>
      </c>
      <c r="C72" s="744">
        <v>28553.0</v>
      </c>
      <c r="D72" s="743">
        <f t="shared" si="8"/>
        <v>41</v>
      </c>
      <c r="E72" s="743" t="s">
        <v>6149</v>
      </c>
      <c r="F72" s="743" t="s">
        <v>6107</v>
      </c>
      <c r="G72" s="745">
        <v>115496.0</v>
      </c>
      <c r="J72" s="754" t="s">
        <v>4904</v>
      </c>
    </row>
    <row r="73" ht="15.75" customHeight="1">
      <c r="A73" s="747" t="s">
        <v>6217</v>
      </c>
      <c r="B73" s="743" t="s">
        <v>6105</v>
      </c>
      <c r="C73" s="744">
        <v>28738.0</v>
      </c>
      <c r="D73" s="743">
        <f t="shared" si="8"/>
        <v>41</v>
      </c>
      <c r="E73" s="743" t="s">
        <v>6127</v>
      </c>
      <c r="F73" s="743" t="s">
        <v>6107</v>
      </c>
      <c r="G73" s="745">
        <v>261709.0</v>
      </c>
    </row>
    <row r="74" ht="15.75" customHeight="1">
      <c r="A74" s="475" t="s">
        <v>6218</v>
      </c>
      <c r="B74" s="743" t="s">
        <v>6105</v>
      </c>
      <c r="C74" s="744">
        <v>24095.0</v>
      </c>
      <c r="D74" s="743">
        <f t="shared" si="8"/>
        <v>54</v>
      </c>
      <c r="E74" s="743" t="s">
        <v>6124</v>
      </c>
      <c r="F74" s="743" t="s">
        <v>6107</v>
      </c>
      <c r="G74" s="745">
        <v>0.0</v>
      </c>
    </row>
    <row r="75" ht="15.75" customHeight="1">
      <c r="A75" s="753" t="s">
        <v>1888</v>
      </c>
      <c r="B75" s="743" t="s">
        <v>5548</v>
      </c>
      <c r="C75" s="744">
        <v>25216.0</v>
      </c>
      <c r="D75" s="743">
        <f t="shared" si="8"/>
        <v>50</v>
      </c>
      <c r="E75" s="743" t="s">
        <v>6219</v>
      </c>
      <c r="F75" s="743"/>
      <c r="G75" s="745">
        <v>695297.71</v>
      </c>
      <c r="J75" s="754" t="s">
        <v>4904</v>
      </c>
    </row>
    <row r="76" ht="15.75" customHeight="1">
      <c r="A76" s="475" t="s">
        <v>6220</v>
      </c>
      <c r="B76" s="743" t="s">
        <v>6105</v>
      </c>
      <c r="C76" s="744">
        <v>32329.0</v>
      </c>
      <c r="D76" s="743">
        <f t="shared" si="8"/>
        <v>31</v>
      </c>
      <c r="E76" s="743" t="s">
        <v>6124</v>
      </c>
      <c r="F76" s="743" t="s">
        <v>6107</v>
      </c>
      <c r="G76" s="745">
        <v>184409.0</v>
      </c>
      <c r="J76" s="754" t="s">
        <v>4904</v>
      </c>
    </row>
    <row r="77" ht="15.75" customHeight="1">
      <c r="A77" s="747" t="s">
        <v>6221</v>
      </c>
      <c r="B77" s="743" t="s">
        <v>5548</v>
      </c>
      <c r="C77" s="744">
        <v>30849.0</v>
      </c>
      <c r="D77" s="743">
        <f t="shared" si="8"/>
        <v>35</v>
      </c>
      <c r="E77" s="743" t="s">
        <v>6133</v>
      </c>
      <c r="F77" s="743" t="s">
        <v>6107</v>
      </c>
      <c r="G77" s="745">
        <v>117498.0</v>
      </c>
      <c r="K77" s="754" t="s">
        <v>4904</v>
      </c>
    </row>
    <row r="78" ht="15.75" customHeight="1">
      <c r="A78" s="747" t="s">
        <v>6222</v>
      </c>
      <c r="B78" s="743" t="s">
        <v>5548</v>
      </c>
      <c r="C78" s="744">
        <v>31945.0</v>
      </c>
      <c r="D78" s="743">
        <f t="shared" si="8"/>
        <v>32</v>
      </c>
      <c r="E78" s="743" t="s">
        <v>6133</v>
      </c>
      <c r="F78" s="743" t="s">
        <v>6107</v>
      </c>
      <c r="G78" s="745">
        <f>286683+108380</f>
        <v>395063</v>
      </c>
      <c r="J78" s="754" t="s">
        <v>4904</v>
      </c>
    </row>
    <row r="79" ht="15.75" customHeight="1">
      <c r="A79" s="747" t="s">
        <v>6223</v>
      </c>
      <c r="B79" s="743" t="s">
        <v>5548</v>
      </c>
      <c r="C79" s="744"/>
      <c r="D79" s="743"/>
      <c r="E79" s="743"/>
      <c r="F79" s="743" t="s">
        <v>6107</v>
      </c>
      <c r="G79" s="745">
        <v>422200.0</v>
      </c>
    </row>
    <row r="80" ht="15.75" customHeight="1">
      <c r="A80" s="753" t="s">
        <v>6224</v>
      </c>
      <c r="B80" s="743" t="s">
        <v>6105</v>
      </c>
      <c r="C80" s="744">
        <v>34492.0</v>
      </c>
      <c r="D80" s="743">
        <f t="shared" ref="D80:D83" si="9">DATEDIF(C80,$C$121,"Y")</f>
        <v>25</v>
      </c>
      <c r="E80" s="743" t="s">
        <v>6149</v>
      </c>
      <c r="F80" s="743" t="s">
        <v>6225</v>
      </c>
      <c r="G80" s="745">
        <v>82175.56</v>
      </c>
      <c r="K80" s="754" t="s">
        <v>4904</v>
      </c>
    </row>
    <row r="81" ht="15.75" customHeight="1">
      <c r="A81" s="475" t="s">
        <v>6226</v>
      </c>
      <c r="B81" s="743" t="s">
        <v>6105</v>
      </c>
      <c r="C81" s="744">
        <v>20947.0</v>
      </c>
      <c r="D81" s="743">
        <f t="shared" si="9"/>
        <v>62</v>
      </c>
      <c r="E81" s="743" t="s">
        <v>6124</v>
      </c>
      <c r="F81" s="743" t="s">
        <v>6227</v>
      </c>
      <c r="G81" s="745">
        <v>100737.25</v>
      </c>
    </row>
    <row r="82" ht="15.75" customHeight="1">
      <c r="A82" s="753" t="s">
        <v>3410</v>
      </c>
      <c r="B82" s="743" t="s">
        <v>6105</v>
      </c>
      <c r="C82" s="744">
        <v>29139.0</v>
      </c>
      <c r="D82" s="743">
        <f t="shared" si="9"/>
        <v>40</v>
      </c>
      <c r="E82" s="743" t="s">
        <v>6127</v>
      </c>
      <c r="F82" s="743"/>
      <c r="G82" s="745">
        <v>310286.32</v>
      </c>
    </row>
    <row r="83" ht="15.75" customHeight="1">
      <c r="A83" s="747" t="s">
        <v>6228</v>
      </c>
      <c r="B83" s="743" t="s">
        <v>6105</v>
      </c>
      <c r="C83" s="744">
        <v>31630.0</v>
      </c>
      <c r="D83" s="743">
        <f t="shared" si="9"/>
        <v>33</v>
      </c>
      <c r="E83" s="743" t="s">
        <v>6149</v>
      </c>
      <c r="F83" s="743" t="s">
        <v>6107</v>
      </c>
      <c r="G83" s="745">
        <v>0.0</v>
      </c>
      <c r="J83" s="754" t="s">
        <v>4904</v>
      </c>
    </row>
    <row r="84" ht="15.75" customHeight="1">
      <c r="A84" s="747" t="s">
        <v>6229</v>
      </c>
      <c r="B84" s="743" t="s">
        <v>6105</v>
      </c>
      <c r="C84" s="744"/>
      <c r="D84" s="743"/>
      <c r="E84" s="743"/>
      <c r="F84" s="743" t="s">
        <v>6107</v>
      </c>
      <c r="G84" s="745">
        <v>113888.0</v>
      </c>
      <c r="K84" s="754" t="s">
        <v>4904</v>
      </c>
    </row>
    <row r="85" ht="15.75" customHeight="1">
      <c r="A85" s="747" t="s">
        <v>6230</v>
      </c>
      <c r="B85" s="743" t="s">
        <v>6105</v>
      </c>
      <c r="C85" s="744">
        <v>28975.0</v>
      </c>
      <c r="D85" s="743">
        <f t="shared" ref="D85:D89" si="10">DATEDIF(C85,$C$121,"Y")</f>
        <v>40</v>
      </c>
      <c r="E85" s="743" t="s">
        <v>6151</v>
      </c>
      <c r="F85" s="743" t="s">
        <v>6107</v>
      </c>
      <c r="G85" s="745">
        <v>126001.0</v>
      </c>
    </row>
    <row r="86" ht="15.75" customHeight="1">
      <c r="A86" s="747" t="s">
        <v>5837</v>
      </c>
      <c r="B86" s="743" t="s">
        <v>6105</v>
      </c>
      <c r="C86" s="744">
        <v>23401.0</v>
      </c>
      <c r="D86" s="743">
        <f t="shared" si="10"/>
        <v>55</v>
      </c>
      <c r="E86" s="743" t="s">
        <v>6124</v>
      </c>
      <c r="F86" s="743" t="s">
        <v>6107</v>
      </c>
      <c r="G86" s="745">
        <f>532885+733156+661796</f>
        <v>1927837</v>
      </c>
      <c r="J86" s="754" t="s">
        <v>4904</v>
      </c>
    </row>
    <row r="87" ht="15.75" customHeight="1">
      <c r="A87" s="747" t="s">
        <v>6231</v>
      </c>
      <c r="B87" s="743" t="s">
        <v>6105</v>
      </c>
      <c r="C87" s="744">
        <v>31878.0</v>
      </c>
      <c r="D87" s="743">
        <f t="shared" si="10"/>
        <v>32</v>
      </c>
      <c r="E87" s="743" t="s">
        <v>6232</v>
      </c>
      <c r="F87" s="743" t="s">
        <v>6107</v>
      </c>
      <c r="G87" s="745">
        <v>377504.0</v>
      </c>
      <c r="K87" s="754" t="s">
        <v>4904</v>
      </c>
    </row>
    <row r="88" ht="15.75" customHeight="1">
      <c r="A88" s="755" t="s">
        <v>6233</v>
      </c>
      <c r="B88" s="743" t="s">
        <v>6105</v>
      </c>
      <c r="C88" s="744">
        <v>31643.0</v>
      </c>
      <c r="D88" s="743">
        <f t="shared" si="10"/>
        <v>33</v>
      </c>
      <c r="E88" s="743" t="s">
        <v>6116</v>
      </c>
      <c r="F88" s="743" t="s">
        <v>2655</v>
      </c>
      <c r="G88" s="745">
        <v>0.0</v>
      </c>
      <c r="J88" s="754" t="s">
        <v>4904</v>
      </c>
    </row>
    <row r="89" ht="15.75" customHeight="1">
      <c r="A89" s="475" t="s">
        <v>6234</v>
      </c>
      <c r="B89" s="743" t="s">
        <v>6105</v>
      </c>
      <c r="C89" s="744">
        <v>32438.0</v>
      </c>
      <c r="D89" s="743">
        <f t="shared" si="10"/>
        <v>31</v>
      </c>
      <c r="E89" s="743" t="s">
        <v>6161</v>
      </c>
      <c r="F89" s="743" t="s">
        <v>6107</v>
      </c>
      <c r="G89" s="745">
        <v>119890.0</v>
      </c>
      <c r="J89" s="754" t="s">
        <v>4904</v>
      </c>
    </row>
    <row r="90" ht="15.75" customHeight="1">
      <c r="A90" s="475" t="s">
        <v>6235</v>
      </c>
      <c r="B90" s="743" t="s">
        <v>5548</v>
      </c>
      <c r="C90" s="744"/>
      <c r="D90" s="743"/>
      <c r="E90" s="743" t="s">
        <v>6113</v>
      </c>
      <c r="F90" s="743"/>
      <c r="G90" s="745"/>
      <c r="J90" s="754"/>
    </row>
    <row r="91" ht="15.75" customHeight="1">
      <c r="A91" s="753" t="s">
        <v>5112</v>
      </c>
      <c r="B91" s="743" t="s">
        <v>6105</v>
      </c>
      <c r="C91" s="744">
        <v>31537.0</v>
      </c>
      <c r="D91" s="743">
        <f t="shared" ref="D91:D118" si="11">DATEDIF(C91,$C$121,"Y")</f>
        <v>33</v>
      </c>
      <c r="E91" s="743" t="s">
        <v>6124</v>
      </c>
      <c r="F91" s="743"/>
      <c r="G91" s="745">
        <v>403425.55</v>
      </c>
      <c r="J91" s="754" t="s">
        <v>4904</v>
      </c>
    </row>
    <row r="92" ht="15.75" customHeight="1">
      <c r="A92" s="747" t="s">
        <v>6236</v>
      </c>
      <c r="B92" s="743" t="s">
        <v>6105</v>
      </c>
      <c r="C92" s="744">
        <v>32791.0</v>
      </c>
      <c r="D92" s="743">
        <f t="shared" si="11"/>
        <v>30</v>
      </c>
      <c r="E92" s="743" t="s">
        <v>6149</v>
      </c>
      <c r="F92" s="743" t="s">
        <v>6107</v>
      </c>
      <c r="G92" s="745">
        <v>153385.0</v>
      </c>
      <c r="J92" s="754" t="s">
        <v>4904</v>
      </c>
    </row>
    <row r="93" ht="15.75" customHeight="1">
      <c r="A93" s="475" t="s">
        <v>6237</v>
      </c>
      <c r="B93" s="743" t="s">
        <v>5548</v>
      </c>
      <c r="C93" s="744">
        <v>32384.0</v>
      </c>
      <c r="D93" s="743">
        <f t="shared" si="11"/>
        <v>31</v>
      </c>
      <c r="E93" s="743" t="s">
        <v>6136</v>
      </c>
      <c r="F93" s="743" t="s">
        <v>6107</v>
      </c>
      <c r="G93" s="745">
        <v>96201.29</v>
      </c>
      <c r="J93" s="754" t="s">
        <v>4904</v>
      </c>
      <c r="K93" s="754" t="s">
        <v>4904</v>
      </c>
    </row>
    <row r="94" ht="15.75" customHeight="1">
      <c r="A94" s="747" t="s">
        <v>6238</v>
      </c>
      <c r="B94" s="743" t="s">
        <v>5548</v>
      </c>
      <c r="C94" s="744">
        <v>25391.0</v>
      </c>
      <c r="D94" s="743">
        <f t="shared" si="11"/>
        <v>50</v>
      </c>
      <c r="E94" s="743" t="s">
        <v>6133</v>
      </c>
      <c r="F94" s="743" t="s">
        <v>6107</v>
      </c>
      <c r="G94" s="745">
        <v>59844.0</v>
      </c>
      <c r="J94" s="754" t="s">
        <v>4904</v>
      </c>
    </row>
    <row r="95" ht="15.75" customHeight="1">
      <c r="A95" s="747" t="s">
        <v>6239</v>
      </c>
      <c r="B95" s="743" t="s">
        <v>6105</v>
      </c>
      <c r="C95" s="744">
        <v>24203.0</v>
      </c>
      <c r="D95" s="743">
        <f t="shared" si="11"/>
        <v>53</v>
      </c>
      <c r="E95" s="743" t="s">
        <v>6124</v>
      </c>
      <c r="F95" s="743" t="s">
        <v>6107</v>
      </c>
      <c r="G95" s="745">
        <v>308040.0</v>
      </c>
    </row>
    <row r="96" ht="15.75" customHeight="1">
      <c r="A96" s="747" t="s">
        <v>6240</v>
      </c>
      <c r="B96" s="743" t="s">
        <v>6105</v>
      </c>
      <c r="C96" s="744">
        <v>20888.0</v>
      </c>
      <c r="D96" s="743">
        <f t="shared" si="11"/>
        <v>62</v>
      </c>
      <c r="E96" s="743" t="s">
        <v>6106</v>
      </c>
      <c r="F96" s="743" t="s">
        <v>6107</v>
      </c>
      <c r="G96" s="745">
        <v>1017197.0</v>
      </c>
      <c r="J96" s="754" t="s">
        <v>4904</v>
      </c>
      <c r="K96" s="754" t="s">
        <v>4904</v>
      </c>
    </row>
    <row r="97" ht="15.75" customHeight="1">
      <c r="A97" s="475" t="s">
        <v>6241</v>
      </c>
      <c r="B97" s="743" t="s">
        <v>6105</v>
      </c>
      <c r="C97" s="744">
        <v>21799.0</v>
      </c>
      <c r="D97" s="743">
        <f t="shared" si="11"/>
        <v>60</v>
      </c>
      <c r="E97" s="743" t="s">
        <v>6151</v>
      </c>
      <c r="F97" s="743" t="s">
        <v>6107</v>
      </c>
      <c r="G97" s="745">
        <v>71421.48</v>
      </c>
    </row>
    <row r="98" ht="15.75" customHeight="1">
      <c r="A98" s="747" t="s">
        <v>6242</v>
      </c>
      <c r="B98" s="743" t="s">
        <v>5548</v>
      </c>
      <c r="C98" s="744">
        <v>21043.0</v>
      </c>
      <c r="D98" s="743">
        <f t="shared" si="11"/>
        <v>62</v>
      </c>
      <c r="E98" s="743" t="s">
        <v>6194</v>
      </c>
      <c r="F98" s="743" t="s">
        <v>6107</v>
      </c>
      <c r="G98" s="745">
        <v>67969.0</v>
      </c>
      <c r="J98" s="754" t="s">
        <v>4904</v>
      </c>
    </row>
    <row r="99" ht="15.75" customHeight="1">
      <c r="A99" s="747" t="s">
        <v>6243</v>
      </c>
      <c r="B99" s="743" t="s">
        <v>6105</v>
      </c>
      <c r="C99" s="744">
        <v>29136.0</v>
      </c>
      <c r="D99" s="743">
        <f t="shared" si="11"/>
        <v>40</v>
      </c>
      <c r="E99" s="743" t="s">
        <v>6106</v>
      </c>
      <c r="F99" s="743" t="s">
        <v>6107</v>
      </c>
      <c r="G99" s="745">
        <v>62757.0</v>
      </c>
    </row>
    <row r="100" ht="15.75" customHeight="1">
      <c r="A100" s="747" t="s">
        <v>6244</v>
      </c>
      <c r="B100" s="743" t="s">
        <v>6105</v>
      </c>
      <c r="C100" s="744">
        <v>32029.0</v>
      </c>
      <c r="D100" s="743">
        <f t="shared" si="11"/>
        <v>32</v>
      </c>
      <c r="E100" s="743" t="s">
        <v>6106</v>
      </c>
      <c r="F100" s="743" t="s">
        <v>6107</v>
      </c>
      <c r="G100" s="745">
        <f>133946+176866</f>
        <v>310812</v>
      </c>
      <c r="J100" s="754" t="s">
        <v>4904</v>
      </c>
    </row>
    <row r="101" ht="15.75" customHeight="1">
      <c r="A101" s="747" t="s">
        <v>6245</v>
      </c>
      <c r="B101" s="743" t="s">
        <v>6105</v>
      </c>
      <c r="C101" s="744">
        <v>24485.0</v>
      </c>
      <c r="D101" s="743">
        <f t="shared" si="11"/>
        <v>52</v>
      </c>
      <c r="E101" s="743" t="s">
        <v>6149</v>
      </c>
      <c r="F101" s="743" t="s">
        <v>6107</v>
      </c>
      <c r="G101" s="745">
        <v>60784.0</v>
      </c>
    </row>
    <row r="102" ht="15.75" customHeight="1">
      <c r="A102" s="753" t="s">
        <v>5232</v>
      </c>
      <c r="B102" s="743" t="s">
        <v>5548</v>
      </c>
      <c r="C102" s="744">
        <v>21939.0</v>
      </c>
      <c r="D102" s="743">
        <f t="shared" si="11"/>
        <v>59</v>
      </c>
      <c r="E102" s="743" t="s">
        <v>6205</v>
      </c>
      <c r="F102" s="743"/>
      <c r="G102" s="745">
        <v>198476.5</v>
      </c>
    </row>
    <row r="103" ht="15.75" customHeight="1">
      <c r="A103" s="753" t="s">
        <v>6246</v>
      </c>
      <c r="B103" s="743" t="s">
        <v>6105</v>
      </c>
      <c r="C103" s="744">
        <v>27955.0</v>
      </c>
      <c r="D103" s="743">
        <f t="shared" si="11"/>
        <v>43</v>
      </c>
      <c r="E103" s="743" t="s">
        <v>6154</v>
      </c>
      <c r="F103" s="743" t="s">
        <v>6107</v>
      </c>
      <c r="G103" s="745">
        <v>150629.56</v>
      </c>
      <c r="M103" s="754" t="s">
        <v>4904</v>
      </c>
    </row>
    <row r="104" ht="15.75" customHeight="1">
      <c r="A104" s="747" t="s">
        <v>6247</v>
      </c>
      <c r="B104" s="743" t="s">
        <v>5548</v>
      </c>
      <c r="C104" s="744">
        <v>28704.0</v>
      </c>
      <c r="D104" s="743">
        <f t="shared" si="11"/>
        <v>41</v>
      </c>
      <c r="E104" s="743" t="s">
        <v>6116</v>
      </c>
      <c r="F104" s="743" t="s">
        <v>6175</v>
      </c>
      <c r="G104" s="745">
        <v>100118.47</v>
      </c>
      <c r="H104" s="754"/>
      <c r="I104" s="754"/>
    </row>
    <row r="105" ht="15.75" customHeight="1">
      <c r="A105" s="753" t="s">
        <v>5248</v>
      </c>
      <c r="B105" s="743" t="s">
        <v>5548</v>
      </c>
      <c r="C105" s="744">
        <v>29520.0</v>
      </c>
      <c r="D105" s="743">
        <f t="shared" si="11"/>
        <v>39</v>
      </c>
      <c r="E105" s="743" t="s">
        <v>6248</v>
      </c>
      <c r="F105" s="743"/>
      <c r="G105" s="745">
        <v>354808.07</v>
      </c>
      <c r="L105" s="754" t="s">
        <v>4904</v>
      </c>
    </row>
    <row r="106" ht="15.75" customHeight="1">
      <c r="A106" s="475" t="s">
        <v>6249</v>
      </c>
      <c r="B106" s="743" t="s">
        <v>5548</v>
      </c>
      <c r="C106" s="744">
        <v>29544.0</v>
      </c>
      <c r="D106" s="743">
        <f t="shared" si="11"/>
        <v>39</v>
      </c>
      <c r="E106" s="743" t="s">
        <v>6219</v>
      </c>
      <c r="F106" s="743" t="s">
        <v>6107</v>
      </c>
      <c r="G106" s="745">
        <v>103186.0</v>
      </c>
      <c r="K106" s="754" t="s">
        <v>4904</v>
      </c>
    </row>
    <row r="107" ht="15.75" customHeight="1">
      <c r="A107" s="747" t="s">
        <v>6250</v>
      </c>
      <c r="B107" s="743" t="s">
        <v>5548</v>
      </c>
      <c r="C107" s="744">
        <v>21261.0</v>
      </c>
      <c r="D107" s="743">
        <f t="shared" si="11"/>
        <v>61</v>
      </c>
      <c r="E107" s="743" t="s">
        <v>6251</v>
      </c>
      <c r="F107" s="743" t="s">
        <v>6140</v>
      </c>
      <c r="G107" s="745">
        <v>210352.0</v>
      </c>
      <c r="J107" s="754" t="s">
        <v>4904</v>
      </c>
    </row>
    <row r="108" ht="15.75" customHeight="1">
      <c r="A108" s="753" t="s">
        <v>5281</v>
      </c>
      <c r="B108" s="743" t="s">
        <v>6105</v>
      </c>
      <c r="C108" s="744">
        <v>21704.0</v>
      </c>
      <c r="D108" s="743">
        <f t="shared" si="11"/>
        <v>60</v>
      </c>
      <c r="E108" s="743" t="s">
        <v>6149</v>
      </c>
      <c r="F108" s="743"/>
      <c r="G108" s="745">
        <v>518146.65</v>
      </c>
      <c r="K108" s="754" t="s">
        <v>4904</v>
      </c>
    </row>
    <row r="109" ht="15.75" customHeight="1">
      <c r="A109" s="475" t="s">
        <v>5952</v>
      </c>
      <c r="B109" s="743" t="s">
        <v>5548</v>
      </c>
      <c r="C109" s="744">
        <v>21926.0</v>
      </c>
      <c r="D109" s="743">
        <f t="shared" si="11"/>
        <v>59</v>
      </c>
      <c r="E109" s="743" t="s">
        <v>6168</v>
      </c>
      <c r="F109" s="743" t="s">
        <v>6107</v>
      </c>
      <c r="G109" s="745">
        <v>168315.0</v>
      </c>
    </row>
    <row r="110" ht="15.75" customHeight="1">
      <c r="A110" s="747" t="s">
        <v>6252</v>
      </c>
      <c r="B110" s="743" t="s">
        <v>5548</v>
      </c>
      <c r="C110" s="744">
        <v>31805.0</v>
      </c>
      <c r="D110" s="743">
        <f t="shared" si="11"/>
        <v>32</v>
      </c>
      <c r="E110" s="743" t="s">
        <v>6253</v>
      </c>
      <c r="F110" s="743" t="s">
        <v>6107</v>
      </c>
      <c r="G110" s="745">
        <v>123497.0</v>
      </c>
    </row>
    <row r="111" ht="15.75" customHeight="1">
      <c r="A111" s="747" t="s">
        <v>6254</v>
      </c>
      <c r="B111" s="743" t="s">
        <v>5548</v>
      </c>
      <c r="C111" s="744">
        <v>32080.0</v>
      </c>
      <c r="D111" s="743">
        <f t="shared" si="11"/>
        <v>32</v>
      </c>
      <c r="E111" s="743" t="s">
        <v>6133</v>
      </c>
      <c r="F111" s="743" t="s">
        <v>6107</v>
      </c>
      <c r="G111" s="745">
        <v>135476.0</v>
      </c>
    </row>
    <row r="112" ht="15.75" customHeight="1">
      <c r="A112" s="747" t="s">
        <v>6255</v>
      </c>
      <c r="B112" s="743" t="s">
        <v>5548</v>
      </c>
      <c r="C112" s="744">
        <v>32700.0</v>
      </c>
      <c r="D112" s="743">
        <f t="shared" si="11"/>
        <v>30</v>
      </c>
      <c r="E112" s="743" t="s">
        <v>6256</v>
      </c>
      <c r="F112" s="743" t="s">
        <v>6107</v>
      </c>
      <c r="G112" s="745">
        <v>5250.0</v>
      </c>
      <c r="J112" s="754" t="s">
        <v>4904</v>
      </c>
    </row>
    <row r="113" ht="15.75" customHeight="1">
      <c r="A113" s="747" t="s">
        <v>6257</v>
      </c>
      <c r="B113" s="743" t="s">
        <v>6105</v>
      </c>
      <c r="C113" s="744">
        <v>29491.0</v>
      </c>
      <c r="D113" s="743">
        <f t="shared" si="11"/>
        <v>39</v>
      </c>
      <c r="E113" s="743"/>
      <c r="F113" s="743" t="s">
        <v>6107</v>
      </c>
      <c r="G113" s="745">
        <v>61457.0</v>
      </c>
      <c r="J113" s="754" t="s">
        <v>4904</v>
      </c>
    </row>
    <row r="114" ht="15.75" customHeight="1">
      <c r="A114" s="755" t="s">
        <v>6258</v>
      </c>
      <c r="B114" s="743" t="s">
        <v>6105</v>
      </c>
      <c r="C114" s="744">
        <v>20383.0</v>
      </c>
      <c r="D114" s="743">
        <f t="shared" si="11"/>
        <v>64</v>
      </c>
      <c r="E114" s="743" t="s">
        <v>6259</v>
      </c>
      <c r="F114" s="743" t="s">
        <v>6107</v>
      </c>
      <c r="G114" s="745">
        <v>185472.0</v>
      </c>
      <c r="J114" s="754" t="s">
        <v>4904</v>
      </c>
      <c r="K114" s="754" t="s">
        <v>4904</v>
      </c>
    </row>
    <row r="115" ht="15.75" customHeight="1">
      <c r="A115" s="475" t="s">
        <v>6260</v>
      </c>
      <c r="B115" s="743" t="s">
        <v>6105</v>
      </c>
      <c r="C115" s="744">
        <v>36924.0</v>
      </c>
      <c r="D115" s="743">
        <f t="shared" si="11"/>
        <v>18</v>
      </c>
      <c r="E115" s="743" t="s">
        <v>6124</v>
      </c>
      <c r="F115" s="743" t="s">
        <v>6107</v>
      </c>
      <c r="G115" s="745">
        <v>238256.0</v>
      </c>
      <c r="L115" s="754" t="s">
        <v>4904</v>
      </c>
    </row>
    <row r="116" ht="15.75" customHeight="1">
      <c r="A116" s="747" t="s">
        <v>6261</v>
      </c>
      <c r="B116" s="743" t="s">
        <v>5548</v>
      </c>
      <c r="C116" s="744">
        <v>21111.0</v>
      </c>
      <c r="D116" s="743">
        <f t="shared" si="11"/>
        <v>62</v>
      </c>
      <c r="E116" s="743" t="s">
        <v>6168</v>
      </c>
      <c r="F116" s="743" t="s">
        <v>6107</v>
      </c>
      <c r="G116" s="745">
        <v>612317.0</v>
      </c>
    </row>
    <row r="117" ht="15.75" customHeight="1">
      <c r="A117" s="747" t="s">
        <v>6262</v>
      </c>
      <c r="B117" s="743" t="s">
        <v>6105</v>
      </c>
      <c r="C117" s="744">
        <v>24865.0</v>
      </c>
      <c r="D117" s="743">
        <f t="shared" si="11"/>
        <v>51</v>
      </c>
      <c r="E117" s="743" t="s">
        <v>6116</v>
      </c>
      <c r="F117" s="743" t="s">
        <v>6107</v>
      </c>
      <c r="G117" s="745">
        <v>278735.0</v>
      </c>
    </row>
    <row r="118" ht="15.75" customHeight="1">
      <c r="A118" s="753" t="s">
        <v>2554</v>
      </c>
      <c r="B118" s="743" t="s">
        <v>6105</v>
      </c>
      <c r="C118" s="744">
        <v>28041.0</v>
      </c>
      <c r="D118" s="743">
        <f t="shared" si="11"/>
        <v>43</v>
      </c>
      <c r="E118" s="743" t="s">
        <v>6263</v>
      </c>
      <c r="F118" s="743"/>
      <c r="G118" s="745">
        <v>104765.52</v>
      </c>
    </row>
    <row r="119" ht="15.75" customHeight="1">
      <c r="B119" s="760"/>
      <c r="C119" s="760" t="s">
        <v>6264</v>
      </c>
      <c r="D119" s="760"/>
      <c r="E119" s="760" t="s">
        <v>6264</v>
      </c>
      <c r="F119" s="760"/>
      <c r="G119" s="760" t="s">
        <v>6108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4904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6265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6266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6267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6097</v>
      </c>
      <c r="B1" s="765" t="s">
        <v>6268</v>
      </c>
      <c r="C1" s="764" t="s">
        <v>4</v>
      </c>
      <c r="D1" s="764" t="s">
        <v>6</v>
      </c>
      <c r="E1" s="766"/>
      <c r="F1" s="766" t="s">
        <v>85</v>
      </c>
      <c r="G1" s="766" t="s">
        <v>6269</v>
      </c>
      <c r="H1" s="766" t="s">
        <v>88</v>
      </c>
      <c r="I1" s="766" t="s">
        <v>6270</v>
      </c>
      <c r="J1" s="766" t="s">
        <v>90</v>
      </c>
      <c r="K1" s="766" t="s">
        <v>2600</v>
      </c>
      <c r="L1" s="766"/>
      <c r="M1" s="766" t="s">
        <v>3677</v>
      </c>
      <c r="N1" s="766" t="s">
        <v>3678</v>
      </c>
      <c r="O1" s="766" t="s">
        <v>3680</v>
      </c>
      <c r="P1" s="766" t="s">
        <v>3682</v>
      </c>
      <c r="Q1" s="766" t="s">
        <v>6271</v>
      </c>
      <c r="R1" s="766" t="s">
        <v>6272</v>
      </c>
    </row>
    <row r="2" ht="15.75" customHeight="1">
      <c r="A2" s="475" t="s">
        <v>4160</v>
      </c>
      <c r="B2" s="743">
        <v>5490529.0</v>
      </c>
      <c r="C2" s="743" t="s">
        <v>2604</v>
      </c>
      <c r="D2" s="743" t="s">
        <v>2604</v>
      </c>
      <c r="E2" s="743" t="str">
        <f>IFERROR(VLOOKUP(D2,'Cadastro de assessores'!A:B,2,FALSE),"Não Cadastrado")</f>
        <v>18986</v>
      </c>
      <c r="F2" s="767" t="s">
        <v>103</v>
      </c>
      <c r="G2" s="767" t="s">
        <v>6273</v>
      </c>
      <c r="H2" s="768">
        <v>44222.0</v>
      </c>
      <c r="I2" s="743" t="s">
        <v>6274</v>
      </c>
      <c r="J2" s="748">
        <v>0.02</v>
      </c>
      <c r="K2" s="769" t="s">
        <v>2635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5026</v>
      </c>
      <c r="B3" s="743">
        <v>1759765.0</v>
      </c>
      <c r="C3" s="743" t="s">
        <v>18</v>
      </c>
      <c r="D3" s="743" t="s">
        <v>3719</v>
      </c>
      <c r="E3" s="743" t="str">
        <f>IFERROR(VLOOKUP(D3,'Cadastro de assessores'!A:B,2,FALSE),"Não Cadastrado")</f>
        <v>14739</v>
      </c>
      <c r="F3" s="767" t="s">
        <v>103</v>
      </c>
      <c r="G3" s="767" t="s">
        <v>6273</v>
      </c>
      <c r="H3" s="768">
        <v>44321.0</v>
      </c>
      <c r="I3" s="743" t="s">
        <v>171</v>
      </c>
      <c r="J3" s="748">
        <v>0.012</v>
      </c>
      <c r="K3" s="769" t="s">
        <v>3937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6275</v>
      </c>
      <c r="C1" s="772" t="s">
        <v>85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3881</v>
      </c>
      <c r="B2" s="773" t="s">
        <v>6276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5320</v>
      </c>
      <c r="B3" s="773" t="s">
        <v>6277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4199</v>
      </c>
      <c r="B4" s="773" t="s">
        <v>6278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2258</v>
      </c>
      <c r="B5" s="773" t="s">
        <v>6279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3761</v>
      </c>
      <c r="B6" s="773" t="s">
        <v>6280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3713</v>
      </c>
      <c r="B7" s="773" t="s">
        <v>6281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6282</v>
      </c>
      <c r="B8" s="773" t="s">
        <v>6283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3926</v>
      </c>
      <c r="B9" s="773" t="s">
        <v>6284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3931</v>
      </c>
      <c r="B10" s="773" t="s">
        <v>6285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2604</v>
      </c>
      <c r="B11" s="773" t="s">
        <v>6286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5367</v>
      </c>
      <c r="B12" s="773" t="s">
        <v>6287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3950</v>
      </c>
      <c r="B13" s="773" t="s">
        <v>6288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6289</v>
      </c>
      <c r="B14" s="773" t="s">
        <v>6290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378</v>
      </c>
      <c r="B15" s="773" t="s">
        <v>6291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5269</v>
      </c>
      <c r="B16" s="773" t="s">
        <v>6292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3967</v>
      </c>
      <c r="B17" s="773" t="s">
        <v>6293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66</v>
      </c>
      <c r="B18" s="773" t="s">
        <v>5107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711</v>
      </c>
      <c r="B19" s="773" t="s">
        <v>6294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6295</v>
      </c>
      <c r="B20" s="773" t="s">
        <v>6296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4026</v>
      </c>
      <c r="B21" s="773" t="s">
        <v>6297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2605</v>
      </c>
      <c r="B22" s="773" t="s">
        <v>6298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4046</v>
      </c>
      <c r="B23" s="773" t="s">
        <v>6299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186</v>
      </c>
      <c r="B24" s="773" t="s">
        <v>6300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2986</v>
      </c>
      <c r="B25" s="773" t="s">
        <v>6301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262</v>
      </c>
      <c r="B26" s="773" t="s">
        <v>6302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5249</v>
      </c>
      <c r="B27" s="773" t="s">
        <v>6303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4128</v>
      </c>
      <c r="B28" s="773" t="s">
        <v>6304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4137</v>
      </c>
      <c r="B29" s="773" t="s">
        <v>6305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4140</v>
      </c>
      <c r="B30" s="773" t="s">
        <v>6306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6307</v>
      </c>
      <c r="B31" s="773" t="s">
        <v>6308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4428</v>
      </c>
      <c r="B32" s="773" t="s">
        <v>6309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5082</v>
      </c>
      <c r="B33" s="773" t="s">
        <v>6310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4175</v>
      </c>
      <c r="B34" s="773" t="s">
        <v>6311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101</v>
      </c>
      <c r="B35" s="773" t="s">
        <v>6312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4205</v>
      </c>
      <c r="B36" s="773" t="s">
        <v>6313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644</v>
      </c>
      <c r="B37" s="773" t="s">
        <v>6314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6315</v>
      </c>
      <c r="B38" s="773" t="s">
        <v>6316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3940</v>
      </c>
      <c r="B39" s="773" t="s">
        <v>6317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4229</v>
      </c>
      <c r="B40" s="773" t="s">
        <v>6318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4238</v>
      </c>
      <c r="B41" s="773" t="s">
        <v>6319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6320</v>
      </c>
      <c r="B42" s="773" t="s">
        <v>6321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2858</v>
      </c>
      <c r="B43" s="773" t="s">
        <v>6322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6323</v>
      </c>
      <c r="B44" s="773" t="s">
        <v>6324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4369</v>
      </c>
      <c r="B45" s="773" t="s">
        <v>6325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3719</v>
      </c>
      <c r="B46" s="773" t="s">
        <v>6326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4383</v>
      </c>
      <c r="B47" s="773" t="s">
        <v>6327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6328</v>
      </c>
      <c r="B48" s="773" t="s">
        <v>6329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4431</v>
      </c>
      <c r="B49" s="773" t="s">
        <v>6330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6331</v>
      </c>
      <c r="B50" s="773" t="s">
        <v>6332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4539</v>
      </c>
      <c r="B51" s="773" t="s">
        <v>6333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3756</v>
      </c>
      <c r="B52" s="773" t="s">
        <v>6334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2660</v>
      </c>
      <c r="B53" s="773" t="s">
        <v>6335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6336</v>
      </c>
      <c r="B54" s="773" t="s">
        <v>6337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4791</v>
      </c>
      <c r="B55" s="773" t="s">
        <v>6338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4818</v>
      </c>
      <c r="B56" s="773" t="s">
        <v>6339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4861</v>
      </c>
      <c r="B57" s="773" t="s">
        <v>6340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4897</v>
      </c>
      <c r="B58" s="773" t="s">
        <v>6341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4411</v>
      </c>
      <c r="B59" s="773" t="s">
        <v>6342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6343</v>
      </c>
      <c r="B60" s="773" t="s">
        <v>6344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6345</v>
      </c>
      <c r="B61" s="773" t="s">
        <v>6346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5100</v>
      </c>
      <c r="B62" s="773" t="s">
        <v>6347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6348</v>
      </c>
      <c r="B63" s="773" t="s">
        <v>6349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5301</v>
      </c>
      <c r="B64" s="773" t="s">
        <v>6350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120</v>
      </c>
      <c r="B65" s="773" t="s">
        <v>3984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4518</v>
      </c>
      <c r="B66" s="773" t="s">
        <v>6351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5460</v>
      </c>
      <c r="B67" s="773" t="s">
        <v>6352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2617</v>
      </c>
      <c r="B68" s="773" t="s">
        <v>6353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203</v>
      </c>
      <c r="B69" s="773" t="s">
        <v>3613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72</v>
      </c>
      <c r="B70" s="773" t="s">
        <v>6354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2689</v>
      </c>
      <c r="B71" s="773" t="s">
        <v>6355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2714</v>
      </c>
      <c r="B72" s="773" t="s">
        <v>6356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6357</v>
      </c>
      <c r="B73" s="773" t="s">
        <v>6358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3697</v>
      </c>
      <c r="B74" s="773" t="s">
        <v>6359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3731</v>
      </c>
      <c r="B75" s="773" t="s">
        <v>6360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3739</v>
      </c>
      <c r="B76" s="773" t="s">
        <v>6361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6362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2745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6363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1992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844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6364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4801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4168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5000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4213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3887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4288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6365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6282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144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4336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4254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6366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6367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1839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4056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4223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6368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6369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3276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3954</v>
      </c>
      <c r="B104" s="779">
        <v>12356.0</v>
      </c>
      <c r="C104" s="774" t="s">
        <v>6370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4651</v>
      </c>
      <c r="B105" s="779">
        <v>12357.0</v>
      </c>
      <c r="C105" s="774" t="s">
        <v>6370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4706</v>
      </c>
      <c r="B106" s="779">
        <v>12358.0</v>
      </c>
      <c r="C106" s="774" t="s">
        <v>6370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300</v>
      </c>
      <c r="B107" s="779">
        <v>12359.0</v>
      </c>
      <c r="C107" s="774" t="s">
        <v>6370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4982</v>
      </c>
      <c r="B108" s="779">
        <v>12360.0</v>
      </c>
      <c r="C108" s="774" t="s">
        <v>6370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6371</v>
      </c>
      <c r="B109" s="779">
        <v>12361.0</v>
      </c>
      <c r="C109" s="774" t="s">
        <v>6370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538</v>
      </c>
      <c r="B110" s="779">
        <v>12362.0</v>
      </c>
      <c r="C110" s="774" t="s">
        <v>6370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3503</v>
      </c>
      <c r="B111" s="779">
        <v>12363.0</v>
      </c>
      <c r="C111" s="774" t="s">
        <v>6370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6089</v>
      </c>
      <c r="B1" s="784" t="s">
        <v>2</v>
      </c>
      <c r="C1" s="783" t="s">
        <v>3</v>
      </c>
      <c r="D1" s="783" t="s">
        <v>6372</v>
      </c>
      <c r="E1" s="785" t="s">
        <v>5470</v>
      </c>
      <c r="F1" s="783" t="s">
        <v>6097</v>
      </c>
      <c r="G1" s="783" t="s">
        <v>4</v>
      </c>
      <c r="H1" s="783" t="s">
        <v>5</v>
      </c>
      <c r="I1" s="783" t="s">
        <v>6</v>
      </c>
      <c r="J1" s="786" t="s">
        <v>88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2748</v>
      </c>
      <c r="C2" s="778" t="s">
        <v>2601</v>
      </c>
      <c r="D2" s="778" t="s">
        <v>6373</v>
      </c>
      <c r="E2" s="790">
        <v>0.0</v>
      </c>
      <c r="F2" s="778" t="s">
        <v>2747</v>
      </c>
      <c r="G2" s="788" t="s">
        <v>2604</v>
      </c>
      <c r="H2" s="788" t="s">
        <v>19</v>
      </c>
      <c r="I2" s="788" t="s">
        <v>2605</v>
      </c>
      <c r="J2" s="788">
        <v>43567.0</v>
      </c>
      <c r="K2" s="791" t="s">
        <v>3894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3197</v>
      </c>
      <c r="C3" s="778" t="s">
        <v>2601</v>
      </c>
      <c r="D3" s="778" t="s">
        <v>6373</v>
      </c>
      <c r="E3" s="790">
        <v>0.0</v>
      </c>
      <c r="F3" s="778" t="s">
        <v>3196</v>
      </c>
      <c r="G3" s="788" t="s">
        <v>2604</v>
      </c>
      <c r="H3" s="788" t="s">
        <v>19</v>
      </c>
      <c r="I3" s="788" t="s">
        <v>2617</v>
      </c>
      <c r="J3" s="788">
        <v>43567.0</v>
      </c>
      <c r="K3" s="791" t="s">
        <v>4259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3619</v>
      </c>
      <c r="C4" s="778" t="s">
        <v>2601</v>
      </c>
      <c r="D4" s="778" t="s">
        <v>6373</v>
      </c>
      <c r="E4" s="790">
        <v>0.0</v>
      </c>
      <c r="F4" s="778" t="s">
        <v>3618</v>
      </c>
      <c r="G4" s="788" t="s">
        <v>18</v>
      </c>
      <c r="H4" s="788" t="s">
        <v>19</v>
      </c>
      <c r="I4" s="788" t="s">
        <v>2858</v>
      </c>
      <c r="J4" s="788">
        <v>43461.0</v>
      </c>
      <c r="K4" s="791" t="s">
        <v>4259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3499</v>
      </c>
      <c r="C5" s="794" t="s">
        <v>2601</v>
      </c>
      <c r="D5" s="778" t="s">
        <v>6374</v>
      </c>
      <c r="E5" s="790">
        <v>25000.0</v>
      </c>
      <c r="F5" s="778" t="s">
        <v>3498</v>
      </c>
      <c r="G5" s="788" t="s">
        <v>2604</v>
      </c>
      <c r="H5" s="788" t="s">
        <v>19</v>
      </c>
      <c r="I5" s="788" t="s">
        <v>2605</v>
      </c>
      <c r="J5" s="788">
        <v>43675.0</v>
      </c>
      <c r="K5" s="791" t="s">
        <v>4259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3444</v>
      </c>
      <c r="C6" s="794" t="s">
        <v>2601</v>
      </c>
      <c r="D6" s="778" t="s">
        <v>6374</v>
      </c>
      <c r="E6" s="790">
        <v>6000.0</v>
      </c>
      <c r="F6" s="778" t="s">
        <v>2023</v>
      </c>
      <c r="G6" s="788" t="s">
        <v>2604</v>
      </c>
      <c r="H6" s="788" t="s">
        <v>19</v>
      </c>
      <c r="I6" s="788" t="s">
        <v>2617</v>
      </c>
      <c r="J6" s="788">
        <v>43620.0</v>
      </c>
      <c r="K6" s="791" t="s">
        <v>3882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6375</v>
      </c>
      <c r="C7" s="794" t="s">
        <v>3874</v>
      </c>
      <c r="D7" s="778" t="s">
        <v>6374</v>
      </c>
      <c r="E7" s="790">
        <v>50000.0</v>
      </c>
      <c r="F7" s="778" t="s">
        <v>5112</v>
      </c>
      <c r="G7" s="778" t="s">
        <v>2604</v>
      </c>
      <c r="H7" s="778" t="s">
        <v>19</v>
      </c>
      <c r="I7" s="778" t="s">
        <v>2604</v>
      </c>
      <c r="J7" s="788">
        <v>43749.0</v>
      </c>
      <c r="K7" s="795" t="s">
        <v>4259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3499</v>
      </c>
      <c r="C8" s="794" t="s">
        <v>2601</v>
      </c>
      <c r="D8" s="778" t="s">
        <v>6374</v>
      </c>
      <c r="E8" s="790">
        <v>9500.0</v>
      </c>
      <c r="F8" s="778" t="s">
        <v>3498</v>
      </c>
      <c r="G8" s="788" t="s">
        <v>2604</v>
      </c>
      <c r="H8" s="788" t="s">
        <v>19</v>
      </c>
      <c r="I8" s="788" t="s">
        <v>2605</v>
      </c>
      <c r="J8" s="788">
        <v>43675.0</v>
      </c>
      <c r="K8" s="791" t="s">
        <v>4259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3425</v>
      </c>
      <c r="C9" s="794" t="s">
        <v>2601</v>
      </c>
      <c r="D9" s="778" t="s">
        <v>6374</v>
      </c>
      <c r="E9" s="790">
        <v>5000.0</v>
      </c>
      <c r="F9" s="778" t="s">
        <v>3424</v>
      </c>
      <c r="G9" s="788" t="s">
        <v>2604</v>
      </c>
      <c r="H9" s="788" t="s">
        <v>19</v>
      </c>
      <c r="I9" s="788" t="s">
        <v>2605</v>
      </c>
      <c r="J9" s="788">
        <v>43700.0</v>
      </c>
      <c r="K9" s="791" t="s">
        <v>4259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3084</v>
      </c>
      <c r="C10" s="794" t="s">
        <v>2601</v>
      </c>
      <c r="D10" s="778" t="s">
        <v>6374</v>
      </c>
      <c r="E10" s="790">
        <v>3700.0</v>
      </c>
      <c r="F10" s="778" t="s">
        <v>3083</v>
      </c>
      <c r="G10" s="788" t="s">
        <v>18</v>
      </c>
      <c r="H10" s="788" t="s">
        <v>19</v>
      </c>
      <c r="I10" s="788" t="s">
        <v>2858</v>
      </c>
      <c r="J10" s="788">
        <v>43510.0</v>
      </c>
      <c r="K10" s="791" t="s">
        <v>6376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3037</v>
      </c>
      <c r="C11" s="794" t="s">
        <v>2601</v>
      </c>
      <c r="D11" s="778" t="s">
        <v>6374</v>
      </c>
      <c r="E11" s="790">
        <v>14000.0</v>
      </c>
      <c r="F11" s="778" t="s">
        <v>3036</v>
      </c>
      <c r="G11" s="788" t="s">
        <v>2604</v>
      </c>
      <c r="H11" s="788" t="s">
        <v>19</v>
      </c>
      <c r="I11" s="788" t="s">
        <v>2605</v>
      </c>
      <c r="J11" s="788">
        <v>43703.0</v>
      </c>
      <c r="K11" s="791" t="s">
        <v>4259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3643</v>
      </c>
      <c r="C12" s="794" t="s">
        <v>2601</v>
      </c>
      <c r="D12" s="778" t="s">
        <v>6374</v>
      </c>
      <c r="E12" s="790">
        <v>10000.0</v>
      </c>
      <c r="F12" s="778" t="s">
        <v>3642</v>
      </c>
      <c r="G12" s="788" t="s">
        <v>2604</v>
      </c>
      <c r="H12" s="788" t="s">
        <v>19</v>
      </c>
      <c r="I12" s="788" t="s">
        <v>2605</v>
      </c>
      <c r="J12" s="788">
        <v>43567.0</v>
      </c>
      <c r="K12" s="791" t="s">
        <v>3882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3096</v>
      </c>
      <c r="C13" s="794" t="s">
        <v>2601</v>
      </c>
      <c r="D13" s="778" t="s">
        <v>6374</v>
      </c>
      <c r="E13" s="790">
        <v>193205.23</v>
      </c>
      <c r="F13" s="778" t="s">
        <v>3095</v>
      </c>
      <c r="G13" s="788" t="s">
        <v>2604</v>
      </c>
      <c r="H13" s="788" t="s">
        <v>19</v>
      </c>
      <c r="I13" s="788" t="s">
        <v>2605</v>
      </c>
      <c r="J13" s="788">
        <v>43605.0</v>
      </c>
      <c r="K13" s="791" t="s">
        <v>3890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6377</v>
      </c>
      <c r="C14" s="794" t="s">
        <v>3874</v>
      </c>
      <c r="D14" s="778" t="s">
        <v>6374</v>
      </c>
      <c r="E14" s="790">
        <v>10000.0</v>
      </c>
      <c r="F14" s="778" t="s">
        <v>5232</v>
      </c>
      <c r="G14" s="778" t="s">
        <v>2604</v>
      </c>
      <c r="H14" s="778" t="s">
        <v>19</v>
      </c>
      <c r="I14" s="778" t="s">
        <v>2604</v>
      </c>
      <c r="J14" s="788">
        <v>43924.0</v>
      </c>
      <c r="K14" s="795" t="s">
        <v>3882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2848</v>
      </c>
      <c r="C15" s="794" t="s">
        <v>2601</v>
      </c>
      <c r="D15" s="778" t="s">
        <v>6374</v>
      </c>
      <c r="E15" s="790">
        <v>25000.0</v>
      </c>
      <c r="F15" s="778" t="s">
        <v>2847</v>
      </c>
      <c r="G15" s="788" t="s">
        <v>2604</v>
      </c>
      <c r="H15" s="788" t="s">
        <v>19</v>
      </c>
      <c r="I15" s="788" t="s">
        <v>2605</v>
      </c>
      <c r="J15" s="788">
        <v>43822.0</v>
      </c>
      <c r="K15" s="791" t="s">
        <v>3890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3037</v>
      </c>
      <c r="C16" s="794" t="s">
        <v>2601</v>
      </c>
      <c r="D16" s="778" t="s">
        <v>6374</v>
      </c>
      <c r="E16" s="790">
        <v>7000.0</v>
      </c>
      <c r="F16" s="778" t="s">
        <v>3036</v>
      </c>
      <c r="G16" s="788" t="s">
        <v>2604</v>
      </c>
      <c r="H16" s="788" t="s">
        <v>19</v>
      </c>
      <c r="I16" s="788" t="s">
        <v>2605</v>
      </c>
      <c r="J16" s="788">
        <v>43703.0</v>
      </c>
      <c r="K16" s="791" t="s">
        <v>4259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6378</v>
      </c>
      <c r="C17" s="794" t="s">
        <v>3874</v>
      </c>
      <c r="D17" s="778" t="s">
        <v>6374</v>
      </c>
      <c r="E17" s="790">
        <v>95799.8</v>
      </c>
      <c r="F17" s="778" t="s">
        <v>4730</v>
      </c>
      <c r="G17" s="778" t="s">
        <v>2604</v>
      </c>
      <c r="H17" s="778" t="s">
        <v>19</v>
      </c>
      <c r="I17" s="778" t="s">
        <v>2604</v>
      </c>
      <c r="J17" s="788">
        <v>44252.0</v>
      </c>
      <c r="K17" s="795" t="s">
        <v>3890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2940</v>
      </c>
      <c r="C18" s="778" t="s">
        <v>2601</v>
      </c>
      <c r="D18" s="778" t="s">
        <v>6373</v>
      </c>
      <c r="E18" s="790">
        <v>0.0</v>
      </c>
      <c r="F18" s="778" t="s">
        <v>2939</v>
      </c>
      <c r="G18" s="788" t="s">
        <v>2604</v>
      </c>
      <c r="H18" s="788" t="s">
        <v>19</v>
      </c>
      <c r="I18" s="788" t="s">
        <v>2617</v>
      </c>
      <c r="J18" s="788">
        <v>43699.0</v>
      </c>
      <c r="K18" s="791" t="s">
        <v>4259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3096</v>
      </c>
      <c r="C19" s="794" t="s">
        <v>2601</v>
      </c>
      <c r="D19" s="778" t="s">
        <v>6374</v>
      </c>
      <c r="E19" s="790">
        <v>0.0</v>
      </c>
      <c r="F19" s="778" t="s">
        <v>3095</v>
      </c>
      <c r="G19" s="788" t="s">
        <v>2604</v>
      </c>
      <c r="H19" s="788" t="s">
        <v>19</v>
      </c>
      <c r="I19" s="788" t="s">
        <v>2605</v>
      </c>
      <c r="J19" s="788">
        <v>43605.0</v>
      </c>
      <c r="K19" s="791" t="s">
        <v>3890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3037</v>
      </c>
      <c r="C20" s="794" t="s">
        <v>2601</v>
      </c>
      <c r="D20" s="778" t="s">
        <v>6374</v>
      </c>
      <c r="E20" s="790">
        <v>80000.0</v>
      </c>
      <c r="F20" s="778" t="s">
        <v>3036</v>
      </c>
      <c r="G20" s="788" t="s">
        <v>2604</v>
      </c>
      <c r="H20" s="788" t="s">
        <v>19</v>
      </c>
      <c r="I20" s="788" t="s">
        <v>2605</v>
      </c>
      <c r="J20" s="788">
        <v>43703.0</v>
      </c>
      <c r="K20" s="791" t="s">
        <v>4259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6377</v>
      </c>
      <c r="C21" s="794" t="s">
        <v>3874</v>
      </c>
      <c r="D21" s="778" t="s">
        <v>2612</v>
      </c>
      <c r="E21" s="790">
        <v>10000.0</v>
      </c>
      <c r="F21" s="778" t="s">
        <v>5232</v>
      </c>
      <c r="G21" s="778" t="s">
        <v>2604</v>
      </c>
      <c r="H21" s="778" t="s">
        <v>19</v>
      </c>
      <c r="I21" s="778" t="s">
        <v>2604</v>
      </c>
      <c r="J21" s="788">
        <v>43924.0</v>
      </c>
      <c r="K21" s="795" t="s">
        <v>3882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3141</v>
      </c>
      <c r="C22" s="794" t="s">
        <v>2601</v>
      </c>
      <c r="D22" s="778" t="s">
        <v>6374</v>
      </c>
      <c r="E22" s="790">
        <v>80000.0</v>
      </c>
      <c r="F22" s="778" t="s">
        <v>3140</v>
      </c>
      <c r="G22" s="788" t="s">
        <v>2604</v>
      </c>
      <c r="H22" s="788" t="s">
        <v>19</v>
      </c>
      <c r="I22" s="788" t="s">
        <v>2617</v>
      </c>
      <c r="J22" s="788">
        <v>43664.0</v>
      </c>
      <c r="K22" s="791" t="s">
        <v>4259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6375</v>
      </c>
      <c r="C23" s="794" t="s">
        <v>3874</v>
      </c>
      <c r="D23" s="778" t="s">
        <v>6374</v>
      </c>
      <c r="E23" s="790">
        <v>25000.0</v>
      </c>
      <c r="F23" s="778" t="s">
        <v>5112</v>
      </c>
      <c r="G23" s="778" t="s">
        <v>2604</v>
      </c>
      <c r="H23" s="778" t="s">
        <v>19</v>
      </c>
      <c r="I23" s="778" t="s">
        <v>2604</v>
      </c>
      <c r="J23" s="788">
        <v>43749.0</v>
      </c>
      <c r="K23" s="795" t="s">
        <v>4259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3111</v>
      </c>
      <c r="C24" s="794" t="s">
        <v>2601</v>
      </c>
      <c r="D24" s="778" t="s">
        <v>6374</v>
      </c>
      <c r="E24" s="790">
        <v>20000.0</v>
      </c>
      <c r="F24" s="778" t="s">
        <v>3110</v>
      </c>
      <c r="G24" s="788" t="s">
        <v>2604</v>
      </c>
      <c r="H24" s="788" t="s">
        <v>19</v>
      </c>
      <c r="I24" s="788" t="s">
        <v>2617</v>
      </c>
      <c r="J24" s="788">
        <v>43559.0</v>
      </c>
      <c r="K24" s="791" t="s">
        <v>4259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3415</v>
      </c>
      <c r="C25" s="778" t="s">
        <v>2601</v>
      </c>
      <c r="D25" s="778" t="s">
        <v>6373</v>
      </c>
      <c r="E25" s="790">
        <v>95799.8</v>
      </c>
      <c r="F25" s="778" t="s">
        <v>3414</v>
      </c>
      <c r="G25" s="788" t="s">
        <v>2604</v>
      </c>
      <c r="H25" s="788" t="s">
        <v>19</v>
      </c>
      <c r="I25" s="788" t="s">
        <v>2605</v>
      </c>
      <c r="J25" s="788">
        <v>43563.0</v>
      </c>
      <c r="K25" s="791" t="s">
        <v>3894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3415</v>
      </c>
      <c r="C26" s="794" t="s">
        <v>2601</v>
      </c>
      <c r="D26" s="778" t="s">
        <v>2612</v>
      </c>
      <c r="E26" s="790">
        <v>50000.0</v>
      </c>
      <c r="F26" s="778" t="s">
        <v>3414</v>
      </c>
      <c r="G26" s="788" t="s">
        <v>2604</v>
      </c>
      <c r="H26" s="788" t="s">
        <v>19</v>
      </c>
      <c r="I26" s="788" t="s">
        <v>2605</v>
      </c>
      <c r="J26" s="788">
        <v>43563.0</v>
      </c>
      <c r="K26" s="791" t="s">
        <v>3894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2838</v>
      </c>
      <c r="C27" s="794" t="s">
        <v>2601</v>
      </c>
      <c r="D27" s="778" t="s">
        <v>2612</v>
      </c>
      <c r="E27" s="790">
        <v>30000.0</v>
      </c>
      <c r="F27" s="778" t="s">
        <v>2837</v>
      </c>
      <c r="G27" s="788" t="s">
        <v>2604</v>
      </c>
      <c r="H27" s="788" t="s">
        <v>19</v>
      </c>
      <c r="I27" s="788" t="s">
        <v>2605</v>
      </c>
      <c r="J27" s="788">
        <v>43453.0</v>
      </c>
      <c r="K27" s="791" t="s">
        <v>3894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3037</v>
      </c>
      <c r="C28" s="794" t="s">
        <v>2601</v>
      </c>
      <c r="D28" s="778" t="s">
        <v>6374</v>
      </c>
      <c r="E28" s="790">
        <v>14000.0</v>
      </c>
      <c r="F28" s="778" t="s">
        <v>3036</v>
      </c>
      <c r="G28" s="788" t="s">
        <v>2604</v>
      </c>
      <c r="H28" s="788" t="s">
        <v>19</v>
      </c>
      <c r="I28" s="788" t="s">
        <v>2605</v>
      </c>
      <c r="J28" s="788">
        <v>43703.0</v>
      </c>
      <c r="K28" s="791" t="s">
        <v>4259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6377</v>
      </c>
      <c r="C29" s="778" t="s">
        <v>3874</v>
      </c>
      <c r="D29" s="778" t="s">
        <v>6373</v>
      </c>
      <c r="E29" s="790">
        <v>0.0</v>
      </c>
      <c r="F29" s="778" t="s">
        <v>5232</v>
      </c>
      <c r="G29" s="778" t="s">
        <v>2604</v>
      </c>
      <c r="H29" s="778" t="s">
        <v>19</v>
      </c>
      <c r="I29" s="778" t="s">
        <v>2604</v>
      </c>
      <c r="J29" s="788">
        <v>43684.0</v>
      </c>
      <c r="K29" s="795" t="s">
        <v>3882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6379</v>
      </c>
      <c r="C30" s="794" t="s">
        <v>3874</v>
      </c>
      <c r="D30" s="778" t="s">
        <v>6374</v>
      </c>
      <c r="E30" s="790">
        <v>20000.0</v>
      </c>
      <c r="F30" s="778" t="s">
        <v>4744</v>
      </c>
      <c r="G30" s="778" t="s">
        <v>2604</v>
      </c>
      <c r="H30" s="778" t="s">
        <v>19</v>
      </c>
      <c r="I30" s="778" t="s">
        <v>2604</v>
      </c>
      <c r="J30" s="788">
        <v>43872.0</v>
      </c>
      <c r="K30" s="795" t="s">
        <v>3882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3625</v>
      </c>
      <c r="C31" s="794" t="s">
        <v>2601</v>
      </c>
      <c r="D31" s="778" t="s">
        <v>6374</v>
      </c>
      <c r="E31" s="790">
        <v>8000.0</v>
      </c>
      <c r="F31" s="778" t="s">
        <v>3624</v>
      </c>
      <c r="G31" s="788" t="s">
        <v>2604</v>
      </c>
      <c r="H31" s="788" t="s">
        <v>19</v>
      </c>
      <c r="I31" s="788" t="s">
        <v>2605</v>
      </c>
      <c r="J31" s="788">
        <v>43738.0</v>
      </c>
      <c r="K31" s="791" t="s">
        <v>3894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3774</v>
      </c>
      <c r="C32" s="794" t="s">
        <v>3685</v>
      </c>
      <c r="D32" s="778" t="s">
        <v>6374</v>
      </c>
      <c r="E32" s="790">
        <v>5000.0</v>
      </c>
      <c r="F32" s="778" t="s">
        <v>3773</v>
      </c>
      <c r="G32" s="788" t="s">
        <v>18</v>
      </c>
      <c r="H32" s="788" t="s">
        <v>19</v>
      </c>
      <c r="I32" s="788" t="s">
        <v>2258</v>
      </c>
      <c r="J32" s="788">
        <v>43797.0</v>
      </c>
      <c r="K32" s="791" t="s">
        <v>3890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6380</v>
      </c>
      <c r="C33" s="794" t="s">
        <v>3874</v>
      </c>
      <c r="D33" s="778" t="s">
        <v>6374</v>
      </c>
      <c r="E33" s="790">
        <v>2000.0</v>
      </c>
      <c r="F33" s="778" t="s">
        <v>5175</v>
      </c>
      <c r="G33" s="778" t="s">
        <v>2604</v>
      </c>
      <c r="H33" s="778" t="s">
        <v>19</v>
      </c>
      <c r="I33" s="778" t="s">
        <v>2604</v>
      </c>
      <c r="J33" s="788">
        <v>44225.0</v>
      </c>
      <c r="K33" s="795" t="s">
        <v>3882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3096</v>
      </c>
      <c r="C34" s="794" t="s">
        <v>2601</v>
      </c>
      <c r="D34" s="778" t="s">
        <v>6374</v>
      </c>
      <c r="E34" s="790">
        <v>3000.0</v>
      </c>
      <c r="F34" s="778" t="s">
        <v>3095</v>
      </c>
      <c r="G34" s="788" t="s">
        <v>2604</v>
      </c>
      <c r="H34" s="788" t="s">
        <v>19</v>
      </c>
      <c r="I34" s="788" t="s">
        <v>2605</v>
      </c>
      <c r="J34" s="788">
        <v>43605.0</v>
      </c>
      <c r="K34" s="791" t="s">
        <v>3890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3037</v>
      </c>
      <c r="C35" s="794" t="s">
        <v>2601</v>
      </c>
      <c r="D35" s="778" t="s">
        <v>6374</v>
      </c>
      <c r="E35" s="790">
        <v>10000.0</v>
      </c>
      <c r="F35" s="778" t="s">
        <v>3036</v>
      </c>
      <c r="G35" s="788" t="s">
        <v>2604</v>
      </c>
      <c r="H35" s="788" t="s">
        <v>19</v>
      </c>
      <c r="I35" s="788" t="s">
        <v>2605</v>
      </c>
      <c r="J35" s="788">
        <v>43703.0</v>
      </c>
      <c r="K35" s="791" t="s">
        <v>4259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3096</v>
      </c>
      <c r="C36" s="794" t="s">
        <v>2601</v>
      </c>
      <c r="D36" s="778" t="s">
        <v>6374</v>
      </c>
      <c r="E36" s="790">
        <v>2000.0</v>
      </c>
      <c r="F36" s="778" t="s">
        <v>3095</v>
      </c>
      <c r="G36" s="788" t="s">
        <v>2604</v>
      </c>
      <c r="H36" s="788" t="s">
        <v>19</v>
      </c>
      <c r="I36" s="788" t="s">
        <v>2605</v>
      </c>
      <c r="J36" s="788">
        <v>43605.0</v>
      </c>
      <c r="K36" s="791" t="s">
        <v>3890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6375</v>
      </c>
      <c r="C37" s="794" t="s">
        <v>3874</v>
      </c>
      <c r="D37" s="778" t="s">
        <v>6374</v>
      </c>
      <c r="E37" s="790">
        <v>15000.0</v>
      </c>
      <c r="F37" s="778" t="s">
        <v>5112</v>
      </c>
      <c r="G37" s="778" t="s">
        <v>2604</v>
      </c>
      <c r="H37" s="778" t="s">
        <v>19</v>
      </c>
      <c r="I37" s="778" t="s">
        <v>2604</v>
      </c>
      <c r="J37" s="788">
        <v>43749.0</v>
      </c>
      <c r="K37" s="795" t="s">
        <v>4259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3141</v>
      </c>
      <c r="C38" s="794" t="s">
        <v>2601</v>
      </c>
      <c r="D38" s="778" t="s">
        <v>6374</v>
      </c>
      <c r="E38" s="790">
        <v>100000.0</v>
      </c>
      <c r="F38" s="778" t="s">
        <v>3140</v>
      </c>
      <c r="G38" s="788" t="s">
        <v>2604</v>
      </c>
      <c r="H38" s="788" t="s">
        <v>19</v>
      </c>
      <c r="I38" s="788" t="s">
        <v>2617</v>
      </c>
      <c r="J38" s="788">
        <v>43664.0</v>
      </c>
      <c r="K38" s="791" t="s">
        <v>4259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3111</v>
      </c>
      <c r="C39" s="794" t="s">
        <v>2601</v>
      </c>
      <c r="D39" s="778" t="s">
        <v>6374</v>
      </c>
      <c r="E39" s="790">
        <v>20000.0</v>
      </c>
      <c r="F39" s="778" t="s">
        <v>3110</v>
      </c>
      <c r="G39" s="788" t="s">
        <v>2604</v>
      </c>
      <c r="H39" s="788" t="s">
        <v>19</v>
      </c>
      <c r="I39" s="788" t="s">
        <v>2617</v>
      </c>
      <c r="J39" s="788">
        <v>43559.0</v>
      </c>
      <c r="K39" s="791" t="s">
        <v>4259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3386</v>
      </c>
      <c r="C40" s="794" t="s">
        <v>2601</v>
      </c>
      <c r="D40" s="778" t="s">
        <v>6374</v>
      </c>
      <c r="E40" s="790">
        <v>75000.0</v>
      </c>
      <c r="F40" s="778" t="s">
        <v>3385</v>
      </c>
      <c r="G40" s="788" t="s">
        <v>2604</v>
      </c>
      <c r="H40" s="788" t="s">
        <v>19</v>
      </c>
      <c r="I40" s="788" t="s">
        <v>2605</v>
      </c>
      <c r="J40" s="788">
        <v>43699.0</v>
      </c>
      <c r="K40" s="791" t="s">
        <v>4259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3111</v>
      </c>
      <c r="C41" s="794" t="s">
        <v>2601</v>
      </c>
      <c r="D41" s="778" t="s">
        <v>6374</v>
      </c>
      <c r="E41" s="790">
        <v>2000.0</v>
      </c>
      <c r="F41" s="778" t="s">
        <v>3110</v>
      </c>
      <c r="G41" s="788" t="s">
        <v>2604</v>
      </c>
      <c r="H41" s="788" t="s">
        <v>19</v>
      </c>
      <c r="I41" s="788" t="s">
        <v>2617</v>
      </c>
      <c r="J41" s="788">
        <v>43559.0</v>
      </c>
      <c r="K41" s="791" t="s">
        <v>4259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3569</v>
      </c>
      <c r="C42" s="794" t="s">
        <v>2601</v>
      </c>
      <c r="D42" s="778" t="s">
        <v>6374</v>
      </c>
      <c r="E42" s="790">
        <v>2000.0</v>
      </c>
      <c r="F42" s="778" t="s">
        <v>3568</v>
      </c>
      <c r="G42" s="788" t="s">
        <v>2604</v>
      </c>
      <c r="H42" s="788" t="s">
        <v>19</v>
      </c>
      <c r="I42" s="788" t="s">
        <v>2605</v>
      </c>
      <c r="J42" s="788">
        <v>43717.0</v>
      </c>
      <c r="K42" s="791" t="s">
        <v>4259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3462</v>
      </c>
      <c r="C43" s="794" t="s">
        <v>2601</v>
      </c>
      <c r="D43" s="778" t="s">
        <v>6374</v>
      </c>
      <c r="E43" s="797">
        <v>1000.0</v>
      </c>
      <c r="F43" s="778" t="s">
        <v>3461</v>
      </c>
      <c r="G43" s="788" t="s">
        <v>2604</v>
      </c>
      <c r="H43" s="788" t="s">
        <v>19</v>
      </c>
      <c r="I43" s="788" t="s">
        <v>2605</v>
      </c>
      <c r="J43" s="788">
        <v>43894.0</v>
      </c>
      <c r="K43" s="791" t="s">
        <v>3890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3625</v>
      </c>
      <c r="C44" s="794" t="s">
        <v>2601</v>
      </c>
      <c r="D44" s="778" t="s">
        <v>6374</v>
      </c>
      <c r="E44" s="790">
        <v>60000.0</v>
      </c>
      <c r="F44" s="778" t="s">
        <v>3624</v>
      </c>
      <c r="G44" s="788" t="s">
        <v>2604</v>
      </c>
      <c r="H44" s="788" t="s">
        <v>19</v>
      </c>
      <c r="I44" s="788" t="s">
        <v>2605</v>
      </c>
      <c r="J44" s="788">
        <v>43738.0</v>
      </c>
      <c r="K44" s="791" t="s">
        <v>3894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2895</v>
      </c>
      <c r="C45" s="794" t="s">
        <v>2601</v>
      </c>
      <c r="D45" s="778" t="s">
        <v>6374</v>
      </c>
      <c r="E45" s="790">
        <v>20000.0</v>
      </c>
      <c r="F45" s="778" t="s">
        <v>2894</v>
      </c>
      <c r="G45" s="788" t="s">
        <v>2604</v>
      </c>
      <c r="H45" s="788" t="s">
        <v>19</v>
      </c>
      <c r="I45" s="788" t="s">
        <v>2617</v>
      </c>
      <c r="J45" s="788">
        <v>43913.0</v>
      </c>
      <c r="K45" s="791" t="s">
        <v>3882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6380</v>
      </c>
      <c r="C46" s="794" t="s">
        <v>3874</v>
      </c>
      <c r="D46" s="778" t="s">
        <v>6374</v>
      </c>
      <c r="E46" s="790">
        <v>20000.0</v>
      </c>
      <c r="F46" s="778" t="s">
        <v>5175</v>
      </c>
      <c r="G46" s="778" t="s">
        <v>2604</v>
      </c>
      <c r="H46" s="778" t="s">
        <v>19</v>
      </c>
      <c r="I46" s="778" t="s">
        <v>2604</v>
      </c>
      <c r="J46" s="788">
        <v>44225.0</v>
      </c>
      <c r="K46" s="795" t="s">
        <v>3882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3625</v>
      </c>
      <c r="C47" s="794" t="s">
        <v>2601</v>
      </c>
      <c r="D47" s="778" t="s">
        <v>6374</v>
      </c>
      <c r="E47" s="790">
        <v>6000.0</v>
      </c>
      <c r="F47" s="778" t="s">
        <v>3624</v>
      </c>
      <c r="G47" s="788" t="s">
        <v>2604</v>
      </c>
      <c r="H47" s="788" t="s">
        <v>19</v>
      </c>
      <c r="I47" s="788" t="s">
        <v>2605</v>
      </c>
      <c r="J47" s="788">
        <v>43738.0</v>
      </c>
      <c r="K47" s="791" t="s">
        <v>3894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3037</v>
      </c>
      <c r="C48" s="794" t="s">
        <v>2601</v>
      </c>
      <c r="D48" s="778" t="s">
        <v>6374</v>
      </c>
      <c r="E48" s="790">
        <v>10000.0</v>
      </c>
      <c r="F48" s="778" t="s">
        <v>3036</v>
      </c>
      <c r="G48" s="788" t="s">
        <v>2604</v>
      </c>
      <c r="H48" s="788" t="s">
        <v>19</v>
      </c>
      <c r="I48" s="788" t="s">
        <v>2605</v>
      </c>
      <c r="J48" s="788">
        <v>43703.0</v>
      </c>
      <c r="K48" s="791" t="s">
        <v>4259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3462</v>
      </c>
      <c r="C49" s="794" t="s">
        <v>2601</v>
      </c>
      <c r="D49" s="778" t="s">
        <v>6374</v>
      </c>
      <c r="E49" s="790">
        <v>7000.0</v>
      </c>
      <c r="F49" s="778" t="s">
        <v>3461</v>
      </c>
      <c r="G49" s="788" t="s">
        <v>2604</v>
      </c>
      <c r="H49" s="788" t="s">
        <v>19</v>
      </c>
      <c r="I49" s="788" t="s">
        <v>2605</v>
      </c>
      <c r="J49" s="788">
        <v>43894.0</v>
      </c>
      <c r="K49" s="791" t="s">
        <v>3890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3462</v>
      </c>
      <c r="C50" s="794" t="s">
        <v>2601</v>
      </c>
      <c r="D50" s="778" t="s">
        <v>6374</v>
      </c>
      <c r="E50" s="790">
        <v>10000.0</v>
      </c>
      <c r="F50" s="778" t="s">
        <v>3461</v>
      </c>
      <c r="G50" s="788" t="s">
        <v>2604</v>
      </c>
      <c r="H50" s="788" t="s">
        <v>19</v>
      </c>
      <c r="I50" s="788" t="s">
        <v>2605</v>
      </c>
      <c r="J50" s="788">
        <v>43894.0</v>
      </c>
      <c r="K50" s="791" t="s">
        <v>3890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2709</v>
      </c>
      <c r="C51" s="794" t="s">
        <v>2601</v>
      </c>
      <c r="D51" s="778" t="s">
        <v>6374</v>
      </c>
      <c r="E51" s="790">
        <v>1000.0</v>
      </c>
      <c r="F51" s="778" t="s">
        <v>2708</v>
      </c>
      <c r="G51" s="788" t="s">
        <v>2604</v>
      </c>
      <c r="H51" s="788" t="s">
        <v>19</v>
      </c>
      <c r="I51" s="788" t="s">
        <v>2605</v>
      </c>
      <c r="J51" s="788">
        <v>43867.0</v>
      </c>
      <c r="K51" s="791" t="s">
        <v>3882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6375</v>
      </c>
      <c r="C52" s="794" t="s">
        <v>3874</v>
      </c>
      <c r="D52" s="778" t="s">
        <v>6374</v>
      </c>
      <c r="E52" s="790">
        <v>7500.0</v>
      </c>
      <c r="F52" s="778" t="s">
        <v>5112</v>
      </c>
      <c r="G52" s="778" t="s">
        <v>2604</v>
      </c>
      <c r="H52" s="778" t="s">
        <v>19</v>
      </c>
      <c r="I52" s="778" t="s">
        <v>2604</v>
      </c>
      <c r="J52" s="788">
        <v>43749.0</v>
      </c>
      <c r="K52" s="795" t="s">
        <v>4259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3386</v>
      </c>
      <c r="C53" s="794" t="s">
        <v>2601</v>
      </c>
      <c r="D53" s="778" t="s">
        <v>6374</v>
      </c>
      <c r="E53" s="790">
        <v>50000.0</v>
      </c>
      <c r="F53" s="778" t="s">
        <v>3385</v>
      </c>
      <c r="G53" s="788" t="s">
        <v>2604</v>
      </c>
      <c r="H53" s="788" t="s">
        <v>19</v>
      </c>
      <c r="I53" s="788" t="s">
        <v>2605</v>
      </c>
      <c r="J53" s="788">
        <v>43699.0</v>
      </c>
      <c r="K53" s="791" t="s">
        <v>4259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6378</v>
      </c>
      <c r="C54" s="794" t="s">
        <v>3874</v>
      </c>
      <c r="D54" s="778" t="s">
        <v>6374</v>
      </c>
      <c r="E54" s="790">
        <v>20000.0</v>
      </c>
      <c r="F54" s="778" t="s">
        <v>4730</v>
      </c>
      <c r="G54" s="778" t="s">
        <v>2604</v>
      </c>
      <c r="H54" s="778" t="s">
        <v>19</v>
      </c>
      <c r="I54" s="778" t="s">
        <v>2604</v>
      </c>
      <c r="J54" s="788">
        <v>44252.0</v>
      </c>
      <c r="K54" s="795" t="s">
        <v>3890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3774</v>
      </c>
      <c r="C55" s="794" t="s">
        <v>6381</v>
      </c>
      <c r="D55" s="778" t="s">
        <v>6374</v>
      </c>
      <c r="E55" s="790">
        <v>10000.0</v>
      </c>
      <c r="F55" s="778" t="s">
        <v>3773</v>
      </c>
      <c r="G55" s="778" t="s">
        <v>18</v>
      </c>
      <c r="H55" s="778" t="s">
        <v>19</v>
      </c>
      <c r="I55" s="778" t="s">
        <v>2258</v>
      </c>
      <c r="J55" s="788">
        <v>43797.0</v>
      </c>
      <c r="K55" s="791" t="s">
        <v>3890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3111</v>
      </c>
      <c r="C56" s="794" t="s">
        <v>2601</v>
      </c>
      <c r="D56" s="778" t="s">
        <v>6374</v>
      </c>
      <c r="E56" s="790">
        <v>973440.75</v>
      </c>
      <c r="F56" s="778" t="s">
        <v>3110</v>
      </c>
      <c r="G56" s="788" t="s">
        <v>2604</v>
      </c>
      <c r="H56" s="788" t="s">
        <v>19</v>
      </c>
      <c r="I56" s="788" t="s">
        <v>2617</v>
      </c>
      <c r="J56" s="788">
        <v>43559.0</v>
      </c>
      <c r="K56" s="791" t="s">
        <v>4259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3037</v>
      </c>
      <c r="C57" s="794" t="s">
        <v>2601</v>
      </c>
      <c r="D57" s="778" t="s">
        <v>6374</v>
      </c>
      <c r="E57" s="790">
        <v>7000.0</v>
      </c>
      <c r="F57" s="778" t="s">
        <v>3036</v>
      </c>
      <c r="G57" s="788" t="s">
        <v>2604</v>
      </c>
      <c r="H57" s="788" t="s">
        <v>19</v>
      </c>
      <c r="I57" s="788" t="s">
        <v>2605</v>
      </c>
      <c r="J57" s="788">
        <v>43703.0</v>
      </c>
      <c r="K57" s="791" t="s">
        <v>4259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3462</v>
      </c>
      <c r="C58" s="794" t="s">
        <v>2601</v>
      </c>
      <c r="D58" s="778" t="s">
        <v>6374</v>
      </c>
      <c r="E58" s="790">
        <v>180000.0</v>
      </c>
      <c r="F58" s="778" t="s">
        <v>3461</v>
      </c>
      <c r="G58" s="788" t="s">
        <v>2604</v>
      </c>
      <c r="H58" s="788" t="s">
        <v>19</v>
      </c>
      <c r="I58" s="788" t="s">
        <v>2605</v>
      </c>
      <c r="J58" s="788">
        <v>43894.0</v>
      </c>
      <c r="K58" s="791" t="s">
        <v>3890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3141</v>
      </c>
      <c r="C59" s="794" t="s">
        <v>2601</v>
      </c>
      <c r="D59" s="778" t="s">
        <v>6374</v>
      </c>
      <c r="E59" s="790">
        <v>10701.0</v>
      </c>
      <c r="F59" s="778" t="s">
        <v>3140</v>
      </c>
      <c r="G59" s="788" t="s">
        <v>2604</v>
      </c>
      <c r="H59" s="788" t="s">
        <v>19</v>
      </c>
      <c r="I59" s="788" t="s">
        <v>2617</v>
      </c>
      <c r="J59" s="788">
        <v>43664.0</v>
      </c>
      <c r="K59" s="791" t="s">
        <v>4259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2709</v>
      </c>
      <c r="C60" s="794" t="s">
        <v>2601</v>
      </c>
      <c r="D60" s="778" t="s">
        <v>6374</v>
      </c>
      <c r="E60" s="790">
        <v>2000.0</v>
      </c>
      <c r="F60" s="778" t="s">
        <v>2708</v>
      </c>
      <c r="G60" s="788" t="s">
        <v>2604</v>
      </c>
      <c r="H60" s="788" t="s">
        <v>19</v>
      </c>
      <c r="I60" s="788" t="s">
        <v>2605</v>
      </c>
      <c r="J60" s="788">
        <v>43867.0</v>
      </c>
      <c r="K60" s="791" t="s">
        <v>3882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3386</v>
      </c>
      <c r="C61" s="794" t="s">
        <v>2601</v>
      </c>
      <c r="D61" s="778" t="s">
        <v>6374</v>
      </c>
      <c r="E61" s="790">
        <v>200000.0</v>
      </c>
      <c r="F61" s="778" t="s">
        <v>3385</v>
      </c>
      <c r="G61" s="788" t="s">
        <v>2604</v>
      </c>
      <c r="H61" s="788" t="s">
        <v>19</v>
      </c>
      <c r="I61" s="788" t="s">
        <v>2605</v>
      </c>
      <c r="J61" s="788">
        <v>43699.0</v>
      </c>
      <c r="K61" s="791" t="s">
        <v>4259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3037</v>
      </c>
      <c r="C62" s="794" t="s">
        <v>2601</v>
      </c>
      <c r="D62" s="778" t="s">
        <v>6374</v>
      </c>
      <c r="E62" s="790">
        <v>6000.0</v>
      </c>
      <c r="F62" s="778" t="s">
        <v>3036</v>
      </c>
      <c r="G62" s="788" t="s">
        <v>2604</v>
      </c>
      <c r="H62" s="788" t="s">
        <v>19</v>
      </c>
      <c r="I62" s="788" t="s">
        <v>2605</v>
      </c>
      <c r="J62" s="788">
        <v>43703.0</v>
      </c>
      <c r="K62" s="791" t="s">
        <v>4259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3111</v>
      </c>
      <c r="C63" s="794" t="s">
        <v>2601</v>
      </c>
      <c r="D63" s="778" t="s">
        <v>6374</v>
      </c>
      <c r="E63" s="790">
        <v>10000.0</v>
      </c>
      <c r="F63" s="778" t="s">
        <v>3110</v>
      </c>
      <c r="G63" s="788" t="s">
        <v>2604</v>
      </c>
      <c r="H63" s="788" t="s">
        <v>19</v>
      </c>
      <c r="I63" s="788" t="s">
        <v>2617</v>
      </c>
      <c r="J63" s="788">
        <v>43559.0</v>
      </c>
      <c r="K63" s="791" t="s">
        <v>4259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3518</v>
      </c>
      <c r="C64" s="794" t="s">
        <v>2601</v>
      </c>
      <c r="D64" s="778" t="s">
        <v>6374</v>
      </c>
      <c r="E64" s="790">
        <v>20000.0</v>
      </c>
      <c r="F64" s="778" t="s">
        <v>3517</v>
      </c>
      <c r="G64" s="788" t="s">
        <v>2604</v>
      </c>
      <c r="H64" s="788" t="s">
        <v>19</v>
      </c>
      <c r="I64" s="788" t="s">
        <v>2617</v>
      </c>
      <c r="J64" s="788">
        <v>43607.0</v>
      </c>
      <c r="K64" s="791" t="s">
        <v>4259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3299</v>
      </c>
      <c r="C65" s="794" t="s">
        <v>2601</v>
      </c>
      <c r="D65" s="778" t="s">
        <v>6374</v>
      </c>
      <c r="E65" s="790">
        <v>6000.0</v>
      </c>
      <c r="F65" s="778" t="s">
        <v>3298</v>
      </c>
      <c r="G65" s="788" t="s">
        <v>2604</v>
      </c>
      <c r="H65" s="788" t="s">
        <v>19</v>
      </c>
      <c r="I65" s="788" t="s">
        <v>2605</v>
      </c>
      <c r="J65" s="788">
        <v>43564.0</v>
      </c>
      <c r="K65" s="791" t="s">
        <v>3894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3462</v>
      </c>
      <c r="C66" s="794" t="s">
        <v>2601</v>
      </c>
      <c r="D66" s="778" t="s">
        <v>6374</v>
      </c>
      <c r="E66" s="790">
        <v>3000.0</v>
      </c>
      <c r="F66" s="778" t="s">
        <v>3461</v>
      </c>
      <c r="G66" s="788" t="s">
        <v>2604</v>
      </c>
      <c r="H66" s="788" t="s">
        <v>19</v>
      </c>
      <c r="I66" s="788" t="s">
        <v>2605</v>
      </c>
      <c r="J66" s="788">
        <v>43894.0</v>
      </c>
      <c r="K66" s="791" t="s">
        <v>3890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6382</v>
      </c>
      <c r="C67" s="794" t="s">
        <v>3874</v>
      </c>
      <c r="D67" s="778" t="s">
        <v>6374</v>
      </c>
      <c r="E67" s="790">
        <v>14000.0</v>
      </c>
      <c r="F67" s="778" t="s">
        <v>5372</v>
      </c>
      <c r="G67" s="778" t="s">
        <v>2604</v>
      </c>
      <c r="H67" s="778" t="s">
        <v>19</v>
      </c>
      <c r="I67" s="778" t="s">
        <v>2604</v>
      </c>
      <c r="J67" s="788">
        <v>44216.0</v>
      </c>
      <c r="K67" s="795" t="s">
        <v>3882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2838</v>
      </c>
      <c r="C68" s="778" t="s">
        <v>2601</v>
      </c>
      <c r="D68" s="778" t="s">
        <v>6373</v>
      </c>
      <c r="E68" s="790">
        <v>0.0</v>
      </c>
      <c r="F68" s="778" t="s">
        <v>2837</v>
      </c>
      <c r="G68" s="788" t="s">
        <v>2604</v>
      </c>
      <c r="H68" s="788" t="s">
        <v>19</v>
      </c>
      <c r="I68" s="788" t="s">
        <v>2605</v>
      </c>
      <c r="J68" s="788">
        <v>43453.0</v>
      </c>
      <c r="K68" s="791" t="s">
        <v>3894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3237</v>
      </c>
      <c r="C69" s="778" t="s">
        <v>2601</v>
      </c>
      <c r="D69" s="778" t="s">
        <v>6373</v>
      </c>
      <c r="E69" s="790">
        <v>76468.36</v>
      </c>
      <c r="F69" s="778" t="s">
        <v>3236</v>
      </c>
      <c r="G69" s="788" t="s">
        <v>2604</v>
      </c>
      <c r="H69" s="788" t="s">
        <v>19</v>
      </c>
      <c r="I69" s="788" t="s">
        <v>2617</v>
      </c>
      <c r="J69" s="788">
        <v>43853.0</v>
      </c>
      <c r="K69" s="791" t="s">
        <v>3890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2840</v>
      </c>
      <c r="C70" s="778" t="s">
        <v>2601</v>
      </c>
      <c r="D70" s="778" t="s">
        <v>6373</v>
      </c>
      <c r="E70" s="790">
        <v>36013.41</v>
      </c>
      <c r="F70" s="778" t="s">
        <v>2837</v>
      </c>
      <c r="G70" s="788" t="s">
        <v>2604</v>
      </c>
      <c r="H70" s="788" t="s">
        <v>19</v>
      </c>
      <c r="I70" s="788" t="s">
        <v>2605</v>
      </c>
      <c r="J70" s="788">
        <v>43997.0</v>
      </c>
      <c r="K70" s="791" t="s">
        <v>3882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3569</v>
      </c>
      <c r="C71" s="794" t="s">
        <v>2601</v>
      </c>
      <c r="D71" s="778" t="s">
        <v>6374</v>
      </c>
      <c r="E71" s="790">
        <v>100000.0</v>
      </c>
      <c r="F71" s="778" t="s">
        <v>3568</v>
      </c>
      <c r="G71" s="788" t="s">
        <v>2604</v>
      </c>
      <c r="H71" s="788" t="s">
        <v>19</v>
      </c>
      <c r="I71" s="788" t="s">
        <v>2605</v>
      </c>
      <c r="J71" s="788">
        <v>43717.0</v>
      </c>
      <c r="K71" s="791" t="s">
        <v>4259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3386</v>
      </c>
      <c r="C72" s="794" t="s">
        <v>2601</v>
      </c>
      <c r="D72" s="778" t="s">
        <v>6374</v>
      </c>
      <c r="E72" s="790">
        <v>10000.0</v>
      </c>
      <c r="F72" s="778" t="s">
        <v>3385</v>
      </c>
      <c r="G72" s="788" t="s">
        <v>2604</v>
      </c>
      <c r="H72" s="788" t="s">
        <v>19</v>
      </c>
      <c r="I72" s="788" t="s">
        <v>2605</v>
      </c>
      <c r="J72" s="788">
        <v>43699.0</v>
      </c>
      <c r="K72" s="791" t="s">
        <v>4259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3299</v>
      </c>
      <c r="C73" s="794" t="s">
        <v>2601</v>
      </c>
      <c r="D73" s="778" t="s">
        <v>6374</v>
      </c>
      <c r="E73" s="790">
        <v>7000.0</v>
      </c>
      <c r="F73" s="778" t="s">
        <v>3298</v>
      </c>
      <c r="G73" s="788" t="s">
        <v>2604</v>
      </c>
      <c r="H73" s="788" t="s">
        <v>19</v>
      </c>
      <c r="I73" s="788" t="s">
        <v>2605</v>
      </c>
      <c r="J73" s="788">
        <v>43564.0</v>
      </c>
      <c r="K73" s="791" t="s">
        <v>3894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3299</v>
      </c>
      <c r="C74" s="794" t="s">
        <v>2601</v>
      </c>
      <c r="D74" s="778" t="s">
        <v>6374</v>
      </c>
      <c r="E74" s="790">
        <v>9000.0</v>
      </c>
      <c r="F74" s="778" t="s">
        <v>3298</v>
      </c>
      <c r="G74" s="788" t="s">
        <v>2604</v>
      </c>
      <c r="H74" s="788" t="s">
        <v>19</v>
      </c>
      <c r="I74" s="788" t="s">
        <v>2605</v>
      </c>
      <c r="J74" s="788">
        <v>43564.0</v>
      </c>
      <c r="K74" s="791" t="s">
        <v>3894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3111</v>
      </c>
      <c r="C75" s="794" t="s">
        <v>2601</v>
      </c>
      <c r="D75" s="778" t="s">
        <v>6374</v>
      </c>
      <c r="E75" s="790">
        <v>10000.0</v>
      </c>
      <c r="F75" s="778" t="s">
        <v>3110</v>
      </c>
      <c r="G75" s="788" t="s">
        <v>2604</v>
      </c>
      <c r="H75" s="788" t="s">
        <v>19</v>
      </c>
      <c r="I75" s="788" t="s">
        <v>2617</v>
      </c>
      <c r="J75" s="788">
        <v>43559.0</v>
      </c>
      <c r="K75" s="791" t="s">
        <v>4259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3073</v>
      </c>
      <c r="C76" s="778" t="s">
        <v>2601</v>
      </c>
      <c r="D76" s="778" t="s">
        <v>6373</v>
      </c>
      <c r="E76" s="790">
        <v>120144.24</v>
      </c>
      <c r="F76" s="778" t="s">
        <v>3072</v>
      </c>
      <c r="G76" s="788" t="s">
        <v>2604</v>
      </c>
      <c r="H76" s="788" t="s">
        <v>19</v>
      </c>
      <c r="I76" s="788" t="s">
        <v>2617</v>
      </c>
      <c r="J76" s="788">
        <v>43822.0</v>
      </c>
      <c r="K76" s="791" t="s">
        <v>3882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3462</v>
      </c>
      <c r="C77" s="794" t="s">
        <v>2601</v>
      </c>
      <c r="D77" s="778" t="s">
        <v>6374</v>
      </c>
      <c r="E77" s="790">
        <v>160000.0</v>
      </c>
      <c r="F77" s="778" t="s">
        <v>3461</v>
      </c>
      <c r="G77" s="788" t="s">
        <v>2604</v>
      </c>
      <c r="H77" s="788" t="s">
        <v>19</v>
      </c>
      <c r="I77" s="788" t="s">
        <v>2605</v>
      </c>
      <c r="J77" s="788">
        <v>43894.0</v>
      </c>
      <c r="K77" s="791" t="s">
        <v>3890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3096</v>
      </c>
      <c r="C78" s="794" t="s">
        <v>2601</v>
      </c>
      <c r="D78" s="778" t="s">
        <v>6374</v>
      </c>
      <c r="E78" s="790">
        <v>2500.0</v>
      </c>
      <c r="F78" s="778" t="s">
        <v>3095</v>
      </c>
      <c r="G78" s="788" t="s">
        <v>2604</v>
      </c>
      <c r="H78" s="788" t="s">
        <v>19</v>
      </c>
      <c r="I78" s="788" t="s">
        <v>2605</v>
      </c>
      <c r="J78" s="788">
        <v>43605.0</v>
      </c>
      <c r="K78" s="791" t="s">
        <v>3890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3037</v>
      </c>
      <c r="C79" s="794" t="s">
        <v>2601</v>
      </c>
      <c r="D79" s="778" t="s">
        <v>6374</v>
      </c>
      <c r="E79" s="790">
        <v>11000.0</v>
      </c>
      <c r="F79" s="778" t="s">
        <v>3036</v>
      </c>
      <c r="G79" s="788" t="s">
        <v>2604</v>
      </c>
      <c r="H79" s="788" t="s">
        <v>19</v>
      </c>
      <c r="I79" s="788" t="s">
        <v>2605</v>
      </c>
      <c r="J79" s="788">
        <v>43703.0</v>
      </c>
      <c r="K79" s="791" t="s">
        <v>4259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6382</v>
      </c>
      <c r="C80" s="778" t="s">
        <v>3874</v>
      </c>
      <c r="D80" s="778" t="s">
        <v>6373</v>
      </c>
      <c r="E80" s="790">
        <v>0.0</v>
      </c>
      <c r="F80" s="778" t="s">
        <v>5372</v>
      </c>
      <c r="G80" s="778" t="s">
        <v>2604</v>
      </c>
      <c r="H80" s="778" t="s">
        <v>19</v>
      </c>
      <c r="I80" s="778" t="s">
        <v>2604</v>
      </c>
      <c r="J80" s="788">
        <v>44216.0</v>
      </c>
      <c r="K80" s="795" t="s">
        <v>3882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2996</v>
      </c>
      <c r="C81" s="794" t="s">
        <v>2601</v>
      </c>
      <c r="D81" s="778" t="s">
        <v>6374</v>
      </c>
      <c r="E81" s="790">
        <v>36000.0</v>
      </c>
      <c r="F81" s="778" t="s">
        <v>2995</v>
      </c>
      <c r="G81" s="788" t="s">
        <v>2604</v>
      </c>
      <c r="H81" s="788" t="s">
        <v>19</v>
      </c>
      <c r="I81" s="788" t="s">
        <v>2605</v>
      </c>
      <c r="J81" s="788">
        <v>43888.0</v>
      </c>
      <c r="K81" s="791" t="s">
        <v>3882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3111</v>
      </c>
      <c r="C82" s="794" t="s">
        <v>2601</v>
      </c>
      <c r="D82" s="778" t="s">
        <v>6374</v>
      </c>
      <c r="E82" s="790">
        <v>100000.0</v>
      </c>
      <c r="F82" s="778" t="s">
        <v>3110</v>
      </c>
      <c r="G82" s="788" t="s">
        <v>2604</v>
      </c>
      <c r="H82" s="788" t="s">
        <v>19</v>
      </c>
      <c r="I82" s="788" t="s">
        <v>2617</v>
      </c>
      <c r="J82" s="788">
        <v>43559.0</v>
      </c>
      <c r="K82" s="791" t="s">
        <v>4259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3774</v>
      </c>
      <c r="C83" s="794" t="s">
        <v>3685</v>
      </c>
      <c r="D83" s="778" t="s">
        <v>6374</v>
      </c>
      <c r="E83" s="790">
        <v>100000.0</v>
      </c>
      <c r="F83" s="778" t="s">
        <v>3773</v>
      </c>
      <c r="G83" s="788" t="s">
        <v>18</v>
      </c>
      <c r="H83" s="788" t="s">
        <v>19</v>
      </c>
      <c r="I83" s="788" t="s">
        <v>2258</v>
      </c>
      <c r="J83" s="788">
        <v>43797.0</v>
      </c>
      <c r="K83" s="791" t="s">
        <v>3890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3478</v>
      </c>
      <c r="C84" s="794" t="s">
        <v>2601</v>
      </c>
      <c r="D84" s="778" t="s">
        <v>6374</v>
      </c>
      <c r="E84" s="790">
        <v>40078.02</v>
      </c>
      <c r="F84" s="778" t="s">
        <v>3477</v>
      </c>
      <c r="G84" s="788" t="s">
        <v>2604</v>
      </c>
      <c r="H84" s="788" t="s">
        <v>19</v>
      </c>
      <c r="I84" s="788" t="s">
        <v>2605</v>
      </c>
      <c r="J84" s="788">
        <v>43840.0</v>
      </c>
      <c r="K84" s="791" t="s">
        <v>3890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3078</v>
      </c>
      <c r="C85" s="794" t="s">
        <v>2601</v>
      </c>
      <c r="D85" s="778" t="s">
        <v>6374</v>
      </c>
      <c r="E85" s="790">
        <v>46758.86</v>
      </c>
      <c r="F85" s="778" t="s">
        <v>3077</v>
      </c>
      <c r="G85" s="788" t="s">
        <v>2604</v>
      </c>
      <c r="H85" s="788" t="s">
        <v>19</v>
      </c>
      <c r="I85" s="788" t="s">
        <v>2605</v>
      </c>
      <c r="J85" s="788">
        <v>43620.0</v>
      </c>
      <c r="K85" s="791" t="s">
        <v>3894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3628</v>
      </c>
      <c r="C86" s="778" t="s">
        <v>2601</v>
      </c>
      <c r="D86" s="778" t="s">
        <v>6373</v>
      </c>
      <c r="E86" s="790">
        <v>0.0</v>
      </c>
      <c r="F86" s="778" t="s">
        <v>3627</v>
      </c>
      <c r="G86" s="788" t="s">
        <v>2604</v>
      </c>
      <c r="H86" s="788" t="s">
        <v>19</v>
      </c>
      <c r="I86" s="788" t="s">
        <v>2605</v>
      </c>
      <c r="J86" s="788">
        <v>43538.0</v>
      </c>
      <c r="K86" s="791" t="s">
        <v>4259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3630</v>
      </c>
      <c r="C87" s="778" t="s">
        <v>2601</v>
      </c>
      <c r="D87" s="778" t="s">
        <v>6373</v>
      </c>
      <c r="E87" s="790">
        <v>0.0</v>
      </c>
      <c r="F87" s="778" t="s">
        <v>3627</v>
      </c>
      <c r="G87" s="788" t="s">
        <v>2604</v>
      </c>
      <c r="H87" s="788" t="s">
        <v>19</v>
      </c>
      <c r="I87" s="788" t="s">
        <v>2605</v>
      </c>
      <c r="J87" s="788">
        <v>43538.0</v>
      </c>
      <c r="K87" s="791" t="s">
        <v>3894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3462</v>
      </c>
      <c r="C88" s="794" t="s">
        <v>2601</v>
      </c>
      <c r="D88" s="778" t="s">
        <v>6374</v>
      </c>
      <c r="E88" s="790">
        <v>60000.0</v>
      </c>
      <c r="F88" s="778" t="s">
        <v>3461</v>
      </c>
      <c r="G88" s="788" t="s">
        <v>2604</v>
      </c>
      <c r="H88" s="788" t="s">
        <v>19</v>
      </c>
      <c r="I88" s="788" t="s">
        <v>2605</v>
      </c>
      <c r="J88" s="788">
        <v>43894.0</v>
      </c>
      <c r="K88" s="791" t="s">
        <v>3890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3096</v>
      </c>
      <c r="C89" s="794" t="s">
        <v>2601</v>
      </c>
      <c r="D89" s="778" t="s">
        <v>6374</v>
      </c>
      <c r="E89" s="790">
        <v>211079.19</v>
      </c>
      <c r="F89" s="778" t="s">
        <v>3095</v>
      </c>
      <c r="G89" s="788" t="s">
        <v>2604</v>
      </c>
      <c r="H89" s="788" t="s">
        <v>19</v>
      </c>
      <c r="I89" s="788" t="s">
        <v>2605</v>
      </c>
      <c r="J89" s="788">
        <v>43605.0</v>
      </c>
      <c r="K89" s="791" t="s">
        <v>3890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3200</v>
      </c>
      <c r="C90" s="794" t="s">
        <v>2601</v>
      </c>
      <c r="D90" s="778" t="s">
        <v>6374</v>
      </c>
      <c r="E90" s="790">
        <v>7000.0</v>
      </c>
      <c r="F90" s="778" t="s">
        <v>3199</v>
      </c>
      <c r="G90" s="788" t="s">
        <v>2604</v>
      </c>
      <c r="H90" s="788" t="s">
        <v>19</v>
      </c>
      <c r="I90" s="788" t="s">
        <v>2605</v>
      </c>
      <c r="J90" s="788">
        <v>43732.0</v>
      </c>
      <c r="K90" s="791" t="s">
        <v>4259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3219</v>
      </c>
      <c r="C91" s="794" t="s">
        <v>2601</v>
      </c>
      <c r="D91" s="778" t="s">
        <v>6374</v>
      </c>
      <c r="E91" s="790">
        <v>14000.0</v>
      </c>
      <c r="F91" s="778" t="s">
        <v>3218</v>
      </c>
      <c r="G91" s="788" t="s">
        <v>2604</v>
      </c>
      <c r="H91" s="788" t="s">
        <v>19</v>
      </c>
      <c r="I91" s="788" t="s">
        <v>2605</v>
      </c>
      <c r="J91" s="788">
        <v>43620.0</v>
      </c>
      <c r="K91" s="791" t="s">
        <v>3882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6383</v>
      </c>
      <c r="C92" s="794" t="s">
        <v>3874</v>
      </c>
      <c r="D92" s="778" t="s">
        <v>6374</v>
      </c>
      <c r="E92" s="790">
        <v>10000.0</v>
      </c>
      <c r="F92" s="778" t="s">
        <v>3218</v>
      </c>
      <c r="G92" s="778" t="s">
        <v>2604</v>
      </c>
      <c r="H92" s="778" t="s">
        <v>19</v>
      </c>
      <c r="I92" s="778" t="s">
        <v>2604</v>
      </c>
      <c r="J92" s="788">
        <v>43700.0</v>
      </c>
      <c r="K92" s="795" t="s">
        <v>3882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2895</v>
      </c>
      <c r="C93" s="794" t="s">
        <v>2601</v>
      </c>
      <c r="D93" s="778" t="s">
        <v>2612</v>
      </c>
      <c r="E93" s="790">
        <v>30000.0</v>
      </c>
      <c r="F93" s="778" t="s">
        <v>2894</v>
      </c>
      <c r="G93" s="788" t="s">
        <v>2604</v>
      </c>
      <c r="H93" s="788" t="s">
        <v>19</v>
      </c>
      <c r="I93" s="788" t="s">
        <v>2617</v>
      </c>
      <c r="J93" s="788">
        <v>43913.0</v>
      </c>
      <c r="K93" s="791" t="s">
        <v>3882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3371</v>
      </c>
      <c r="C94" s="794" t="s">
        <v>2601</v>
      </c>
      <c r="D94" s="778" t="s">
        <v>2612</v>
      </c>
      <c r="E94" s="790">
        <v>20000.0</v>
      </c>
      <c r="F94" s="778" t="s">
        <v>3370</v>
      </c>
      <c r="G94" s="788" t="s">
        <v>2714</v>
      </c>
      <c r="H94" s="788" t="s">
        <v>19</v>
      </c>
      <c r="I94" s="788" t="s">
        <v>2714</v>
      </c>
      <c r="J94" s="788">
        <v>43441.0</v>
      </c>
      <c r="K94" s="791" t="s">
        <v>3894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3219</v>
      </c>
      <c r="C95" s="794" t="s">
        <v>2601</v>
      </c>
      <c r="D95" s="778" t="s">
        <v>6374</v>
      </c>
      <c r="E95" s="790">
        <v>3500.0</v>
      </c>
      <c r="F95" s="778" t="s">
        <v>3218</v>
      </c>
      <c r="G95" s="788" t="s">
        <v>2604</v>
      </c>
      <c r="H95" s="788" t="s">
        <v>19</v>
      </c>
      <c r="I95" s="788" t="s">
        <v>2605</v>
      </c>
      <c r="J95" s="788">
        <v>43620.0</v>
      </c>
      <c r="K95" s="791" t="s">
        <v>3882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3078</v>
      </c>
      <c r="C96" s="794" t="s">
        <v>2601</v>
      </c>
      <c r="D96" s="778" t="s">
        <v>2612</v>
      </c>
      <c r="E96" s="790">
        <v>7000.0</v>
      </c>
      <c r="F96" s="778" t="s">
        <v>3077</v>
      </c>
      <c r="G96" s="788" t="s">
        <v>2604</v>
      </c>
      <c r="H96" s="788" t="s">
        <v>19</v>
      </c>
      <c r="I96" s="788" t="s">
        <v>2605</v>
      </c>
      <c r="J96" s="788">
        <v>43620.0</v>
      </c>
      <c r="K96" s="791" t="s">
        <v>3894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3478</v>
      </c>
      <c r="C97" s="794" t="s">
        <v>2601</v>
      </c>
      <c r="D97" s="778" t="s">
        <v>6374</v>
      </c>
      <c r="E97" s="790">
        <v>20000.0</v>
      </c>
      <c r="F97" s="778" t="s">
        <v>3477</v>
      </c>
      <c r="G97" s="788" t="s">
        <v>2604</v>
      </c>
      <c r="H97" s="788" t="s">
        <v>19</v>
      </c>
      <c r="I97" s="788" t="s">
        <v>2605</v>
      </c>
      <c r="J97" s="788">
        <v>43840.0</v>
      </c>
      <c r="K97" s="791" t="s">
        <v>3890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3096</v>
      </c>
      <c r="C98" s="794" t="s">
        <v>2601</v>
      </c>
      <c r="D98" s="778" t="s">
        <v>6374</v>
      </c>
      <c r="E98" s="790">
        <v>5000.0</v>
      </c>
      <c r="F98" s="778" t="s">
        <v>3095</v>
      </c>
      <c r="G98" s="788" t="s">
        <v>2604</v>
      </c>
      <c r="H98" s="788" t="s">
        <v>19</v>
      </c>
      <c r="I98" s="788" t="s">
        <v>2605</v>
      </c>
      <c r="J98" s="788">
        <v>43605.0</v>
      </c>
      <c r="K98" s="791" t="s">
        <v>3890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3037</v>
      </c>
      <c r="C99" s="794" t="s">
        <v>2601</v>
      </c>
      <c r="D99" s="778" t="s">
        <v>6374</v>
      </c>
      <c r="E99" s="790">
        <v>10000.0</v>
      </c>
      <c r="F99" s="778" t="s">
        <v>3036</v>
      </c>
      <c r="G99" s="788" t="s">
        <v>2604</v>
      </c>
      <c r="H99" s="788" t="s">
        <v>19</v>
      </c>
      <c r="I99" s="788" t="s">
        <v>2605</v>
      </c>
      <c r="J99" s="788">
        <v>43703.0</v>
      </c>
      <c r="K99" s="791" t="s">
        <v>4259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6384</v>
      </c>
      <c r="C100" s="778" t="s">
        <v>2601</v>
      </c>
      <c r="D100" s="778" t="s">
        <v>6373</v>
      </c>
      <c r="E100" s="790">
        <v>0.0</v>
      </c>
      <c r="F100" s="778" t="s">
        <v>6385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2996</v>
      </c>
      <c r="C101" s="794" t="s">
        <v>2601</v>
      </c>
      <c r="D101" s="778" t="s">
        <v>6374</v>
      </c>
      <c r="E101" s="790">
        <v>151239.98</v>
      </c>
      <c r="F101" s="778" t="s">
        <v>2995</v>
      </c>
      <c r="G101" s="788" t="s">
        <v>2604</v>
      </c>
      <c r="H101" s="788" t="s">
        <v>19</v>
      </c>
      <c r="I101" s="788" t="s">
        <v>2605</v>
      </c>
      <c r="J101" s="788">
        <v>43888.0</v>
      </c>
      <c r="K101" s="791" t="s">
        <v>3882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3702</v>
      </c>
      <c r="C102" s="794" t="s">
        <v>3685</v>
      </c>
      <c r="D102" s="778" t="s">
        <v>6374</v>
      </c>
      <c r="E102" s="790">
        <v>10000.0</v>
      </c>
      <c r="F102" s="778" t="s">
        <v>435</v>
      </c>
      <c r="G102" s="788" t="s">
        <v>18</v>
      </c>
      <c r="H102" s="788" t="s">
        <v>19</v>
      </c>
      <c r="I102" s="788" t="s">
        <v>2858</v>
      </c>
      <c r="J102" s="788">
        <v>43934.0</v>
      </c>
      <c r="K102" s="791" t="s">
        <v>3878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6386</v>
      </c>
      <c r="C103" s="778" t="s">
        <v>3874</v>
      </c>
      <c r="D103" s="778" t="s">
        <v>6373</v>
      </c>
      <c r="E103" s="790">
        <v>0.0</v>
      </c>
      <c r="F103" s="778" t="s">
        <v>4014</v>
      </c>
      <c r="G103" s="778" t="s">
        <v>2604</v>
      </c>
      <c r="H103" s="778" t="s">
        <v>19</v>
      </c>
      <c r="I103" s="778" t="s">
        <v>2604</v>
      </c>
      <c r="J103" s="788">
        <v>43838.0</v>
      </c>
      <c r="K103" s="795" t="s">
        <v>4015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3769</v>
      </c>
      <c r="C104" s="794" t="s">
        <v>3685</v>
      </c>
      <c r="D104" s="778" t="s">
        <v>6374</v>
      </c>
      <c r="E104" s="790">
        <v>10000.0</v>
      </c>
      <c r="F104" s="778" t="s">
        <v>3768</v>
      </c>
      <c r="G104" s="788" t="s">
        <v>18</v>
      </c>
      <c r="H104" s="788" t="s">
        <v>19</v>
      </c>
      <c r="I104" s="788" t="s">
        <v>2858</v>
      </c>
      <c r="J104" s="788">
        <v>43635.0</v>
      </c>
      <c r="K104" s="791" t="s">
        <v>4259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3468</v>
      </c>
      <c r="C105" s="778" t="s">
        <v>2601</v>
      </c>
      <c r="D105" s="778" t="s">
        <v>6373</v>
      </c>
      <c r="E105" s="790">
        <v>151239.98</v>
      </c>
      <c r="F105" s="778" t="s">
        <v>3467</v>
      </c>
      <c r="G105" s="788" t="s">
        <v>2604</v>
      </c>
      <c r="H105" s="788" t="s">
        <v>19</v>
      </c>
      <c r="I105" s="788" t="s">
        <v>2605</v>
      </c>
      <c r="J105" s="788">
        <v>43668.0</v>
      </c>
      <c r="K105" s="791" t="s">
        <v>4259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3111</v>
      </c>
      <c r="C106" s="794" t="s">
        <v>2601</v>
      </c>
      <c r="D106" s="778" t="s">
        <v>6374</v>
      </c>
      <c r="E106" s="790">
        <v>3000.0</v>
      </c>
      <c r="F106" s="778" t="s">
        <v>3110</v>
      </c>
      <c r="G106" s="788" t="s">
        <v>2604</v>
      </c>
      <c r="H106" s="788" t="s">
        <v>19</v>
      </c>
      <c r="I106" s="788" t="s">
        <v>2617</v>
      </c>
      <c r="J106" s="788">
        <v>43559.0</v>
      </c>
      <c r="K106" s="791" t="s">
        <v>4259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3499</v>
      </c>
      <c r="C107" s="794" t="s">
        <v>2601</v>
      </c>
      <c r="D107" s="778" t="s">
        <v>6374</v>
      </c>
      <c r="E107" s="790">
        <v>6500.0</v>
      </c>
      <c r="F107" s="778" t="s">
        <v>3498</v>
      </c>
      <c r="G107" s="788" t="s">
        <v>2604</v>
      </c>
      <c r="H107" s="788" t="s">
        <v>19</v>
      </c>
      <c r="I107" s="788" t="s">
        <v>2605</v>
      </c>
      <c r="J107" s="788">
        <v>43675.0</v>
      </c>
      <c r="K107" s="791" t="s">
        <v>4259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6378</v>
      </c>
      <c r="C108" s="794" t="s">
        <v>3874</v>
      </c>
      <c r="D108" s="778" t="s">
        <v>6374</v>
      </c>
      <c r="E108" s="790">
        <v>10000.0</v>
      </c>
      <c r="F108" s="778" t="s">
        <v>4730</v>
      </c>
      <c r="G108" s="778" t="s">
        <v>2604</v>
      </c>
      <c r="H108" s="778" t="s">
        <v>19</v>
      </c>
      <c r="I108" s="778" t="s">
        <v>2604</v>
      </c>
      <c r="J108" s="788">
        <v>44252.0</v>
      </c>
      <c r="K108" s="795" t="s">
        <v>3890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3386</v>
      </c>
      <c r="C109" s="794" t="s">
        <v>2601</v>
      </c>
      <c r="D109" s="778" t="s">
        <v>6374</v>
      </c>
      <c r="E109" s="790">
        <v>33000.0</v>
      </c>
      <c r="F109" s="778" t="s">
        <v>3385</v>
      </c>
      <c r="G109" s="788" t="s">
        <v>2604</v>
      </c>
      <c r="H109" s="788" t="s">
        <v>19</v>
      </c>
      <c r="I109" s="788" t="s">
        <v>2605</v>
      </c>
      <c r="J109" s="788">
        <v>43699.0</v>
      </c>
      <c r="K109" s="791" t="s">
        <v>4259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3468</v>
      </c>
      <c r="C110" s="794" t="s">
        <v>2601</v>
      </c>
      <c r="D110" s="778" t="s">
        <v>2612</v>
      </c>
      <c r="E110" s="790">
        <v>5000.0</v>
      </c>
      <c r="F110" s="778" t="s">
        <v>3467</v>
      </c>
      <c r="G110" s="788" t="s">
        <v>2604</v>
      </c>
      <c r="H110" s="788" t="s">
        <v>19</v>
      </c>
      <c r="I110" s="788" t="s">
        <v>2605</v>
      </c>
      <c r="J110" s="788">
        <v>43668.0</v>
      </c>
      <c r="K110" s="791" t="s">
        <v>4259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2996</v>
      </c>
      <c r="C111" s="794" t="s">
        <v>2601</v>
      </c>
      <c r="D111" s="778" t="s">
        <v>6374</v>
      </c>
      <c r="E111" s="790">
        <v>99216.1</v>
      </c>
      <c r="F111" s="778" t="s">
        <v>2995</v>
      </c>
      <c r="G111" s="788" t="s">
        <v>2604</v>
      </c>
      <c r="H111" s="788" t="s">
        <v>19</v>
      </c>
      <c r="I111" s="788" t="s">
        <v>2605</v>
      </c>
      <c r="J111" s="788">
        <v>43888.0</v>
      </c>
      <c r="K111" s="791" t="s">
        <v>3882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3037</v>
      </c>
      <c r="C112" s="794" t="s">
        <v>2601</v>
      </c>
      <c r="D112" s="778" t="s">
        <v>6374</v>
      </c>
      <c r="E112" s="790">
        <v>14000.0</v>
      </c>
      <c r="F112" s="778" t="s">
        <v>3036</v>
      </c>
      <c r="G112" s="788" t="s">
        <v>2604</v>
      </c>
      <c r="H112" s="788" t="s">
        <v>19</v>
      </c>
      <c r="I112" s="788" t="s">
        <v>2605</v>
      </c>
      <c r="J112" s="788">
        <v>43703.0</v>
      </c>
      <c r="K112" s="791" t="s">
        <v>4259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3462</v>
      </c>
      <c r="C113" s="794" t="s">
        <v>2601</v>
      </c>
      <c r="D113" s="778" t="s">
        <v>6374</v>
      </c>
      <c r="E113" s="790">
        <v>9000.0</v>
      </c>
      <c r="F113" s="778" t="s">
        <v>3461</v>
      </c>
      <c r="G113" s="788" t="s">
        <v>2604</v>
      </c>
      <c r="H113" s="788" t="s">
        <v>19</v>
      </c>
      <c r="I113" s="788" t="s">
        <v>2605</v>
      </c>
      <c r="J113" s="788">
        <v>43894.0</v>
      </c>
      <c r="K113" s="791" t="s">
        <v>3890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3141</v>
      </c>
      <c r="C114" s="794" t="s">
        <v>2601</v>
      </c>
      <c r="D114" s="778" t="s">
        <v>6374</v>
      </c>
      <c r="E114" s="790">
        <v>20000.0</v>
      </c>
      <c r="F114" s="778" t="s">
        <v>3140</v>
      </c>
      <c r="G114" s="788" t="s">
        <v>2604</v>
      </c>
      <c r="H114" s="788" t="s">
        <v>19</v>
      </c>
      <c r="I114" s="788" t="s">
        <v>2617</v>
      </c>
      <c r="J114" s="788">
        <v>43664.0</v>
      </c>
      <c r="K114" s="791" t="s">
        <v>4259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3625</v>
      </c>
      <c r="C115" s="778" t="s">
        <v>2601</v>
      </c>
      <c r="D115" s="778" t="s">
        <v>6373</v>
      </c>
      <c r="E115" s="790">
        <v>0.0</v>
      </c>
      <c r="F115" s="778" t="s">
        <v>3624</v>
      </c>
      <c r="G115" s="788" t="s">
        <v>2604</v>
      </c>
      <c r="H115" s="788" t="s">
        <v>19</v>
      </c>
      <c r="I115" s="788" t="s">
        <v>2605</v>
      </c>
      <c r="J115" s="788">
        <v>43738.0</v>
      </c>
      <c r="K115" s="791" t="s">
        <v>3894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3569</v>
      </c>
      <c r="C116" s="794" t="s">
        <v>2601</v>
      </c>
      <c r="D116" s="778" t="s">
        <v>6374</v>
      </c>
      <c r="E116" s="790">
        <v>200000.0</v>
      </c>
      <c r="F116" s="778" t="s">
        <v>3568</v>
      </c>
      <c r="G116" s="788" t="s">
        <v>2604</v>
      </c>
      <c r="H116" s="788" t="s">
        <v>19</v>
      </c>
      <c r="I116" s="788" t="s">
        <v>2605</v>
      </c>
      <c r="J116" s="788">
        <v>43717.0</v>
      </c>
      <c r="K116" s="791" t="s">
        <v>4259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3299</v>
      </c>
      <c r="C117" s="794" t="s">
        <v>2601</v>
      </c>
      <c r="D117" s="778" t="s">
        <v>6374</v>
      </c>
      <c r="E117" s="790">
        <v>6300.0</v>
      </c>
      <c r="F117" s="778" t="s">
        <v>3298</v>
      </c>
      <c r="G117" s="788" t="s">
        <v>2604</v>
      </c>
      <c r="H117" s="788" t="s">
        <v>19</v>
      </c>
      <c r="I117" s="788" t="s">
        <v>2605</v>
      </c>
      <c r="J117" s="788">
        <v>43564.0</v>
      </c>
      <c r="K117" s="791" t="s">
        <v>3894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3425</v>
      </c>
      <c r="C118" s="778" t="s">
        <v>2601</v>
      </c>
      <c r="D118" s="778" t="s">
        <v>6373</v>
      </c>
      <c r="E118" s="790">
        <v>394570.05</v>
      </c>
      <c r="F118" s="778" t="s">
        <v>3424</v>
      </c>
      <c r="G118" s="788" t="s">
        <v>2604</v>
      </c>
      <c r="H118" s="788" t="s">
        <v>19</v>
      </c>
      <c r="I118" s="788" t="s">
        <v>2605</v>
      </c>
      <c r="J118" s="788">
        <v>43700.0</v>
      </c>
      <c r="K118" s="791" t="s">
        <v>4259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3478</v>
      </c>
      <c r="C119" s="794" t="s">
        <v>2601</v>
      </c>
      <c r="D119" s="778" t="s">
        <v>6374</v>
      </c>
      <c r="E119" s="790">
        <v>7000.0</v>
      </c>
      <c r="F119" s="778" t="s">
        <v>3477</v>
      </c>
      <c r="G119" s="788" t="s">
        <v>2604</v>
      </c>
      <c r="H119" s="788" t="s">
        <v>19</v>
      </c>
      <c r="I119" s="788" t="s">
        <v>2605</v>
      </c>
      <c r="J119" s="788">
        <v>43840.0</v>
      </c>
      <c r="K119" s="791" t="s">
        <v>3890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2932</v>
      </c>
      <c r="C120" s="778" t="s">
        <v>2601</v>
      </c>
      <c r="D120" s="778" t="s">
        <v>6373</v>
      </c>
      <c r="E120" s="790">
        <v>99216.1</v>
      </c>
      <c r="F120" s="778" t="s">
        <v>2931</v>
      </c>
      <c r="G120" s="788" t="s">
        <v>2604</v>
      </c>
      <c r="H120" s="788" t="s">
        <v>19</v>
      </c>
      <c r="I120" s="788" t="s">
        <v>2605</v>
      </c>
      <c r="J120" s="788">
        <v>43675.0</v>
      </c>
      <c r="K120" s="791" t="s">
        <v>4259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3096</v>
      </c>
      <c r="C121" s="794" t="s">
        <v>2601</v>
      </c>
      <c r="D121" s="778" t="s">
        <v>6374</v>
      </c>
      <c r="E121" s="790">
        <v>130000.0</v>
      </c>
      <c r="F121" s="778" t="s">
        <v>3095</v>
      </c>
      <c r="G121" s="788" t="s">
        <v>2604</v>
      </c>
      <c r="H121" s="788" t="s">
        <v>19</v>
      </c>
      <c r="I121" s="788" t="s">
        <v>2605</v>
      </c>
      <c r="J121" s="788">
        <v>43605.0</v>
      </c>
      <c r="K121" s="791" t="s">
        <v>3890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3111</v>
      </c>
      <c r="C122" s="794" t="s">
        <v>2601</v>
      </c>
      <c r="D122" s="778" t="s">
        <v>6374</v>
      </c>
      <c r="E122" s="790">
        <v>5000.0</v>
      </c>
      <c r="F122" s="778" t="s">
        <v>3110</v>
      </c>
      <c r="G122" s="788" t="s">
        <v>2604</v>
      </c>
      <c r="H122" s="788" t="s">
        <v>19</v>
      </c>
      <c r="I122" s="788" t="s">
        <v>2617</v>
      </c>
      <c r="J122" s="788">
        <v>43559.0</v>
      </c>
      <c r="K122" s="791" t="s">
        <v>4259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6375</v>
      </c>
      <c r="C123" s="794" t="s">
        <v>3874</v>
      </c>
      <c r="D123" s="778" t="s">
        <v>6374</v>
      </c>
      <c r="E123" s="790">
        <v>1800.0</v>
      </c>
      <c r="F123" s="778" t="s">
        <v>5112</v>
      </c>
      <c r="G123" s="778" t="s">
        <v>2604</v>
      </c>
      <c r="H123" s="778" t="s">
        <v>19</v>
      </c>
      <c r="I123" s="778" t="s">
        <v>2604</v>
      </c>
      <c r="J123" s="788">
        <v>43749.0</v>
      </c>
      <c r="K123" s="795" t="s">
        <v>4259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3037</v>
      </c>
      <c r="C124" s="794" t="s">
        <v>2601</v>
      </c>
      <c r="D124" s="778" t="s">
        <v>6374</v>
      </c>
      <c r="E124" s="790">
        <v>20000.0</v>
      </c>
      <c r="F124" s="778" t="s">
        <v>3036</v>
      </c>
      <c r="G124" s="788" t="s">
        <v>2604</v>
      </c>
      <c r="H124" s="788" t="s">
        <v>19</v>
      </c>
      <c r="I124" s="788" t="s">
        <v>2605</v>
      </c>
      <c r="J124" s="788">
        <v>43703.0</v>
      </c>
      <c r="K124" s="791" t="s">
        <v>4259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3141</v>
      </c>
      <c r="C125" s="794" t="s">
        <v>2601</v>
      </c>
      <c r="D125" s="778" t="s">
        <v>6374</v>
      </c>
      <c r="E125" s="797">
        <v>150000.0</v>
      </c>
      <c r="F125" s="778" t="s">
        <v>3140</v>
      </c>
      <c r="G125" s="788" t="s">
        <v>2604</v>
      </c>
      <c r="H125" s="788" t="s">
        <v>19</v>
      </c>
      <c r="I125" s="788" t="s">
        <v>2617</v>
      </c>
      <c r="J125" s="788">
        <v>43664.0</v>
      </c>
      <c r="K125" s="791" t="s">
        <v>4259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3096</v>
      </c>
      <c r="C126" s="794" t="s">
        <v>2601</v>
      </c>
      <c r="D126" s="778" t="s">
        <v>6374</v>
      </c>
      <c r="E126" s="790">
        <v>20000.0</v>
      </c>
      <c r="F126" s="778" t="s">
        <v>3095</v>
      </c>
      <c r="G126" s="788" t="s">
        <v>2604</v>
      </c>
      <c r="H126" s="788" t="s">
        <v>19</v>
      </c>
      <c r="I126" s="788" t="s">
        <v>2605</v>
      </c>
      <c r="J126" s="788">
        <v>43605.0</v>
      </c>
      <c r="K126" s="791" t="s">
        <v>3890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3478</v>
      </c>
      <c r="C127" s="794" t="s">
        <v>2601</v>
      </c>
      <c r="D127" s="778" t="s">
        <v>6374</v>
      </c>
      <c r="E127" s="790">
        <v>194670.06</v>
      </c>
      <c r="F127" s="778" t="s">
        <v>3477</v>
      </c>
      <c r="G127" s="788" t="s">
        <v>2604</v>
      </c>
      <c r="H127" s="788" t="s">
        <v>19</v>
      </c>
      <c r="I127" s="788" t="s">
        <v>2605</v>
      </c>
      <c r="J127" s="788">
        <v>43840.0</v>
      </c>
      <c r="K127" s="791" t="s">
        <v>3890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3457</v>
      </c>
      <c r="C128" s="794" t="s">
        <v>2601</v>
      </c>
      <c r="D128" s="778" t="s">
        <v>6374</v>
      </c>
      <c r="E128" s="797">
        <v>5000.0</v>
      </c>
      <c r="F128" s="778" t="s">
        <v>3456</v>
      </c>
      <c r="G128" s="788" t="s">
        <v>2604</v>
      </c>
      <c r="H128" s="788" t="s">
        <v>19</v>
      </c>
      <c r="I128" s="788" t="s">
        <v>2617</v>
      </c>
      <c r="J128" s="788">
        <v>43564.0</v>
      </c>
      <c r="K128" s="791" t="s">
        <v>3878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3111</v>
      </c>
      <c r="C129" s="794" t="s">
        <v>2601</v>
      </c>
      <c r="D129" s="778" t="s">
        <v>6374</v>
      </c>
      <c r="E129" s="790">
        <v>14000.0</v>
      </c>
      <c r="F129" s="778" t="s">
        <v>3110</v>
      </c>
      <c r="G129" s="788" t="s">
        <v>2604</v>
      </c>
      <c r="H129" s="788" t="s">
        <v>19</v>
      </c>
      <c r="I129" s="788" t="s">
        <v>2617</v>
      </c>
      <c r="J129" s="788">
        <v>43559.0</v>
      </c>
      <c r="K129" s="791" t="s">
        <v>4259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6378</v>
      </c>
      <c r="C130" s="794" t="s">
        <v>3874</v>
      </c>
      <c r="D130" s="778" t="s">
        <v>6374</v>
      </c>
      <c r="E130" s="790">
        <v>20000.0</v>
      </c>
      <c r="F130" s="778" t="s">
        <v>4730</v>
      </c>
      <c r="G130" s="778" t="s">
        <v>2604</v>
      </c>
      <c r="H130" s="778" t="s">
        <v>19</v>
      </c>
      <c r="I130" s="778" t="s">
        <v>2604</v>
      </c>
      <c r="J130" s="788">
        <v>44252.0</v>
      </c>
      <c r="K130" s="795" t="s">
        <v>3890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2996</v>
      </c>
      <c r="C131" s="794" t="s">
        <v>2601</v>
      </c>
      <c r="D131" s="778" t="s">
        <v>6374</v>
      </c>
      <c r="E131" s="790">
        <v>85486.0</v>
      </c>
      <c r="F131" s="778" t="s">
        <v>2995</v>
      </c>
      <c r="G131" s="788" t="s">
        <v>2604</v>
      </c>
      <c r="H131" s="788" t="s">
        <v>19</v>
      </c>
      <c r="I131" s="788" t="s">
        <v>2605</v>
      </c>
      <c r="J131" s="788">
        <v>43888.0</v>
      </c>
      <c r="K131" s="791" t="s">
        <v>3882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2757</v>
      </c>
      <c r="C132" s="794" t="s">
        <v>2601</v>
      </c>
      <c r="D132" s="778" t="s">
        <v>6374</v>
      </c>
      <c r="E132" s="797">
        <v>3350000.0</v>
      </c>
      <c r="F132" s="778" t="s">
        <v>2756</v>
      </c>
      <c r="G132" s="788" t="s">
        <v>2604</v>
      </c>
      <c r="H132" s="788" t="s">
        <v>19</v>
      </c>
      <c r="I132" s="788" t="s">
        <v>2617</v>
      </c>
      <c r="J132" s="788">
        <v>43903.0</v>
      </c>
      <c r="K132" s="791" t="s">
        <v>3882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6387</v>
      </c>
      <c r="C133" s="778" t="s">
        <v>3874</v>
      </c>
      <c r="D133" s="778" t="s">
        <v>6373</v>
      </c>
      <c r="E133" s="790">
        <v>0.0</v>
      </c>
      <c r="F133" s="778" t="s">
        <v>2894</v>
      </c>
      <c r="G133" s="778" t="s">
        <v>2604</v>
      </c>
      <c r="H133" s="778" t="s">
        <v>19</v>
      </c>
      <c r="I133" s="778" t="s">
        <v>2604</v>
      </c>
      <c r="J133" s="788">
        <v>44043.0</v>
      </c>
      <c r="K133" s="795" t="s">
        <v>3882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6388</v>
      </c>
      <c r="C134" s="794" t="s">
        <v>3874</v>
      </c>
      <c r="D134" s="778" t="s">
        <v>6374</v>
      </c>
      <c r="E134" s="790">
        <v>277581.55</v>
      </c>
      <c r="F134" s="778" t="s">
        <v>4923</v>
      </c>
      <c r="G134" s="778" t="s">
        <v>2604</v>
      </c>
      <c r="H134" s="778" t="s">
        <v>19</v>
      </c>
      <c r="I134" s="778" t="s">
        <v>2604</v>
      </c>
      <c r="J134" s="788">
        <v>44068.0</v>
      </c>
      <c r="K134" s="795" t="s">
        <v>3882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6387</v>
      </c>
      <c r="C135" s="794" t="s">
        <v>3874</v>
      </c>
      <c r="D135" s="778" t="s">
        <v>2612</v>
      </c>
      <c r="E135" s="790">
        <v>110000.0</v>
      </c>
      <c r="F135" s="778" t="s">
        <v>2894</v>
      </c>
      <c r="G135" s="778" t="s">
        <v>2604</v>
      </c>
      <c r="H135" s="778" t="s">
        <v>19</v>
      </c>
      <c r="I135" s="778" t="s">
        <v>2604</v>
      </c>
      <c r="J135" s="788">
        <v>44043.0</v>
      </c>
      <c r="K135" s="795" t="s">
        <v>3882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2895</v>
      </c>
      <c r="C136" s="778" t="s">
        <v>2601</v>
      </c>
      <c r="D136" s="778" t="s">
        <v>6373</v>
      </c>
      <c r="E136" s="790">
        <v>0.0</v>
      </c>
      <c r="F136" s="778" t="s">
        <v>2894</v>
      </c>
      <c r="G136" s="788" t="s">
        <v>2604</v>
      </c>
      <c r="H136" s="788" t="s">
        <v>19</v>
      </c>
      <c r="I136" s="788" t="s">
        <v>2617</v>
      </c>
      <c r="J136" s="788">
        <v>43913.0</v>
      </c>
      <c r="K136" s="791" t="s">
        <v>3882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6378</v>
      </c>
      <c r="C137" s="794" t="s">
        <v>3874</v>
      </c>
      <c r="D137" s="778" t="s">
        <v>6374</v>
      </c>
      <c r="E137" s="790">
        <v>27000.0</v>
      </c>
      <c r="F137" s="778" t="s">
        <v>4730</v>
      </c>
      <c r="G137" s="778" t="s">
        <v>2604</v>
      </c>
      <c r="H137" s="778" t="s">
        <v>19</v>
      </c>
      <c r="I137" s="778" t="s">
        <v>2604</v>
      </c>
      <c r="J137" s="788">
        <v>44252.0</v>
      </c>
      <c r="K137" s="795" t="s">
        <v>3890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3643</v>
      </c>
      <c r="C138" s="794" t="s">
        <v>2601</v>
      </c>
      <c r="D138" s="778" t="s">
        <v>6374</v>
      </c>
      <c r="E138" s="790">
        <v>50000.0</v>
      </c>
      <c r="F138" s="778" t="s">
        <v>3642</v>
      </c>
      <c r="G138" s="788" t="s">
        <v>2604</v>
      </c>
      <c r="H138" s="788" t="s">
        <v>19</v>
      </c>
      <c r="I138" s="788" t="s">
        <v>2605</v>
      </c>
      <c r="J138" s="788">
        <v>43567.0</v>
      </c>
      <c r="K138" s="791" t="s">
        <v>3882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3386</v>
      </c>
      <c r="C139" s="794" t="s">
        <v>2601</v>
      </c>
      <c r="D139" s="778" t="s">
        <v>6374</v>
      </c>
      <c r="E139" s="790">
        <v>7000.0</v>
      </c>
      <c r="F139" s="778" t="s">
        <v>3385</v>
      </c>
      <c r="G139" s="788" t="s">
        <v>2604</v>
      </c>
      <c r="H139" s="788" t="s">
        <v>19</v>
      </c>
      <c r="I139" s="788" t="s">
        <v>2605</v>
      </c>
      <c r="J139" s="788">
        <v>43699.0</v>
      </c>
      <c r="K139" s="791" t="s">
        <v>4259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3299</v>
      </c>
      <c r="C140" s="794" t="s">
        <v>2601</v>
      </c>
      <c r="D140" s="778" t="s">
        <v>6374</v>
      </c>
      <c r="E140" s="790">
        <v>14000.0</v>
      </c>
      <c r="F140" s="778" t="s">
        <v>3298</v>
      </c>
      <c r="G140" s="788" t="s">
        <v>2604</v>
      </c>
      <c r="H140" s="788" t="s">
        <v>19</v>
      </c>
      <c r="I140" s="788" t="s">
        <v>2605</v>
      </c>
      <c r="J140" s="788">
        <v>43564.0</v>
      </c>
      <c r="K140" s="791" t="s">
        <v>3894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3549</v>
      </c>
      <c r="C141" s="794" t="s">
        <v>2601</v>
      </c>
      <c r="D141" s="778" t="s">
        <v>6374</v>
      </c>
      <c r="E141" s="790">
        <v>50000.0</v>
      </c>
      <c r="F141" s="778" t="s">
        <v>3548</v>
      </c>
      <c r="G141" s="788" t="s">
        <v>2604</v>
      </c>
      <c r="H141" s="788" t="s">
        <v>19</v>
      </c>
      <c r="I141" s="788" t="s">
        <v>2605</v>
      </c>
      <c r="J141" s="788">
        <v>44041.0</v>
      </c>
      <c r="K141" s="791" t="s">
        <v>3882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6389</v>
      </c>
      <c r="C142" s="778" t="s">
        <v>3874</v>
      </c>
      <c r="D142" s="778" t="s">
        <v>6373</v>
      </c>
      <c r="E142" s="790">
        <v>0.0</v>
      </c>
      <c r="F142" s="778" t="s">
        <v>4486</v>
      </c>
      <c r="G142" s="778" t="s">
        <v>2604</v>
      </c>
      <c r="H142" s="778" t="s">
        <v>19</v>
      </c>
      <c r="I142" s="778" t="s">
        <v>2604</v>
      </c>
      <c r="J142" s="788">
        <v>43696.0</v>
      </c>
      <c r="K142" s="795" t="s">
        <v>3882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6389</v>
      </c>
      <c r="C143" s="794" t="s">
        <v>3874</v>
      </c>
      <c r="D143" s="778" t="s">
        <v>2612</v>
      </c>
      <c r="E143" s="790">
        <v>6400.0</v>
      </c>
      <c r="F143" s="778" t="s">
        <v>4486</v>
      </c>
      <c r="G143" s="778" t="s">
        <v>2604</v>
      </c>
      <c r="H143" s="778" t="s">
        <v>19</v>
      </c>
      <c r="I143" s="778" t="s">
        <v>2604</v>
      </c>
      <c r="J143" s="788">
        <v>43696.0</v>
      </c>
      <c r="K143" s="795" t="s">
        <v>3882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6388</v>
      </c>
      <c r="C144" s="794" t="s">
        <v>3874</v>
      </c>
      <c r="D144" s="778" t="s">
        <v>6374</v>
      </c>
      <c r="E144" s="790">
        <v>0.0</v>
      </c>
      <c r="F144" s="778" t="s">
        <v>4923</v>
      </c>
      <c r="G144" s="778" t="s">
        <v>2604</v>
      </c>
      <c r="H144" s="778" t="s">
        <v>19</v>
      </c>
      <c r="I144" s="778" t="s">
        <v>2604</v>
      </c>
      <c r="J144" s="788">
        <v>44068.0</v>
      </c>
      <c r="K144" s="795" t="s">
        <v>3882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3159</v>
      </c>
      <c r="C145" s="794" t="s">
        <v>2601</v>
      </c>
      <c r="D145" s="778" t="s">
        <v>6374</v>
      </c>
      <c r="E145" s="790">
        <v>27000.0</v>
      </c>
      <c r="F145" s="778" t="s">
        <v>3158</v>
      </c>
      <c r="G145" s="788" t="s">
        <v>2604</v>
      </c>
      <c r="H145" s="788" t="s">
        <v>19</v>
      </c>
      <c r="I145" s="788" t="s">
        <v>2605</v>
      </c>
      <c r="J145" s="788">
        <v>43711.0</v>
      </c>
      <c r="K145" s="791" t="s">
        <v>4259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6390</v>
      </c>
      <c r="C146" s="794" t="s">
        <v>3874</v>
      </c>
      <c r="D146" s="778" t="s">
        <v>6374</v>
      </c>
      <c r="E146" s="790">
        <v>9000.0</v>
      </c>
      <c r="F146" s="778" t="s">
        <v>5074</v>
      </c>
      <c r="G146" s="778" t="s">
        <v>2604</v>
      </c>
      <c r="H146" s="778" t="s">
        <v>19</v>
      </c>
      <c r="I146" s="778" t="s">
        <v>2604</v>
      </c>
      <c r="J146" s="788">
        <v>44043.0</v>
      </c>
      <c r="K146" s="795" t="s">
        <v>3882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3111</v>
      </c>
      <c r="C147" s="794" t="s">
        <v>2601</v>
      </c>
      <c r="D147" s="778" t="s">
        <v>6374</v>
      </c>
      <c r="E147" s="790">
        <v>20000.0</v>
      </c>
      <c r="F147" s="778" t="s">
        <v>3110</v>
      </c>
      <c r="G147" s="788" t="s">
        <v>2604</v>
      </c>
      <c r="H147" s="788" t="s">
        <v>19</v>
      </c>
      <c r="I147" s="788" t="s">
        <v>2617</v>
      </c>
      <c r="J147" s="788">
        <v>43559.0</v>
      </c>
      <c r="K147" s="791" t="s">
        <v>4259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3096</v>
      </c>
      <c r="C148" s="794" t="s">
        <v>2601</v>
      </c>
      <c r="D148" s="778" t="s">
        <v>6374</v>
      </c>
      <c r="E148" s="790">
        <v>25000.0</v>
      </c>
      <c r="F148" s="778" t="s">
        <v>3095</v>
      </c>
      <c r="G148" s="788" t="s">
        <v>2604</v>
      </c>
      <c r="H148" s="788" t="s">
        <v>19</v>
      </c>
      <c r="I148" s="788" t="s">
        <v>2605</v>
      </c>
      <c r="J148" s="788">
        <v>43605.0</v>
      </c>
      <c r="K148" s="791" t="s">
        <v>3890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6375</v>
      </c>
      <c r="C149" s="794" t="s">
        <v>3874</v>
      </c>
      <c r="D149" s="778" t="s">
        <v>6374</v>
      </c>
      <c r="E149" s="790">
        <v>10000.0</v>
      </c>
      <c r="F149" s="778" t="s">
        <v>5112</v>
      </c>
      <c r="G149" s="778" t="s">
        <v>2604</v>
      </c>
      <c r="H149" s="778" t="s">
        <v>19</v>
      </c>
      <c r="I149" s="778" t="s">
        <v>2604</v>
      </c>
      <c r="J149" s="788">
        <v>43749.0</v>
      </c>
      <c r="K149" s="795" t="s">
        <v>4259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3141</v>
      </c>
      <c r="C150" s="794" t="s">
        <v>2601</v>
      </c>
      <c r="D150" s="778" t="s">
        <v>6374</v>
      </c>
      <c r="E150" s="790">
        <v>10000.0</v>
      </c>
      <c r="F150" s="778" t="s">
        <v>3140</v>
      </c>
      <c r="G150" s="788" t="s">
        <v>2604</v>
      </c>
      <c r="H150" s="788" t="s">
        <v>19</v>
      </c>
      <c r="I150" s="788" t="s">
        <v>2617</v>
      </c>
      <c r="J150" s="788">
        <v>43664.0</v>
      </c>
      <c r="K150" s="791" t="s">
        <v>4259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3755</v>
      </c>
      <c r="C151" s="794" t="s">
        <v>3685</v>
      </c>
      <c r="D151" s="778" t="s">
        <v>2612</v>
      </c>
      <c r="E151" s="790">
        <v>7000.0</v>
      </c>
      <c r="F151" s="778" t="s">
        <v>6391</v>
      </c>
      <c r="G151" s="788" t="s">
        <v>18</v>
      </c>
      <c r="H151" s="788" t="s">
        <v>19</v>
      </c>
      <c r="I151" s="788" t="s">
        <v>3756</v>
      </c>
      <c r="J151" s="788">
        <v>43742.0</v>
      </c>
      <c r="K151" s="791" t="s">
        <v>4259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2792</v>
      </c>
      <c r="C152" s="794" t="s">
        <v>2601</v>
      </c>
      <c r="D152" s="778" t="s">
        <v>6374</v>
      </c>
      <c r="E152" s="790">
        <v>10000.0</v>
      </c>
      <c r="F152" s="778" t="s">
        <v>2791</v>
      </c>
      <c r="G152" s="788" t="s">
        <v>2604</v>
      </c>
      <c r="H152" s="788" t="s">
        <v>19</v>
      </c>
      <c r="I152" s="788" t="s">
        <v>2605</v>
      </c>
      <c r="J152" s="788">
        <v>43707.0</v>
      </c>
      <c r="K152" s="791" t="s">
        <v>3894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6392</v>
      </c>
      <c r="C153" s="794" t="s">
        <v>3874</v>
      </c>
      <c r="D153" s="778" t="s">
        <v>6374</v>
      </c>
      <c r="E153" s="790">
        <v>4000.0</v>
      </c>
      <c r="F153" s="778" t="s">
        <v>4543</v>
      </c>
      <c r="G153" s="778" t="s">
        <v>2604</v>
      </c>
      <c r="H153" s="778" t="s">
        <v>19</v>
      </c>
      <c r="I153" s="778" t="s">
        <v>2604</v>
      </c>
      <c r="J153" s="788">
        <v>43901.0</v>
      </c>
      <c r="K153" s="795" t="s">
        <v>3878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3037</v>
      </c>
      <c r="C154" s="794" t="s">
        <v>2601</v>
      </c>
      <c r="D154" s="778" t="s">
        <v>6374</v>
      </c>
      <c r="E154" s="790">
        <v>6000.0</v>
      </c>
      <c r="F154" s="778" t="s">
        <v>3036</v>
      </c>
      <c r="G154" s="788" t="s">
        <v>2604</v>
      </c>
      <c r="H154" s="788" t="s">
        <v>19</v>
      </c>
      <c r="I154" s="788" t="s">
        <v>2605</v>
      </c>
      <c r="J154" s="788">
        <v>43703.0</v>
      </c>
      <c r="K154" s="791" t="s">
        <v>4259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3499</v>
      </c>
      <c r="C155" s="794" t="s">
        <v>2601</v>
      </c>
      <c r="D155" s="778" t="s">
        <v>6374</v>
      </c>
      <c r="E155" s="790">
        <v>1500.0</v>
      </c>
      <c r="F155" s="778" t="s">
        <v>3498</v>
      </c>
      <c r="G155" s="788" t="s">
        <v>2604</v>
      </c>
      <c r="H155" s="788" t="s">
        <v>19</v>
      </c>
      <c r="I155" s="788" t="s">
        <v>2605</v>
      </c>
      <c r="J155" s="788">
        <v>43675.0</v>
      </c>
      <c r="K155" s="791" t="s">
        <v>4259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3386</v>
      </c>
      <c r="C156" s="778" t="s">
        <v>2601</v>
      </c>
      <c r="D156" s="778" t="s">
        <v>6373</v>
      </c>
      <c r="E156" s="790">
        <v>17805.25</v>
      </c>
      <c r="F156" s="778" t="s">
        <v>3385</v>
      </c>
      <c r="G156" s="788" t="s">
        <v>2604</v>
      </c>
      <c r="H156" s="788" t="s">
        <v>19</v>
      </c>
      <c r="I156" s="788" t="s">
        <v>2605</v>
      </c>
      <c r="J156" s="788">
        <v>43699.0</v>
      </c>
      <c r="K156" s="791" t="s">
        <v>4259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6383</v>
      </c>
      <c r="C157" s="778" t="s">
        <v>3874</v>
      </c>
      <c r="D157" s="778" t="s">
        <v>6373</v>
      </c>
      <c r="E157" s="790">
        <v>0.0</v>
      </c>
      <c r="F157" s="778" t="s">
        <v>3218</v>
      </c>
      <c r="G157" s="778" t="s">
        <v>2604</v>
      </c>
      <c r="H157" s="778" t="s">
        <v>19</v>
      </c>
      <c r="I157" s="778" t="s">
        <v>2604</v>
      </c>
      <c r="J157" s="788">
        <v>43700.0</v>
      </c>
      <c r="K157" s="795" t="s">
        <v>3882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6393</v>
      </c>
      <c r="C158" s="778" t="s">
        <v>3874</v>
      </c>
      <c r="D158" s="778" t="s">
        <v>6373</v>
      </c>
      <c r="E158" s="790">
        <v>0.0</v>
      </c>
      <c r="F158" s="778" t="s">
        <v>5248</v>
      </c>
      <c r="G158" s="778" t="s">
        <v>18</v>
      </c>
      <c r="H158" s="778" t="s">
        <v>19</v>
      </c>
      <c r="I158" s="778" t="s">
        <v>5249</v>
      </c>
      <c r="J158" s="788">
        <v>43777.0</v>
      </c>
      <c r="K158" s="795" t="s">
        <v>4673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3478</v>
      </c>
      <c r="C159" s="794" t="s">
        <v>2601</v>
      </c>
      <c r="D159" s="778" t="s">
        <v>6374</v>
      </c>
      <c r="E159" s="790">
        <v>20000.0</v>
      </c>
      <c r="F159" s="778" t="s">
        <v>3477</v>
      </c>
      <c r="G159" s="788" t="s">
        <v>2604</v>
      </c>
      <c r="H159" s="788" t="s">
        <v>19</v>
      </c>
      <c r="I159" s="788" t="s">
        <v>2605</v>
      </c>
      <c r="J159" s="788">
        <v>43840.0</v>
      </c>
      <c r="K159" s="791" t="s">
        <v>3890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3404</v>
      </c>
      <c r="C160" s="778" t="s">
        <v>2601</v>
      </c>
      <c r="D160" s="778" t="s">
        <v>6373</v>
      </c>
      <c r="E160" s="790">
        <v>379116.63</v>
      </c>
      <c r="F160" s="778" t="s">
        <v>3403</v>
      </c>
      <c r="G160" s="788" t="s">
        <v>2714</v>
      </c>
      <c r="H160" s="788" t="s">
        <v>19</v>
      </c>
      <c r="I160" s="788" t="s">
        <v>2714</v>
      </c>
      <c r="J160" s="788">
        <v>43426.0</v>
      </c>
      <c r="K160" s="791" t="s">
        <v>3894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6388</v>
      </c>
      <c r="C161" s="794" t="s">
        <v>3874</v>
      </c>
      <c r="D161" s="778" t="s">
        <v>6374</v>
      </c>
      <c r="E161" s="790">
        <v>10000.0</v>
      </c>
      <c r="F161" s="778" t="s">
        <v>4923</v>
      </c>
      <c r="G161" s="778" t="s">
        <v>2604</v>
      </c>
      <c r="H161" s="778" t="s">
        <v>19</v>
      </c>
      <c r="I161" s="778" t="s">
        <v>2604</v>
      </c>
      <c r="J161" s="788">
        <v>44068.0</v>
      </c>
      <c r="K161" s="795" t="s">
        <v>3882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3096</v>
      </c>
      <c r="C162" s="794" t="s">
        <v>2601</v>
      </c>
      <c r="D162" s="778" t="s">
        <v>6374</v>
      </c>
      <c r="E162" s="790">
        <v>10000.0</v>
      </c>
      <c r="F162" s="778" t="s">
        <v>3095</v>
      </c>
      <c r="G162" s="788" t="s">
        <v>2604</v>
      </c>
      <c r="H162" s="788" t="s">
        <v>19</v>
      </c>
      <c r="I162" s="788" t="s">
        <v>2605</v>
      </c>
      <c r="J162" s="788">
        <v>43605.0</v>
      </c>
      <c r="K162" s="791" t="s">
        <v>3890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3299</v>
      </c>
      <c r="C163" s="794" t="s">
        <v>2601</v>
      </c>
      <c r="D163" s="778" t="s">
        <v>6374</v>
      </c>
      <c r="E163" s="790">
        <v>14000.0</v>
      </c>
      <c r="F163" s="778" t="s">
        <v>3298</v>
      </c>
      <c r="G163" s="788" t="s">
        <v>2604</v>
      </c>
      <c r="H163" s="788" t="s">
        <v>19</v>
      </c>
      <c r="I163" s="788" t="s">
        <v>2605</v>
      </c>
      <c r="J163" s="788">
        <v>43564.0</v>
      </c>
      <c r="K163" s="791" t="s">
        <v>3894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3569</v>
      </c>
      <c r="C164" s="794" t="s">
        <v>2601</v>
      </c>
      <c r="D164" s="778" t="s">
        <v>6374</v>
      </c>
      <c r="E164" s="790">
        <v>7000.0</v>
      </c>
      <c r="F164" s="778" t="s">
        <v>3568</v>
      </c>
      <c r="G164" s="788" t="s">
        <v>2604</v>
      </c>
      <c r="H164" s="788" t="s">
        <v>19</v>
      </c>
      <c r="I164" s="788" t="s">
        <v>2605</v>
      </c>
      <c r="J164" s="788">
        <v>43717.0</v>
      </c>
      <c r="K164" s="791" t="s">
        <v>4259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6388</v>
      </c>
      <c r="C165" s="794" t="s">
        <v>3874</v>
      </c>
      <c r="D165" s="778" t="s">
        <v>6374</v>
      </c>
      <c r="E165" s="790">
        <v>8000.0</v>
      </c>
      <c r="F165" s="778" t="s">
        <v>4923</v>
      </c>
      <c r="G165" s="778" t="s">
        <v>2604</v>
      </c>
      <c r="H165" s="778" t="s">
        <v>19</v>
      </c>
      <c r="I165" s="778" t="s">
        <v>2604</v>
      </c>
      <c r="J165" s="788">
        <v>44068.0</v>
      </c>
      <c r="K165" s="795" t="s">
        <v>3882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3462</v>
      </c>
      <c r="C166" s="794" t="s">
        <v>2601</v>
      </c>
      <c r="D166" s="778" t="s">
        <v>6374</v>
      </c>
      <c r="E166" s="790">
        <v>140000.0</v>
      </c>
      <c r="F166" s="778" t="s">
        <v>3461</v>
      </c>
      <c r="G166" s="788" t="s">
        <v>2604</v>
      </c>
      <c r="H166" s="788" t="s">
        <v>19</v>
      </c>
      <c r="I166" s="788" t="s">
        <v>2605</v>
      </c>
      <c r="J166" s="788">
        <v>43894.0</v>
      </c>
      <c r="K166" s="791" t="s">
        <v>3890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3337</v>
      </c>
      <c r="C167" s="794" t="s">
        <v>2601</v>
      </c>
      <c r="D167" s="778" t="s">
        <v>6374</v>
      </c>
      <c r="E167" s="790">
        <v>10000.0</v>
      </c>
      <c r="F167" s="778" t="s">
        <v>3336</v>
      </c>
      <c r="G167" s="788" t="s">
        <v>2604</v>
      </c>
      <c r="H167" s="788" t="s">
        <v>19</v>
      </c>
      <c r="I167" s="788" t="s">
        <v>2617</v>
      </c>
      <c r="J167" s="788">
        <v>43622.0</v>
      </c>
      <c r="K167" s="791" t="s">
        <v>3890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6378</v>
      </c>
      <c r="C168" s="794" t="s">
        <v>3874</v>
      </c>
      <c r="D168" s="778" t="s">
        <v>6374</v>
      </c>
      <c r="E168" s="790">
        <v>130000.0</v>
      </c>
      <c r="F168" s="778" t="s">
        <v>4730</v>
      </c>
      <c r="G168" s="778" t="s">
        <v>2604</v>
      </c>
      <c r="H168" s="778" t="s">
        <v>19</v>
      </c>
      <c r="I168" s="778" t="s">
        <v>2604</v>
      </c>
      <c r="J168" s="788">
        <v>44252.0</v>
      </c>
      <c r="K168" s="795" t="s">
        <v>3890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3299</v>
      </c>
      <c r="C169" s="794" t="s">
        <v>2601</v>
      </c>
      <c r="D169" s="778" t="s">
        <v>6374</v>
      </c>
      <c r="E169" s="790">
        <v>12000.0</v>
      </c>
      <c r="F169" s="778" t="s">
        <v>3298</v>
      </c>
      <c r="G169" s="788" t="s">
        <v>2604</v>
      </c>
      <c r="H169" s="788" t="s">
        <v>19</v>
      </c>
      <c r="I169" s="788" t="s">
        <v>2605</v>
      </c>
      <c r="J169" s="788">
        <v>43564.0</v>
      </c>
      <c r="K169" s="791" t="s">
        <v>3894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3096</v>
      </c>
      <c r="C170" s="794" t="s">
        <v>2601</v>
      </c>
      <c r="D170" s="778" t="s">
        <v>6374</v>
      </c>
      <c r="E170" s="790">
        <v>34182.0</v>
      </c>
      <c r="F170" s="778" t="s">
        <v>3095</v>
      </c>
      <c r="G170" s="788" t="s">
        <v>2604</v>
      </c>
      <c r="H170" s="788" t="s">
        <v>19</v>
      </c>
      <c r="I170" s="788" t="s">
        <v>2605</v>
      </c>
      <c r="J170" s="788">
        <v>43605.0</v>
      </c>
      <c r="K170" s="791" t="s">
        <v>3890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6388</v>
      </c>
      <c r="C171" s="794" t="s">
        <v>3874</v>
      </c>
      <c r="D171" s="778" t="s">
        <v>6374</v>
      </c>
      <c r="E171" s="790">
        <v>20000.0</v>
      </c>
      <c r="F171" s="778" t="s">
        <v>4923</v>
      </c>
      <c r="G171" s="778" t="s">
        <v>2604</v>
      </c>
      <c r="H171" s="778" t="s">
        <v>19</v>
      </c>
      <c r="I171" s="778" t="s">
        <v>2604</v>
      </c>
      <c r="J171" s="788">
        <v>44068.0</v>
      </c>
      <c r="K171" s="795" t="s">
        <v>3882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3478</v>
      </c>
      <c r="C172" s="794" t="s">
        <v>2601</v>
      </c>
      <c r="D172" s="778" t="s">
        <v>6374</v>
      </c>
      <c r="E172" s="790">
        <v>20000.0</v>
      </c>
      <c r="F172" s="778" t="s">
        <v>3477</v>
      </c>
      <c r="G172" s="788" t="s">
        <v>2604</v>
      </c>
      <c r="H172" s="788" t="s">
        <v>19</v>
      </c>
      <c r="I172" s="788" t="s">
        <v>2605</v>
      </c>
      <c r="J172" s="788">
        <v>43840.0</v>
      </c>
      <c r="K172" s="791" t="s">
        <v>3890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2709</v>
      </c>
      <c r="C173" s="794" t="s">
        <v>2601</v>
      </c>
      <c r="D173" s="778" t="s">
        <v>6374</v>
      </c>
      <c r="E173" s="790">
        <v>3000.0</v>
      </c>
      <c r="F173" s="778" t="s">
        <v>2708</v>
      </c>
      <c r="G173" s="788" t="s">
        <v>2604</v>
      </c>
      <c r="H173" s="788" t="s">
        <v>19</v>
      </c>
      <c r="I173" s="788" t="s">
        <v>2605</v>
      </c>
      <c r="J173" s="788">
        <v>43867.0</v>
      </c>
      <c r="K173" s="791" t="s">
        <v>3882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3037</v>
      </c>
      <c r="C174" s="794" t="s">
        <v>2601</v>
      </c>
      <c r="D174" s="778" t="s">
        <v>6374</v>
      </c>
      <c r="E174" s="790">
        <v>7000.0</v>
      </c>
      <c r="F174" s="778" t="s">
        <v>3036</v>
      </c>
      <c r="G174" s="788" t="s">
        <v>2604</v>
      </c>
      <c r="H174" s="788" t="s">
        <v>19</v>
      </c>
      <c r="I174" s="788" t="s">
        <v>2605</v>
      </c>
      <c r="J174" s="788">
        <v>43703.0</v>
      </c>
      <c r="K174" s="791" t="s">
        <v>4259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3200</v>
      </c>
      <c r="C175" s="794" t="s">
        <v>2601</v>
      </c>
      <c r="D175" s="778" t="s">
        <v>6374</v>
      </c>
      <c r="E175" s="790">
        <v>10000.0</v>
      </c>
      <c r="F175" s="778" t="s">
        <v>3199</v>
      </c>
      <c r="G175" s="788" t="s">
        <v>2604</v>
      </c>
      <c r="H175" s="788" t="s">
        <v>19</v>
      </c>
      <c r="I175" s="788" t="s">
        <v>2605</v>
      </c>
      <c r="J175" s="788">
        <v>43732.0</v>
      </c>
      <c r="K175" s="791" t="s">
        <v>4259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3600</v>
      </c>
      <c r="C176" s="778" t="s">
        <v>2601</v>
      </c>
      <c r="D176" s="778" t="s">
        <v>6373</v>
      </c>
      <c r="E176" s="790">
        <v>191544.71</v>
      </c>
      <c r="F176" s="778" t="s">
        <v>3599</v>
      </c>
      <c r="G176" s="788" t="s">
        <v>2714</v>
      </c>
      <c r="H176" s="788" t="s">
        <v>19</v>
      </c>
      <c r="I176" s="788" t="s">
        <v>2714</v>
      </c>
      <c r="J176" s="788">
        <v>43494.0</v>
      </c>
      <c r="K176" s="791" t="s">
        <v>3894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3322</v>
      </c>
      <c r="C177" s="794" t="s">
        <v>2601</v>
      </c>
      <c r="D177" s="778" t="s">
        <v>6374</v>
      </c>
      <c r="E177" s="790">
        <v>9600.0</v>
      </c>
      <c r="F177" s="778" t="s">
        <v>3321</v>
      </c>
      <c r="G177" s="788" t="s">
        <v>2604</v>
      </c>
      <c r="H177" s="788" t="s">
        <v>19</v>
      </c>
      <c r="I177" s="788" t="s">
        <v>2605</v>
      </c>
      <c r="J177" s="788">
        <v>43873.0</v>
      </c>
      <c r="K177" s="791" t="s">
        <v>3882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3096</v>
      </c>
      <c r="C178" s="794" t="s">
        <v>2601</v>
      </c>
      <c r="D178" s="778" t="s">
        <v>6374</v>
      </c>
      <c r="E178" s="790">
        <v>8000.0</v>
      </c>
      <c r="F178" s="778" t="s">
        <v>3095</v>
      </c>
      <c r="G178" s="788" t="s">
        <v>2604</v>
      </c>
      <c r="H178" s="788" t="s">
        <v>19</v>
      </c>
      <c r="I178" s="788" t="s">
        <v>2605</v>
      </c>
      <c r="J178" s="788">
        <v>43605.0</v>
      </c>
      <c r="K178" s="791" t="s">
        <v>3890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3499</v>
      </c>
      <c r="C179" s="794" t="s">
        <v>2601</v>
      </c>
      <c r="D179" s="778" t="s">
        <v>6374</v>
      </c>
      <c r="E179" s="790">
        <v>100000.0</v>
      </c>
      <c r="F179" s="778" t="s">
        <v>3498</v>
      </c>
      <c r="G179" s="788" t="s">
        <v>2604</v>
      </c>
      <c r="H179" s="788" t="s">
        <v>19</v>
      </c>
      <c r="I179" s="788" t="s">
        <v>2605</v>
      </c>
      <c r="J179" s="788">
        <v>43675.0</v>
      </c>
      <c r="K179" s="791" t="s">
        <v>4259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2996</v>
      </c>
      <c r="C180" s="794" t="s">
        <v>2601</v>
      </c>
      <c r="D180" s="778" t="s">
        <v>6374</v>
      </c>
      <c r="E180" s="790">
        <v>30000.0</v>
      </c>
      <c r="F180" s="778" t="s">
        <v>2995</v>
      </c>
      <c r="G180" s="788" t="s">
        <v>2604</v>
      </c>
      <c r="H180" s="788" t="s">
        <v>19</v>
      </c>
      <c r="I180" s="788" t="s">
        <v>2605</v>
      </c>
      <c r="J180" s="788">
        <v>43888.0</v>
      </c>
      <c r="K180" s="791" t="s">
        <v>3882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3096</v>
      </c>
      <c r="C181" s="794" t="s">
        <v>2601</v>
      </c>
      <c r="D181" s="778" t="s">
        <v>6374</v>
      </c>
      <c r="E181" s="790">
        <v>6000.0</v>
      </c>
      <c r="F181" s="778" t="s">
        <v>3095</v>
      </c>
      <c r="G181" s="788" t="s">
        <v>2604</v>
      </c>
      <c r="H181" s="788" t="s">
        <v>19</v>
      </c>
      <c r="I181" s="788" t="s">
        <v>2605</v>
      </c>
      <c r="J181" s="788">
        <v>43605.0</v>
      </c>
      <c r="K181" s="791" t="s">
        <v>3890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3111</v>
      </c>
      <c r="C182" s="794" t="s">
        <v>2601</v>
      </c>
      <c r="D182" s="778" t="s">
        <v>6374</v>
      </c>
      <c r="E182" s="790">
        <v>6000.0</v>
      </c>
      <c r="F182" s="778" t="s">
        <v>3110</v>
      </c>
      <c r="G182" s="788" t="s">
        <v>2604</v>
      </c>
      <c r="H182" s="788" t="s">
        <v>19</v>
      </c>
      <c r="I182" s="788" t="s">
        <v>2617</v>
      </c>
      <c r="J182" s="788">
        <v>43559.0</v>
      </c>
      <c r="K182" s="791" t="s">
        <v>4259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3037</v>
      </c>
      <c r="C183" s="794" t="s">
        <v>2601</v>
      </c>
      <c r="D183" s="778" t="s">
        <v>6374</v>
      </c>
      <c r="E183" s="790">
        <v>6300.0</v>
      </c>
      <c r="F183" s="778" t="s">
        <v>3036</v>
      </c>
      <c r="G183" s="788" t="s">
        <v>2604</v>
      </c>
      <c r="H183" s="788" t="s">
        <v>19</v>
      </c>
      <c r="I183" s="788" t="s">
        <v>2605</v>
      </c>
      <c r="J183" s="788">
        <v>43703.0</v>
      </c>
      <c r="K183" s="791" t="s">
        <v>4259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3037</v>
      </c>
      <c r="C184" s="794" t="s">
        <v>2601</v>
      </c>
      <c r="D184" s="778" t="s">
        <v>6374</v>
      </c>
      <c r="E184" s="790">
        <v>10000.0</v>
      </c>
      <c r="F184" s="778" t="s">
        <v>3036</v>
      </c>
      <c r="G184" s="788" t="s">
        <v>2604</v>
      </c>
      <c r="H184" s="788" t="s">
        <v>19</v>
      </c>
      <c r="I184" s="788" t="s">
        <v>2605</v>
      </c>
      <c r="J184" s="788">
        <v>43703.0</v>
      </c>
      <c r="K184" s="791" t="s">
        <v>4259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6388</v>
      </c>
      <c r="C185" s="794" t="s">
        <v>3874</v>
      </c>
      <c r="D185" s="778" t="s">
        <v>6374</v>
      </c>
      <c r="E185" s="790">
        <v>5000.0</v>
      </c>
      <c r="F185" s="778" t="s">
        <v>4923</v>
      </c>
      <c r="G185" s="778" t="s">
        <v>2604</v>
      </c>
      <c r="H185" s="778" t="s">
        <v>19</v>
      </c>
      <c r="I185" s="778" t="s">
        <v>2604</v>
      </c>
      <c r="J185" s="788">
        <v>44068.0</v>
      </c>
      <c r="K185" s="795" t="s">
        <v>3882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3046</v>
      </c>
      <c r="C186" s="794" t="s">
        <v>2601</v>
      </c>
      <c r="D186" s="778" t="s">
        <v>6374</v>
      </c>
      <c r="E186" s="790">
        <v>10000.0</v>
      </c>
      <c r="F186" s="778" t="s">
        <v>3045</v>
      </c>
      <c r="G186" s="788" t="s">
        <v>2604</v>
      </c>
      <c r="H186" s="788" t="s">
        <v>19</v>
      </c>
      <c r="I186" s="788" t="s">
        <v>2605</v>
      </c>
      <c r="J186" s="788">
        <v>43875.0</v>
      </c>
      <c r="K186" s="791" t="s">
        <v>3890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3337</v>
      </c>
      <c r="C187" s="794" t="s">
        <v>2601</v>
      </c>
      <c r="D187" s="778" t="s">
        <v>6374</v>
      </c>
      <c r="E187" s="790">
        <v>20000.0</v>
      </c>
      <c r="F187" s="778" t="s">
        <v>3336</v>
      </c>
      <c r="G187" s="788" t="s">
        <v>2604</v>
      </c>
      <c r="H187" s="788" t="s">
        <v>19</v>
      </c>
      <c r="I187" s="788" t="s">
        <v>2617</v>
      </c>
      <c r="J187" s="788">
        <v>43622.0</v>
      </c>
      <c r="K187" s="791" t="s">
        <v>3890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3709</v>
      </c>
      <c r="C188" s="794" t="s">
        <v>3685</v>
      </c>
      <c r="D188" s="778" t="s">
        <v>6374</v>
      </c>
      <c r="E188" s="790">
        <v>30000.0</v>
      </c>
      <c r="F188" s="778" t="s">
        <v>3708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3882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3769</v>
      </c>
      <c r="C189" s="794" t="s">
        <v>3685</v>
      </c>
      <c r="D189" s="778" t="s">
        <v>6374</v>
      </c>
      <c r="E189" s="790">
        <v>28000.0</v>
      </c>
      <c r="F189" s="778" t="s">
        <v>3768</v>
      </c>
      <c r="G189" s="788" t="s">
        <v>18</v>
      </c>
      <c r="H189" s="788" t="s">
        <v>19</v>
      </c>
      <c r="I189" s="788" t="s">
        <v>2858</v>
      </c>
      <c r="J189" s="788">
        <v>43635.0</v>
      </c>
      <c r="K189" s="791" t="s">
        <v>4259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3141</v>
      </c>
      <c r="C190" s="794" t="s">
        <v>2601</v>
      </c>
      <c r="D190" s="778" t="s">
        <v>6374</v>
      </c>
      <c r="E190" s="790">
        <v>1800000.0</v>
      </c>
      <c r="F190" s="778" t="s">
        <v>3140</v>
      </c>
      <c r="G190" s="788" t="s">
        <v>2604</v>
      </c>
      <c r="H190" s="788" t="s">
        <v>19</v>
      </c>
      <c r="I190" s="788" t="s">
        <v>2617</v>
      </c>
      <c r="J190" s="788">
        <v>43664.0</v>
      </c>
      <c r="K190" s="791" t="s">
        <v>4259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3096</v>
      </c>
      <c r="C191" s="794" t="s">
        <v>2601</v>
      </c>
      <c r="D191" s="778" t="s">
        <v>6374</v>
      </c>
      <c r="E191" s="790">
        <v>15000.0</v>
      </c>
      <c r="F191" s="778" t="s">
        <v>3095</v>
      </c>
      <c r="G191" s="788" t="s">
        <v>2604</v>
      </c>
      <c r="H191" s="788" t="s">
        <v>19</v>
      </c>
      <c r="I191" s="788" t="s">
        <v>2605</v>
      </c>
      <c r="J191" s="788">
        <v>43605.0</v>
      </c>
      <c r="K191" s="791" t="s">
        <v>3890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3569</v>
      </c>
      <c r="C192" s="794" t="s">
        <v>2601</v>
      </c>
      <c r="D192" s="778" t="s">
        <v>6374</v>
      </c>
      <c r="E192" s="790">
        <v>7000.0</v>
      </c>
      <c r="F192" s="778" t="s">
        <v>3568</v>
      </c>
      <c r="G192" s="788" t="s">
        <v>2604</v>
      </c>
      <c r="H192" s="788" t="s">
        <v>19</v>
      </c>
      <c r="I192" s="788" t="s">
        <v>2605</v>
      </c>
      <c r="J192" s="788">
        <v>43717.0</v>
      </c>
      <c r="K192" s="791" t="s">
        <v>4259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2996</v>
      </c>
      <c r="C193" s="794" t="s">
        <v>2601</v>
      </c>
      <c r="D193" s="778" t="s">
        <v>6374</v>
      </c>
      <c r="E193" s="790">
        <v>90562.43</v>
      </c>
      <c r="F193" s="778" t="s">
        <v>2995</v>
      </c>
      <c r="G193" s="788" t="s">
        <v>2604</v>
      </c>
      <c r="H193" s="788" t="s">
        <v>19</v>
      </c>
      <c r="I193" s="788" t="s">
        <v>2605</v>
      </c>
      <c r="J193" s="788">
        <v>43888.0</v>
      </c>
      <c r="K193" s="791" t="s">
        <v>3882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6375</v>
      </c>
      <c r="C194" s="794" t="s">
        <v>3874</v>
      </c>
      <c r="D194" s="778" t="s">
        <v>6374</v>
      </c>
      <c r="E194" s="790">
        <v>45400.0</v>
      </c>
      <c r="F194" s="778" t="s">
        <v>5112</v>
      </c>
      <c r="G194" s="778" t="s">
        <v>2604</v>
      </c>
      <c r="H194" s="778" t="s">
        <v>19</v>
      </c>
      <c r="I194" s="778" t="s">
        <v>2604</v>
      </c>
      <c r="J194" s="788">
        <v>43749.0</v>
      </c>
      <c r="K194" s="795" t="s">
        <v>4259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3643</v>
      </c>
      <c r="C195" s="794" t="s">
        <v>2601</v>
      </c>
      <c r="D195" s="778" t="s">
        <v>6374</v>
      </c>
      <c r="E195" s="790">
        <v>10000.0</v>
      </c>
      <c r="F195" s="778" t="s">
        <v>3642</v>
      </c>
      <c r="G195" s="788" t="s">
        <v>2604</v>
      </c>
      <c r="H195" s="788" t="s">
        <v>19</v>
      </c>
      <c r="I195" s="788" t="s">
        <v>2605</v>
      </c>
      <c r="J195" s="788">
        <v>43567.0</v>
      </c>
      <c r="K195" s="791" t="s">
        <v>3882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6394</v>
      </c>
      <c r="C196" s="794" t="s">
        <v>3874</v>
      </c>
      <c r="D196" s="778" t="s">
        <v>6374</v>
      </c>
      <c r="E196" s="790">
        <v>20000.0</v>
      </c>
      <c r="F196" s="778" t="s">
        <v>4680</v>
      </c>
      <c r="G196" s="778" t="s">
        <v>2604</v>
      </c>
      <c r="H196" s="778" t="s">
        <v>19</v>
      </c>
      <c r="I196" s="778" t="s">
        <v>2604</v>
      </c>
      <c r="J196" s="788">
        <v>43717.0</v>
      </c>
      <c r="K196" s="795" t="s">
        <v>4259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3549</v>
      </c>
      <c r="C197" s="794" t="s">
        <v>2601</v>
      </c>
      <c r="D197" s="778" t="s">
        <v>6374</v>
      </c>
      <c r="E197" s="790">
        <v>50000.0</v>
      </c>
      <c r="F197" s="778" t="s">
        <v>3548</v>
      </c>
      <c r="G197" s="788" t="s">
        <v>2604</v>
      </c>
      <c r="H197" s="788" t="s">
        <v>19</v>
      </c>
      <c r="I197" s="788" t="s">
        <v>2605</v>
      </c>
      <c r="J197" s="788">
        <v>44041.0</v>
      </c>
      <c r="K197" s="791" t="s">
        <v>3882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3774</v>
      </c>
      <c r="C198" s="794" t="s">
        <v>3685</v>
      </c>
      <c r="D198" s="778" t="s">
        <v>6374</v>
      </c>
      <c r="E198" s="790">
        <v>6000.0</v>
      </c>
      <c r="F198" s="778" t="s">
        <v>3773</v>
      </c>
      <c r="G198" s="788" t="s">
        <v>18</v>
      </c>
      <c r="H198" s="788" t="s">
        <v>19</v>
      </c>
      <c r="I198" s="788" t="s">
        <v>2258</v>
      </c>
      <c r="J198" s="788">
        <v>43797.0</v>
      </c>
      <c r="K198" s="791" t="s">
        <v>3890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6388</v>
      </c>
      <c r="C199" s="794" t="s">
        <v>3874</v>
      </c>
      <c r="D199" s="778" t="s">
        <v>6374</v>
      </c>
      <c r="E199" s="790">
        <v>20000.0</v>
      </c>
      <c r="F199" s="778" t="s">
        <v>4923</v>
      </c>
      <c r="G199" s="778" t="s">
        <v>2604</v>
      </c>
      <c r="H199" s="778" t="s">
        <v>19</v>
      </c>
      <c r="I199" s="778" t="s">
        <v>2604</v>
      </c>
      <c r="J199" s="788">
        <v>44068.0</v>
      </c>
      <c r="K199" s="795" t="s">
        <v>3882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3478</v>
      </c>
      <c r="C200" s="778" t="s">
        <v>2601</v>
      </c>
      <c r="D200" s="778" t="s">
        <v>6373</v>
      </c>
      <c r="E200" s="790">
        <v>90562.43</v>
      </c>
      <c r="F200" s="778" t="s">
        <v>3477</v>
      </c>
      <c r="G200" s="788" t="s">
        <v>2604</v>
      </c>
      <c r="H200" s="788" t="s">
        <v>19</v>
      </c>
      <c r="I200" s="788" t="s">
        <v>2605</v>
      </c>
      <c r="J200" s="788">
        <v>43840.0</v>
      </c>
      <c r="K200" s="791" t="s">
        <v>3890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3478</v>
      </c>
      <c r="C201" s="794" t="s">
        <v>2601</v>
      </c>
      <c r="D201" s="778" t="s">
        <v>6374</v>
      </c>
      <c r="E201" s="797">
        <v>30000.0</v>
      </c>
      <c r="F201" s="778" t="s">
        <v>3477</v>
      </c>
      <c r="G201" s="788" t="s">
        <v>2604</v>
      </c>
      <c r="H201" s="788" t="s">
        <v>19</v>
      </c>
      <c r="I201" s="788" t="s">
        <v>2605</v>
      </c>
      <c r="J201" s="788">
        <v>43840.0</v>
      </c>
      <c r="K201" s="791" t="s">
        <v>3890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3096</v>
      </c>
      <c r="C202" s="794" t="s">
        <v>2601</v>
      </c>
      <c r="D202" s="778" t="s">
        <v>6374</v>
      </c>
      <c r="E202" s="790">
        <v>7000.0</v>
      </c>
      <c r="F202" s="778" t="s">
        <v>3095</v>
      </c>
      <c r="G202" s="788" t="s">
        <v>2604</v>
      </c>
      <c r="H202" s="788" t="s">
        <v>19</v>
      </c>
      <c r="I202" s="788" t="s">
        <v>2605</v>
      </c>
      <c r="J202" s="788">
        <v>43605.0</v>
      </c>
      <c r="K202" s="791" t="s">
        <v>3890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3037</v>
      </c>
      <c r="C203" s="794" t="s">
        <v>2601</v>
      </c>
      <c r="D203" s="778" t="s">
        <v>6374</v>
      </c>
      <c r="E203" s="790">
        <v>112433.37</v>
      </c>
      <c r="F203" s="778" t="s">
        <v>3036</v>
      </c>
      <c r="G203" s="788" t="s">
        <v>2604</v>
      </c>
      <c r="H203" s="788" t="s">
        <v>19</v>
      </c>
      <c r="I203" s="788" t="s">
        <v>2605</v>
      </c>
      <c r="J203" s="788">
        <v>43703.0</v>
      </c>
      <c r="K203" s="791" t="s">
        <v>4259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6388</v>
      </c>
      <c r="C204" s="794" t="s">
        <v>3874</v>
      </c>
      <c r="D204" s="778" t="s">
        <v>6374</v>
      </c>
      <c r="E204" s="790">
        <v>286876.16</v>
      </c>
      <c r="F204" s="778" t="s">
        <v>4923</v>
      </c>
      <c r="G204" s="778" t="s">
        <v>2604</v>
      </c>
      <c r="H204" s="778" t="s">
        <v>19</v>
      </c>
      <c r="I204" s="778" t="s">
        <v>2604</v>
      </c>
      <c r="J204" s="788">
        <v>44068.0</v>
      </c>
      <c r="K204" s="795" t="s">
        <v>3882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3643</v>
      </c>
      <c r="C205" s="794" t="s">
        <v>2601</v>
      </c>
      <c r="D205" s="778" t="s">
        <v>6374</v>
      </c>
      <c r="E205" s="790">
        <v>34941.81</v>
      </c>
      <c r="F205" s="778" t="s">
        <v>3642</v>
      </c>
      <c r="G205" s="788" t="s">
        <v>2604</v>
      </c>
      <c r="H205" s="788" t="s">
        <v>19</v>
      </c>
      <c r="I205" s="788" t="s">
        <v>2605</v>
      </c>
      <c r="J205" s="788">
        <v>43567.0</v>
      </c>
      <c r="K205" s="791" t="s">
        <v>3882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3499</v>
      </c>
      <c r="C206" s="794" t="s">
        <v>2601</v>
      </c>
      <c r="D206" s="778" t="s">
        <v>6374</v>
      </c>
      <c r="E206" s="790">
        <v>130950.51000000001</v>
      </c>
      <c r="F206" s="778" t="s">
        <v>3498</v>
      </c>
      <c r="G206" s="788" t="s">
        <v>2604</v>
      </c>
      <c r="H206" s="788" t="s">
        <v>19</v>
      </c>
      <c r="I206" s="788" t="s">
        <v>2605</v>
      </c>
      <c r="J206" s="788">
        <v>43675.0</v>
      </c>
      <c r="K206" s="791" t="s">
        <v>4259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3569</v>
      </c>
      <c r="C207" s="794" t="s">
        <v>2601</v>
      </c>
      <c r="D207" s="778" t="s">
        <v>6374</v>
      </c>
      <c r="E207" s="790">
        <v>10000.0</v>
      </c>
      <c r="F207" s="778" t="s">
        <v>3568</v>
      </c>
      <c r="G207" s="788" t="s">
        <v>2604</v>
      </c>
      <c r="H207" s="788" t="s">
        <v>19</v>
      </c>
      <c r="I207" s="788" t="s">
        <v>2605</v>
      </c>
      <c r="J207" s="788">
        <v>43717.0</v>
      </c>
      <c r="K207" s="791" t="s">
        <v>4259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2996</v>
      </c>
      <c r="C208" s="794" t="s">
        <v>2601</v>
      </c>
      <c r="D208" s="778" t="s">
        <v>6374</v>
      </c>
      <c r="E208" s="790">
        <v>5500.0</v>
      </c>
      <c r="F208" s="778" t="s">
        <v>2995</v>
      </c>
      <c r="G208" s="788" t="s">
        <v>2604</v>
      </c>
      <c r="H208" s="788" t="s">
        <v>19</v>
      </c>
      <c r="I208" s="788" t="s">
        <v>2605</v>
      </c>
      <c r="J208" s="788">
        <v>43888.0</v>
      </c>
      <c r="K208" s="791" t="s">
        <v>3882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3111</v>
      </c>
      <c r="C209" s="794" t="s">
        <v>2601</v>
      </c>
      <c r="D209" s="778" t="s">
        <v>6374</v>
      </c>
      <c r="E209" s="790">
        <v>35000.0</v>
      </c>
      <c r="F209" s="778" t="s">
        <v>3110</v>
      </c>
      <c r="G209" s="788" t="s">
        <v>2604</v>
      </c>
      <c r="H209" s="788" t="s">
        <v>19</v>
      </c>
      <c r="I209" s="788" t="s">
        <v>2617</v>
      </c>
      <c r="J209" s="788">
        <v>43559.0</v>
      </c>
      <c r="K209" s="791" t="s">
        <v>4259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3341</v>
      </c>
      <c r="C210" s="794" t="s">
        <v>2601</v>
      </c>
      <c r="D210" s="778" t="s">
        <v>6374</v>
      </c>
      <c r="E210" s="790">
        <v>100000.0</v>
      </c>
      <c r="F210" s="778" t="s">
        <v>3340</v>
      </c>
      <c r="G210" s="788" t="s">
        <v>2604</v>
      </c>
      <c r="H210" s="788" t="s">
        <v>19</v>
      </c>
      <c r="I210" s="788" t="s">
        <v>2605</v>
      </c>
      <c r="J210" s="788">
        <v>43922.0</v>
      </c>
      <c r="K210" s="791" t="s">
        <v>3890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3341</v>
      </c>
      <c r="C211" s="794" t="s">
        <v>2601</v>
      </c>
      <c r="D211" s="778" t="s">
        <v>6374</v>
      </c>
      <c r="E211" s="790">
        <v>32772.8</v>
      </c>
      <c r="F211" s="778" t="s">
        <v>3340</v>
      </c>
      <c r="G211" s="788" t="s">
        <v>2604</v>
      </c>
      <c r="H211" s="788" t="s">
        <v>19</v>
      </c>
      <c r="I211" s="788" t="s">
        <v>2605</v>
      </c>
      <c r="J211" s="788">
        <v>43922.0</v>
      </c>
      <c r="K211" s="791" t="s">
        <v>3890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3341</v>
      </c>
      <c r="C212" s="794" t="s">
        <v>2601</v>
      </c>
      <c r="D212" s="778" t="s">
        <v>6374</v>
      </c>
      <c r="E212" s="790">
        <v>13100.45</v>
      </c>
      <c r="F212" s="778" t="s">
        <v>3340</v>
      </c>
      <c r="G212" s="788" t="s">
        <v>2604</v>
      </c>
      <c r="H212" s="788" t="s">
        <v>19</v>
      </c>
      <c r="I212" s="788" t="s">
        <v>2605</v>
      </c>
      <c r="J212" s="788">
        <v>43922.0</v>
      </c>
      <c r="K212" s="791" t="s">
        <v>3890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3341</v>
      </c>
      <c r="C213" s="794" t="s">
        <v>2601</v>
      </c>
      <c r="D213" s="778" t="s">
        <v>6374</v>
      </c>
      <c r="E213" s="790">
        <v>40379.75</v>
      </c>
      <c r="F213" s="778" t="s">
        <v>3340</v>
      </c>
      <c r="G213" s="788" t="s">
        <v>2604</v>
      </c>
      <c r="H213" s="788" t="s">
        <v>19</v>
      </c>
      <c r="I213" s="788" t="s">
        <v>2605</v>
      </c>
      <c r="J213" s="788">
        <v>43922.0</v>
      </c>
      <c r="K213" s="791" t="s">
        <v>3890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3037</v>
      </c>
      <c r="C214" s="794" t="s">
        <v>2601</v>
      </c>
      <c r="D214" s="778" t="s">
        <v>6374</v>
      </c>
      <c r="E214" s="790">
        <v>8747.0</v>
      </c>
      <c r="F214" s="778" t="s">
        <v>3036</v>
      </c>
      <c r="G214" s="788" t="s">
        <v>2604</v>
      </c>
      <c r="H214" s="788" t="s">
        <v>19</v>
      </c>
      <c r="I214" s="788" t="s">
        <v>2605</v>
      </c>
      <c r="J214" s="788">
        <v>43703.0</v>
      </c>
      <c r="K214" s="791" t="s">
        <v>4259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3037</v>
      </c>
      <c r="C215" s="794" t="s">
        <v>2601</v>
      </c>
      <c r="D215" s="778" t="s">
        <v>6374</v>
      </c>
      <c r="E215" s="790">
        <v>10000.0</v>
      </c>
      <c r="F215" s="778" t="s">
        <v>3036</v>
      </c>
      <c r="G215" s="788" t="s">
        <v>2604</v>
      </c>
      <c r="H215" s="788" t="s">
        <v>19</v>
      </c>
      <c r="I215" s="788" t="s">
        <v>2605</v>
      </c>
      <c r="J215" s="788">
        <v>43703.0</v>
      </c>
      <c r="K215" s="791" t="s">
        <v>4259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3003</v>
      </c>
      <c r="C216" s="794" t="s">
        <v>2601</v>
      </c>
      <c r="D216" s="778" t="s">
        <v>6374</v>
      </c>
      <c r="E216" s="790">
        <v>20000.0</v>
      </c>
      <c r="F216" s="778" t="s">
        <v>3002</v>
      </c>
      <c r="G216" s="788" t="s">
        <v>2604</v>
      </c>
      <c r="H216" s="788" t="s">
        <v>19</v>
      </c>
      <c r="I216" s="788" t="s">
        <v>2617</v>
      </c>
      <c r="J216" s="788">
        <v>43531.0</v>
      </c>
      <c r="K216" s="791" t="s">
        <v>3894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3003</v>
      </c>
      <c r="C217" s="794" t="s">
        <v>2601</v>
      </c>
      <c r="D217" s="778" t="s">
        <v>6374</v>
      </c>
      <c r="E217" s="790">
        <v>20000.0</v>
      </c>
      <c r="F217" s="778" t="s">
        <v>3002</v>
      </c>
      <c r="G217" s="788" t="s">
        <v>2604</v>
      </c>
      <c r="H217" s="788" t="s">
        <v>19</v>
      </c>
      <c r="I217" s="788" t="s">
        <v>2617</v>
      </c>
      <c r="J217" s="788">
        <v>43531.0</v>
      </c>
      <c r="K217" s="791" t="s">
        <v>3894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3774</v>
      </c>
      <c r="C218" s="794" t="s">
        <v>3685</v>
      </c>
      <c r="D218" s="778" t="s">
        <v>6374</v>
      </c>
      <c r="E218" s="790">
        <v>28000.0</v>
      </c>
      <c r="F218" s="778" t="s">
        <v>3773</v>
      </c>
      <c r="G218" s="788" t="s">
        <v>18</v>
      </c>
      <c r="H218" s="788" t="s">
        <v>19</v>
      </c>
      <c r="I218" s="788" t="s">
        <v>2258</v>
      </c>
      <c r="J218" s="788">
        <v>43797.0</v>
      </c>
      <c r="K218" s="791" t="s">
        <v>3890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3774</v>
      </c>
      <c r="C219" s="794" t="s">
        <v>3685</v>
      </c>
      <c r="D219" s="778" t="s">
        <v>6374</v>
      </c>
      <c r="E219" s="790">
        <v>25000.0</v>
      </c>
      <c r="F219" s="778" t="s">
        <v>3773</v>
      </c>
      <c r="G219" s="788" t="s">
        <v>18</v>
      </c>
      <c r="H219" s="788" t="s">
        <v>19</v>
      </c>
      <c r="I219" s="788" t="s">
        <v>2258</v>
      </c>
      <c r="J219" s="788">
        <v>43797.0</v>
      </c>
      <c r="K219" s="791" t="s">
        <v>3890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3774</v>
      </c>
      <c r="C220" s="794" t="s">
        <v>3685</v>
      </c>
      <c r="D220" s="778" t="s">
        <v>6374</v>
      </c>
      <c r="E220" s="790">
        <v>43000.0</v>
      </c>
      <c r="F220" s="778" t="s">
        <v>3773</v>
      </c>
      <c r="G220" s="788" t="s">
        <v>18</v>
      </c>
      <c r="H220" s="788" t="s">
        <v>19</v>
      </c>
      <c r="I220" s="788" t="s">
        <v>2258</v>
      </c>
      <c r="J220" s="788">
        <v>43797.0</v>
      </c>
      <c r="K220" s="791" t="s">
        <v>3890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3774</v>
      </c>
      <c r="C221" s="794" t="s">
        <v>3685</v>
      </c>
      <c r="D221" s="778" t="s">
        <v>6374</v>
      </c>
      <c r="E221" s="790">
        <v>200000.0</v>
      </c>
      <c r="F221" s="778" t="s">
        <v>3773</v>
      </c>
      <c r="G221" s="788" t="s">
        <v>18</v>
      </c>
      <c r="H221" s="788" t="s">
        <v>19</v>
      </c>
      <c r="I221" s="788" t="s">
        <v>2258</v>
      </c>
      <c r="J221" s="788">
        <v>43797.0</v>
      </c>
      <c r="K221" s="791" t="s">
        <v>3890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3111</v>
      </c>
      <c r="C222" s="794" t="s">
        <v>2601</v>
      </c>
      <c r="D222" s="778" t="s">
        <v>6374</v>
      </c>
      <c r="E222" s="790">
        <v>25000.0</v>
      </c>
      <c r="F222" s="778" t="s">
        <v>3110</v>
      </c>
      <c r="G222" s="788" t="s">
        <v>2604</v>
      </c>
      <c r="H222" s="788" t="s">
        <v>19</v>
      </c>
      <c r="I222" s="788" t="s">
        <v>2617</v>
      </c>
      <c r="J222" s="788">
        <v>43559.0</v>
      </c>
      <c r="K222" s="791" t="s">
        <v>4259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3299</v>
      </c>
      <c r="C223" s="794" t="s">
        <v>2601</v>
      </c>
      <c r="D223" s="778" t="s">
        <v>6374</v>
      </c>
      <c r="E223" s="790">
        <v>14000.0</v>
      </c>
      <c r="F223" s="778" t="s">
        <v>3298</v>
      </c>
      <c r="G223" s="788" t="s">
        <v>2604</v>
      </c>
      <c r="H223" s="788" t="s">
        <v>19</v>
      </c>
      <c r="I223" s="788" t="s">
        <v>2605</v>
      </c>
      <c r="J223" s="788">
        <v>43564.0</v>
      </c>
      <c r="K223" s="791" t="s">
        <v>3894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6375</v>
      </c>
      <c r="C224" s="794" t="s">
        <v>3874</v>
      </c>
      <c r="D224" s="778" t="s">
        <v>6374</v>
      </c>
      <c r="E224" s="790">
        <v>153000.0</v>
      </c>
      <c r="F224" s="778" t="s">
        <v>5112</v>
      </c>
      <c r="G224" s="778" t="s">
        <v>2604</v>
      </c>
      <c r="H224" s="778" t="s">
        <v>19</v>
      </c>
      <c r="I224" s="778" t="s">
        <v>2604</v>
      </c>
      <c r="J224" s="788">
        <v>43749.0</v>
      </c>
      <c r="K224" s="795" t="s">
        <v>4259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2713</v>
      </c>
      <c r="C225" s="778" t="s">
        <v>2601</v>
      </c>
      <c r="D225" s="778" t="s">
        <v>6373</v>
      </c>
      <c r="E225" s="790">
        <v>268845.87</v>
      </c>
      <c r="F225" s="778" t="s">
        <v>2712</v>
      </c>
      <c r="G225" s="788" t="s">
        <v>2714</v>
      </c>
      <c r="H225" s="788" t="s">
        <v>19</v>
      </c>
      <c r="I225" s="788" t="s">
        <v>2714</v>
      </c>
      <c r="J225" s="788">
        <v>43563.0</v>
      </c>
      <c r="K225" s="791" t="s">
        <v>3894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3159</v>
      </c>
      <c r="C226" s="794" t="s">
        <v>2601</v>
      </c>
      <c r="D226" s="778" t="s">
        <v>6374</v>
      </c>
      <c r="E226" s="790">
        <v>7000.0</v>
      </c>
      <c r="F226" s="778" t="s">
        <v>3158</v>
      </c>
      <c r="G226" s="788" t="s">
        <v>2604</v>
      </c>
      <c r="H226" s="788" t="s">
        <v>19</v>
      </c>
      <c r="I226" s="788" t="s">
        <v>2605</v>
      </c>
      <c r="J226" s="788">
        <v>43711.0</v>
      </c>
      <c r="K226" s="791" t="s">
        <v>4259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3096</v>
      </c>
      <c r="C227" s="794" t="s">
        <v>2601</v>
      </c>
      <c r="D227" s="778" t="s">
        <v>6374</v>
      </c>
      <c r="E227" s="790">
        <v>25000.0</v>
      </c>
      <c r="F227" s="778" t="s">
        <v>3095</v>
      </c>
      <c r="G227" s="788" t="s">
        <v>2604</v>
      </c>
      <c r="H227" s="788" t="s">
        <v>19</v>
      </c>
      <c r="I227" s="788" t="s">
        <v>2605</v>
      </c>
      <c r="J227" s="788">
        <v>43605.0</v>
      </c>
      <c r="K227" s="791" t="s">
        <v>3890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6388</v>
      </c>
      <c r="C228" s="794" t="s">
        <v>3874</v>
      </c>
      <c r="D228" s="778" t="s">
        <v>6374</v>
      </c>
      <c r="E228" s="790">
        <v>19000.0</v>
      </c>
      <c r="F228" s="778" t="s">
        <v>4923</v>
      </c>
      <c r="G228" s="778" t="s">
        <v>2604</v>
      </c>
      <c r="H228" s="778" t="s">
        <v>19</v>
      </c>
      <c r="I228" s="778" t="s">
        <v>2604</v>
      </c>
      <c r="J228" s="788">
        <v>44068.0</v>
      </c>
      <c r="K228" s="795" t="s">
        <v>3882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3037</v>
      </c>
      <c r="C229" s="794" t="s">
        <v>2601</v>
      </c>
      <c r="D229" s="778" t="s">
        <v>6374</v>
      </c>
      <c r="E229" s="790">
        <v>6500.0</v>
      </c>
      <c r="F229" s="778" t="s">
        <v>3036</v>
      </c>
      <c r="G229" s="788" t="s">
        <v>2604</v>
      </c>
      <c r="H229" s="788" t="s">
        <v>19</v>
      </c>
      <c r="I229" s="788" t="s">
        <v>2605</v>
      </c>
      <c r="J229" s="788">
        <v>43703.0</v>
      </c>
      <c r="K229" s="791" t="s">
        <v>4259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3299</v>
      </c>
      <c r="C230" s="794" t="s">
        <v>2601</v>
      </c>
      <c r="D230" s="778" t="s">
        <v>6374</v>
      </c>
      <c r="E230" s="790">
        <v>2000.0</v>
      </c>
      <c r="F230" s="778" t="s">
        <v>3298</v>
      </c>
      <c r="G230" s="788" t="s">
        <v>2604</v>
      </c>
      <c r="H230" s="788" t="s">
        <v>19</v>
      </c>
      <c r="I230" s="788" t="s">
        <v>2605</v>
      </c>
      <c r="J230" s="788">
        <v>43564.0</v>
      </c>
      <c r="K230" s="791" t="s">
        <v>3894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3096</v>
      </c>
      <c r="C231" s="794" t="s">
        <v>2601</v>
      </c>
      <c r="D231" s="778" t="s">
        <v>6374</v>
      </c>
      <c r="E231" s="790">
        <v>40000.0</v>
      </c>
      <c r="F231" s="778" t="s">
        <v>3095</v>
      </c>
      <c r="G231" s="788" t="s">
        <v>2604</v>
      </c>
      <c r="H231" s="788" t="s">
        <v>19</v>
      </c>
      <c r="I231" s="788" t="s">
        <v>2605</v>
      </c>
      <c r="J231" s="788">
        <v>43605.0</v>
      </c>
      <c r="K231" s="791" t="s">
        <v>3890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2709</v>
      </c>
      <c r="C232" s="794" t="s">
        <v>2601</v>
      </c>
      <c r="D232" s="778" t="s">
        <v>6374</v>
      </c>
      <c r="E232" s="790">
        <v>271260.25</v>
      </c>
      <c r="F232" s="778" t="s">
        <v>2708</v>
      </c>
      <c r="G232" s="788" t="s">
        <v>2604</v>
      </c>
      <c r="H232" s="788" t="s">
        <v>19</v>
      </c>
      <c r="I232" s="788" t="s">
        <v>2605</v>
      </c>
      <c r="J232" s="788">
        <v>43867.0</v>
      </c>
      <c r="K232" s="791" t="s">
        <v>3882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2902</v>
      </c>
      <c r="C233" s="803" t="s">
        <v>2601</v>
      </c>
      <c r="D233" s="778" t="s">
        <v>6374</v>
      </c>
      <c r="E233" s="804">
        <v>40000.0</v>
      </c>
      <c r="F233" s="778" t="s">
        <v>774</v>
      </c>
      <c r="G233" s="788" t="s">
        <v>18</v>
      </c>
      <c r="H233" s="788" t="s">
        <v>181</v>
      </c>
      <c r="I233" s="788" t="s">
        <v>72</v>
      </c>
      <c r="J233" s="788">
        <v>44321.0</v>
      </c>
      <c r="K233" s="791" t="s">
        <v>3882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3146</v>
      </c>
      <c r="C234" s="803" t="s">
        <v>2601</v>
      </c>
      <c r="D234" s="778" t="s">
        <v>6374</v>
      </c>
      <c r="E234" s="804">
        <v>10000.0</v>
      </c>
      <c r="F234" s="778" t="s">
        <v>3145</v>
      </c>
      <c r="G234" s="788" t="s">
        <v>18</v>
      </c>
      <c r="H234" s="788" t="s">
        <v>181</v>
      </c>
      <c r="I234" s="788" t="s">
        <v>72</v>
      </c>
      <c r="J234" s="788">
        <v>44295.0</v>
      </c>
      <c r="K234" s="791" t="s">
        <v>3888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2999</v>
      </c>
      <c r="C235" s="803" t="s">
        <v>2601</v>
      </c>
      <c r="D235" s="778" t="s">
        <v>2612</v>
      </c>
      <c r="E235" s="805">
        <v>459854.95</v>
      </c>
      <c r="F235" s="778" t="s">
        <v>2998</v>
      </c>
      <c r="G235" s="788" t="s">
        <v>18</v>
      </c>
      <c r="H235" s="788" t="s">
        <v>181</v>
      </c>
      <c r="I235" s="788" t="s">
        <v>72</v>
      </c>
      <c r="J235" s="788">
        <v>44272.0</v>
      </c>
      <c r="K235" s="791" t="s">
        <v>6395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6396</v>
      </c>
      <c r="C236" s="803" t="s">
        <v>3874</v>
      </c>
      <c r="D236" s="778" t="s">
        <v>6374</v>
      </c>
      <c r="E236" s="804">
        <v>10000.0</v>
      </c>
      <c r="F236" s="778" t="s">
        <v>4441</v>
      </c>
      <c r="G236" s="778" t="s">
        <v>101</v>
      </c>
      <c r="H236" s="778" t="s">
        <v>19</v>
      </c>
      <c r="I236" s="778" t="s">
        <v>3940</v>
      </c>
      <c r="J236" s="788">
        <v>44263.0</v>
      </c>
      <c r="K236" s="795" t="s">
        <v>3882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3193</v>
      </c>
      <c r="C237" s="803" t="s">
        <v>2601</v>
      </c>
      <c r="D237" s="778" t="s">
        <v>6374</v>
      </c>
      <c r="E237" s="804">
        <v>200000.0</v>
      </c>
      <c r="F237" s="778" t="s">
        <v>3192</v>
      </c>
      <c r="G237" s="788" t="s">
        <v>18</v>
      </c>
      <c r="H237" s="788" t="s">
        <v>181</v>
      </c>
      <c r="I237" s="788" t="s">
        <v>72</v>
      </c>
      <c r="J237" s="788">
        <v>44319.0</v>
      </c>
      <c r="K237" s="791" t="s">
        <v>3882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3111</v>
      </c>
      <c r="C238" s="794" t="s">
        <v>2601</v>
      </c>
      <c r="D238" s="778" t="s">
        <v>6374</v>
      </c>
      <c r="E238" s="790">
        <v>1500.0</v>
      </c>
      <c r="F238" s="778" t="s">
        <v>3110</v>
      </c>
      <c r="G238" s="788" t="s">
        <v>2604</v>
      </c>
      <c r="H238" s="788" t="s">
        <v>19</v>
      </c>
      <c r="I238" s="788" t="s">
        <v>2617</v>
      </c>
      <c r="J238" s="788">
        <v>43559.0</v>
      </c>
      <c r="K238" s="791" t="s">
        <v>4259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3499</v>
      </c>
      <c r="C239" s="794" t="s">
        <v>2601</v>
      </c>
      <c r="D239" s="778" t="s">
        <v>6374</v>
      </c>
      <c r="E239" s="790">
        <v>10000.0</v>
      </c>
      <c r="F239" s="778" t="s">
        <v>3498</v>
      </c>
      <c r="G239" s="788" t="s">
        <v>2604</v>
      </c>
      <c r="H239" s="788" t="s">
        <v>19</v>
      </c>
      <c r="I239" s="788" t="s">
        <v>2605</v>
      </c>
      <c r="J239" s="788">
        <v>43675.0</v>
      </c>
      <c r="K239" s="791" t="s">
        <v>4259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3096</v>
      </c>
      <c r="C240" s="794" t="s">
        <v>2601</v>
      </c>
      <c r="D240" s="778" t="s">
        <v>6374</v>
      </c>
      <c r="E240" s="790">
        <v>15000.0</v>
      </c>
      <c r="F240" s="778" t="s">
        <v>3095</v>
      </c>
      <c r="G240" s="788" t="s">
        <v>2604</v>
      </c>
      <c r="H240" s="788" t="s">
        <v>19</v>
      </c>
      <c r="I240" s="788" t="s">
        <v>2605</v>
      </c>
      <c r="J240" s="788">
        <v>43605.0</v>
      </c>
      <c r="K240" s="791" t="s">
        <v>3890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3037</v>
      </c>
      <c r="C241" s="794" t="s">
        <v>2601</v>
      </c>
      <c r="D241" s="778" t="s">
        <v>6374</v>
      </c>
      <c r="E241" s="797">
        <v>100638.85</v>
      </c>
      <c r="F241" s="778" t="s">
        <v>3036</v>
      </c>
      <c r="G241" s="788" t="s">
        <v>2604</v>
      </c>
      <c r="H241" s="788" t="s">
        <v>19</v>
      </c>
      <c r="I241" s="788" t="s">
        <v>2605</v>
      </c>
      <c r="J241" s="788">
        <v>43703.0</v>
      </c>
      <c r="K241" s="791" t="s">
        <v>4259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6392</v>
      </c>
      <c r="C242" s="794" t="s">
        <v>3874</v>
      </c>
      <c r="D242" s="778" t="s">
        <v>6374</v>
      </c>
      <c r="E242" s="790">
        <v>5000.0</v>
      </c>
      <c r="F242" s="778" t="s">
        <v>4543</v>
      </c>
      <c r="G242" s="778" t="s">
        <v>2604</v>
      </c>
      <c r="H242" s="778" t="s">
        <v>19</v>
      </c>
      <c r="I242" s="778" t="s">
        <v>2604</v>
      </c>
      <c r="J242" s="788">
        <v>43901.0</v>
      </c>
      <c r="K242" s="795" t="s">
        <v>3878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6397</v>
      </c>
      <c r="C243" s="794" t="s">
        <v>3874</v>
      </c>
      <c r="D243" s="778" t="s">
        <v>6374</v>
      </c>
      <c r="E243" s="790">
        <v>13400.0</v>
      </c>
      <c r="F243" s="778" t="s">
        <v>4063</v>
      </c>
      <c r="G243" s="778" t="s">
        <v>2604</v>
      </c>
      <c r="H243" s="778" t="s">
        <v>19</v>
      </c>
      <c r="I243" s="778" t="s">
        <v>2604</v>
      </c>
      <c r="J243" s="788">
        <v>43847.0</v>
      </c>
      <c r="K243" s="795" t="s">
        <v>3882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3349</v>
      </c>
      <c r="C244" s="794" t="s">
        <v>2601</v>
      </c>
      <c r="D244" s="778" t="s">
        <v>2612</v>
      </c>
      <c r="E244" s="790">
        <v>5000.0</v>
      </c>
      <c r="F244" s="778" t="s">
        <v>3348</v>
      </c>
      <c r="G244" s="788" t="s">
        <v>2604</v>
      </c>
      <c r="H244" s="788" t="s">
        <v>19</v>
      </c>
      <c r="I244" s="788" t="s">
        <v>2617</v>
      </c>
      <c r="J244" s="788">
        <v>43795.0</v>
      </c>
      <c r="K244" s="791" t="s">
        <v>3890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3462</v>
      </c>
      <c r="C245" s="794" t="s">
        <v>2601</v>
      </c>
      <c r="D245" s="778" t="s">
        <v>6374</v>
      </c>
      <c r="E245" s="790">
        <v>14000.0</v>
      </c>
      <c r="F245" s="778" t="s">
        <v>3461</v>
      </c>
      <c r="G245" s="788" t="s">
        <v>2604</v>
      </c>
      <c r="H245" s="788" t="s">
        <v>19</v>
      </c>
      <c r="I245" s="788" t="s">
        <v>2605</v>
      </c>
      <c r="J245" s="788">
        <v>43894.0</v>
      </c>
      <c r="K245" s="791" t="s">
        <v>3890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3037</v>
      </c>
      <c r="C246" s="794" t="s">
        <v>2601</v>
      </c>
      <c r="D246" s="778" t="s">
        <v>6374</v>
      </c>
      <c r="E246" s="790">
        <v>10000.0</v>
      </c>
      <c r="F246" s="778" t="s">
        <v>3036</v>
      </c>
      <c r="G246" s="788" t="s">
        <v>2604</v>
      </c>
      <c r="H246" s="788" t="s">
        <v>19</v>
      </c>
      <c r="I246" s="788" t="s">
        <v>2605</v>
      </c>
      <c r="J246" s="788">
        <v>43703.0</v>
      </c>
      <c r="K246" s="791" t="s">
        <v>4259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3299</v>
      </c>
      <c r="C247" s="794" t="s">
        <v>2601</v>
      </c>
      <c r="D247" s="778" t="s">
        <v>6374</v>
      </c>
      <c r="E247" s="790">
        <v>24000.0</v>
      </c>
      <c r="F247" s="778" t="s">
        <v>3298</v>
      </c>
      <c r="G247" s="788" t="s">
        <v>2604</v>
      </c>
      <c r="H247" s="788" t="s">
        <v>19</v>
      </c>
      <c r="I247" s="788" t="s">
        <v>2605</v>
      </c>
      <c r="J247" s="788">
        <v>43564.0</v>
      </c>
      <c r="K247" s="791" t="s">
        <v>3894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2752</v>
      </c>
      <c r="C248" s="794" t="s">
        <v>2601</v>
      </c>
      <c r="D248" s="778" t="s">
        <v>2612</v>
      </c>
      <c r="E248" s="805">
        <v>100832.44</v>
      </c>
      <c r="F248" s="778" t="s">
        <v>2751</v>
      </c>
      <c r="G248" s="788" t="s">
        <v>2604</v>
      </c>
      <c r="H248" s="788" t="s">
        <v>19</v>
      </c>
      <c r="I248" s="788" t="s">
        <v>2605</v>
      </c>
      <c r="J248" s="788">
        <v>43725.0</v>
      </c>
      <c r="K248" s="791" t="s">
        <v>4259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3096</v>
      </c>
      <c r="C249" s="794" t="s">
        <v>2601</v>
      </c>
      <c r="D249" s="778" t="s">
        <v>6374</v>
      </c>
      <c r="E249" s="790">
        <v>50000.0</v>
      </c>
      <c r="F249" s="778" t="s">
        <v>3095</v>
      </c>
      <c r="G249" s="788" t="s">
        <v>2604</v>
      </c>
      <c r="H249" s="788" t="s">
        <v>19</v>
      </c>
      <c r="I249" s="788" t="s">
        <v>2605</v>
      </c>
      <c r="J249" s="788">
        <v>43605.0</v>
      </c>
      <c r="K249" s="791" t="s">
        <v>3890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3606</v>
      </c>
      <c r="C250" s="794" t="s">
        <v>2601</v>
      </c>
      <c r="D250" s="778" t="s">
        <v>6374</v>
      </c>
      <c r="E250" s="790">
        <v>30000.0</v>
      </c>
      <c r="F250" s="778" t="s">
        <v>3605</v>
      </c>
      <c r="G250" s="788" t="s">
        <v>2604</v>
      </c>
      <c r="H250" s="788" t="s">
        <v>19</v>
      </c>
      <c r="I250" s="788" t="s">
        <v>2617</v>
      </c>
      <c r="J250" s="788">
        <v>43822.0</v>
      </c>
      <c r="K250" s="791" t="s">
        <v>3890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3299</v>
      </c>
      <c r="C251" s="794" t="s">
        <v>2601</v>
      </c>
      <c r="D251" s="778" t="s">
        <v>6374</v>
      </c>
      <c r="E251" s="790">
        <v>13000.0</v>
      </c>
      <c r="F251" s="778" t="s">
        <v>3298</v>
      </c>
      <c r="G251" s="788" t="s">
        <v>2604</v>
      </c>
      <c r="H251" s="788" t="s">
        <v>19</v>
      </c>
      <c r="I251" s="788" t="s">
        <v>2605</v>
      </c>
      <c r="J251" s="788">
        <v>43564.0</v>
      </c>
      <c r="K251" s="791" t="s">
        <v>3894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3096</v>
      </c>
      <c r="C252" s="794" t="s">
        <v>2601</v>
      </c>
      <c r="D252" s="778" t="s">
        <v>6374</v>
      </c>
      <c r="E252" s="790">
        <v>5000.0</v>
      </c>
      <c r="F252" s="778" t="s">
        <v>3095</v>
      </c>
      <c r="G252" s="788" t="s">
        <v>2604</v>
      </c>
      <c r="H252" s="788" t="s">
        <v>19</v>
      </c>
      <c r="I252" s="788" t="s">
        <v>2605</v>
      </c>
      <c r="J252" s="788">
        <v>43605.0</v>
      </c>
      <c r="K252" s="791" t="s">
        <v>3890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3037</v>
      </c>
      <c r="C253" s="794" t="s">
        <v>2601</v>
      </c>
      <c r="D253" s="778" t="s">
        <v>6374</v>
      </c>
      <c r="E253" s="790">
        <v>3000.0</v>
      </c>
      <c r="F253" s="778" t="s">
        <v>3036</v>
      </c>
      <c r="G253" s="788" t="s">
        <v>2604</v>
      </c>
      <c r="H253" s="788" t="s">
        <v>19</v>
      </c>
      <c r="I253" s="788" t="s">
        <v>2605</v>
      </c>
      <c r="J253" s="788">
        <v>43703.0</v>
      </c>
      <c r="K253" s="791" t="s">
        <v>4259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3499</v>
      </c>
      <c r="C254" s="794" t="s">
        <v>2601</v>
      </c>
      <c r="D254" s="778" t="s">
        <v>6374</v>
      </c>
      <c r="E254" s="790">
        <v>37000.0</v>
      </c>
      <c r="F254" s="778" t="s">
        <v>3498</v>
      </c>
      <c r="G254" s="788" t="s">
        <v>2604</v>
      </c>
      <c r="H254" s="788" t="s">
        <v>19</v>
      </c>
      <c r="I254" s="788" t="s">
        <v>2605</v>
      </c>
      <c r="J254" s="788">
        <v>43675.0</v>
      </c>
      <c r="K254" s="791" t="s">
        <v>4259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6398</v>
      </c>
      <c r="C255" s="778" t="s">
        <v>3874</v>
      </c>
      <c r="D255" s="778" t="s">
        <v>6373</v>
      </c>
      <c r="E255" s="790">
        <v>0.0</v>
      </c>
      <c r="F255" s="778" t="s">
        <v>4556</v>
      </c>
      <c r="G255" s="778" t="s">
        <v>18</v>
      </c>
      <c r="H255" s="778" t="s">
        <v>19</v>
      </c>
      <c r="I255" s="778" t="s">
        <v>3881</v>
      </c>
      <c r="J255" s="788">
        <v>44167.0</v>
      </c>
      <c r="K255" s="795" t="s">
        <v>3894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3322</v>
      </c>
      <c r="C256" s="794" t="s">
        <v>2601</v>
      </c>
      <c r="D256" s="778" t="s">
        <v>6374</v>
      </c>
      <c r="E256" s="790">
        <v>49992.45</v>
      </c>
      <c r="F256" s="778" t="s">
        <v>3321</v>
      </c>
      <c r="G256" s="788" t="s">
        <v>2604</v>
      </c>
      <c r="H256" s="788" t="s">
        <v>19</v>
      </c>
      <c r="I256" s="788" t="s">
        <v>2605</v>
      </c>
      <c r="J256" s="788">
        <v>43873.0</v>
      </c>
      <c r="K256" s="791" t="s">
        <v>3882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6375</v>
      </c>
      <c r="C257" s="794" t="s">
        <v>3874</v>
      </c>
      <c r="D257" s="778" t="s">
        <v>6374</v>
      </c>
      <c r="E257" s="790">
        <v>80000.0</v>
      </c>
      <c r="F257" s="778" t="s">
        <v>5112</v>
      </c>
      <c r="G257" s="778" t="s">
        <v>2604</v>
      </c>
      <c r="H257" s="778" t="s">
        <v>19</v>
      </c>
      <c r="I257" s="778" t="s">
        <v>2604</v>
      </c>
      <c r="J257" s="788">
        <v>43749.0</v>
      </c>
      <c r="K257" s="795" t="s">
        <v>4259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6390</v>
      </c>
      <c r="C258" s="794" t="s">
        <v>3874</v>
      </c>
      <c r="D258" s="778" t="s">
        <v>6374</v>
      </c>
      <c r="E258" s="790">
        <v>5000.0</v>
      </c>
      <c r="F258" s="778" t="s">
        <v>5074</v>
      </c>
      <c r="G258" s="778" t="s">
        <v>2604</v>
      </c>
      <c r="H258" s="778" t="s">
        <v>19</v>
      </c>
      <c r="I258" s="778" t="s">
        <v>2604</v>
      </c>
      <c r="J258" s="788">
        <v>44043.0</v>
      </c>
      <c r="K258" s="795" t="s">
        <v>3882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2996</v>
      </c>
      <c r="C259" s="794" t="s">
        <v>2601</v>
      </c>
      <c r="D259" s="778" t="s">
        <v>6374</v>
      </c>
      <c r="E259" s="790">
        <v>100000.0</v>
      </c>
      <c r="F259" s="778" t="s">
        <v>2995</v>
      </c>
      <c r="G259" s="788" t="s">
        <v>2604</v>
      </c>
      <c r="H259" s="788" t="s">
        <v>19</v>
      </c>
      <c r="I259" s="788" t="s">
        <v>2605</v>
      </c>
      <c r="J259" s="788">
        <v>43888.0</v>
      </c>
      <c r="K259" s="791" t="s">
        <v>3882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3774</v>
      </c>
      <c r="C260" s="794" t="s">
        <v>3685</v>
      </c>
      <c r="D260" s="778" t="s">
        <v>6374</v>
      </c>
      <c r="E260" s="790">
        <v>75000.0</v>
      </c>
      <c r="F260" s="778" t="s">
        <v>3773</v>
      </c>
      <c r="G260" s="788" t="s">
        <v>18</v>
      </c>
      <c r="H260" s="788" t="s">
        <v>19</v>
      </c>
      <c r="I260" s="788" t="s">
        <v>2258</v>
      </c>
      <c r="J260" s="788">
        <v>43797.0</v>
      </c>
      <c r="K260" s="791" t="s">
        <v>3890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6399</v>
      </c>
      <c r="C261" s="794" t="s">
        <v>3874</v>
      </c>
      <c r="D261" s="778" t="s">
        <v>6374</v>
      </c>
      <c r="E261" s="790">
        <v>40000.0</v>
      </c>
      <c r="F261" s="778" t="s">
        <v>4212</v>
      </c>
      <c r="G261" s="778" t="s">
        <v>18</v>
      </c>
      <c r="H261" s="778" t="s">
        <v>19</v>
      </c>
      <c r="I261" s="778" t="s">
        <v>4213</v>
      </c>
      <c r="J261" s="788">
        <v>44089.0</v>
      </c>
      <c r="K261" s="795" t="s">
        <v>3888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6373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6392</v>
      </c>
      <c r="C262" s="794" t="s">
        <v>3874</v>
      </c>
      <c r="D262" s="778" t="s">
        <v>6374</v>
      </c>
      <c r="E262" s="790">
        <v>60000.0</v>
      </c>
      <c r="F262" s="778" t="s">
        <v>4543</v>
      </c>
      <c r="G262" s="778" t="s">
        <v>2604</v>
      </c>
      <c r="H262" s="778" t="s">
        <v>19</v>
      </c>
      <c r="I262" s="778" t="s">
        <v>2604</v>
      </c>
      <c r="J262" s="788">
        <v>43901.0</v>
      </c>
      <c r="K262" s="795" t="s">
        <v>3878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2612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2914</v>
      </c>
      <c r="C263" s="794" t="s">
        <v>2601</v>
      </c>
      <c r="D263" s="778" t="s">
        <v>6374</v>
      </c>
      <c r="E263" s="790">
        <v>0.0</v>
      </c>
      <c r="F263" s="778" t="s">
        <v>2913</v>
      </c>
      <c r="G263" s="788" t="s">
        <v>2604</v>
      </c>
      <c r="H263" s="788" t="s">
        <v>19</v>
      </c>
      <c r="I263" s="788" t="s">
        <v>2605</v>
      </c>
      <c r="J263" s="788">
        <v>43888.0</v>
      </c>
      <c r="K263" s="791" t="s">
        <v>3890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6374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6400</v>
      </c>
      <c r="C264" s="794" t="s">
        <v>3874</v>
      </c>
      <c r="D264" s="778" t="s">
        <v>6374</v>
      </c>
      <c r="E264" s="790">
        <v>147535.36</v>
      </c>
      <c r="F264" s="778" t="s">
        <v>3935</v>
      </c>
      <c r="G264" s="778" t="s">
        <v>2604</v>
      </c>
      <c r="H264" s="778" t="s">
        <v>19</v>
      </c>
      <c r="I264" s="778" t="s">
        <v>2604</v>
      </c>
      <c r="J264" s="788">
        <v>44180.0</v>
      </c>
      <c r="K264" s="795" t="s">
        <v>3882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3569</v>
      </c>
      <c r="C265" s="794" t="s">
        <v>2601</v>
      </c>
      <c r="D265" s="778" t="s">
        <v>6374</v>
      </c>
      <c r="E265" s="790">
        <v>10000.0</v>
      </c>
      <c r="F265" s="778" t="s">
        <v>3568</v>
      </c>
      <c r="G265" s="788" t="s">
        <v>2604</v>
      </c>
      <c r="H265" s="788" t="s">
        <v>19</v>
      </c>
      <c r="I265" s="788" t="s">
        <v>2605</v>
      </c>
      <c r="J265" s="788">
        <v>43717.0</v>
      </c>
      <c r="K265" s="791" t="s">
        <v>4259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3440</v>
      </c>
      <c r="C266" s="794" t="s">
        <v>2601</v>
      </c>
      <c r="D266" s="778" t="s">
        <v>6374</v>
      </c>
      <c r="E266" s="790">
        <v>7000.0</v>
      </c>
      <c r="F266" s="778" t="s">
        <v>3437</v>
      </c>
      <c r="G266" s="788" t="s">
        <v>18</v>
      </c>
      <c r="H266" s="788" t="s">
        <v>19</v>
      </c>
      <c r="I266" s="788" t="s">
        <v>2858</v>
      </c>
      <c r="J266" s="788">
        <v>43417.0</v>
      </c>
      <c r="K266" s="791" t="s">
        <v>5282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6378</v>
      </c>
      <c r="C267" s="778" t="s">
        <v>3874</v>
      </c>
      <c r="D267" s="778" t="s">
        <v>6373</v>
      </c>
      <c r="E267" s="790">
        <v>0.0</v>
      </c>
      <c r="F267" s="778" t="s">
        <v>4730</v>
      </c>
      <c r="G267" s="778" t="s">
        <v>2604</v>
      </c>
      <c r="H267" s="778" t="s">
        <v>19</v>
      </c>
      <c r="I267" s="778" t="s">
        <v>2604</v>
      </c>
      <c r="J267" s="788">
        <v>44252.0</v>
      </c>
      <c r="K267" s="795" t="s">
        <v>3890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6380</v>
      </c>
      <c r="C268" s="794" t="s">
        <v>3874</v>
      </c>
      <c r="D268" s="778" t="s">
        <v>6374</v>
      </c>
      <c r="E268" s="790">
        <v>359512.5</v>
      </c>
      <c r="F268" s="778" t="s">
        <v>5175</v>
      </c>
      <c r="G268" s="778" t="s">
        <v>2604</v>
      </c>
      <c r="H268" s="778" t="s">
        <v>19</v>
      </c>
      <c r="I268" s="778" t="s">
        <v>2604</v>
      </c>
      <c r="J268" s="788">
        <v>44225.0</v>
      </c>
      <c r="K268" s="795" t="s">
        <v>3882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6375</v>
      </c>
      <c r="C269" s="794" t="s">
        <v>3874</v>
      </c>
      <c r="D269" s="778" t="s">
        <v>6374</v>
      </c>
      <c r="E269" s="790">
        <v>0.0</v>
      </c>
      <c r="F269" s="778" t="s">
        <v>5112</v>
      </c>
      <c r="G269" s="778" t="s">
        <v>2604</v>
      </c>
      <c r="H269" s="778" t="s">
        <v>19</v>
      </c>
      <c r="I269" s="778" t="s">
        <v>2604</v>
      </c>
      <c r="J269" s="788">
        <v>43749.0</v>
      </c>
      <c r="K269" s="795" t="s">
        <v>4259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6390</v>
      </c>
      <c r="C270" s="794" t="s">
        <v>3874</v>
      </c>
      <c r="D270" s="778" t="s">
        <v>6374</v>
      </c>
      <c r="E270" s="790">
        <v>30000.0</v>
      </c>
      <c r="F270" s="778" t="s">
        <v>5074</v>
      </c>
      <c r="G270" s="778" t="s">
        <v>2604</v>
      </c>
      <c r="H270" s="778" t="s">
        <v>19</v>
      </c>
      <c r="I270" s="778" t="s">
        <v>2604</v>
      </c>
      <c r="J270" s="788">
        <v>44043.0</v>
      </c>
      <c r="K270" s="795" t="s">
        <v>3882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6401</v>
      </c>
      <c r="C271" s="778" t="s">
        <v>3874</v>
      </c>
      <c r="D271" s="778" t="s">
        <v>6373</v>
      </c>
      <c r="E271" s="790">
        <v>0.0</v>
      </c>
      <c r="F271" s="778" t="s">
        <v>4209</v>
      </c>
      <c r="G271" s="778" t="s">
        <v>101</v>
      </c>
      <c r="H271" s="778" t="s">
        <v>19</v>
      </c>
      <c r="I271" s="778" t="s">
        <v>644</v>
      </c>
      <c r="J271" s="788">
        <v>44183.0</v>
      </c>
      <c r="K271" s="795" t="s">
        <v>3882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6402</v>
      </c>
      <c r="C272" s="794" t="s">
        <v>3874</v>
      </c>
      <c r="D272" s="778" t="s">
        <v>6374</v>
      </c>
      <c r="E272" s="790">
        <v>600000.0</v>
      </c>
      <c r="F272" s="778" t="s">
        <v>4718</v>
      </c>
      <c r="G272" s="778" t="s">
        <v>101</v>
      </c>
      <c r="H272" s="778" t="s">
        <v>19</v>
      </c>
      <c r="I272" s="778" t="s">
        <v>4140</v>
      </c>
      <c r="J272" s="788">
        <v>44067.0</v>
      </c>
      <c r="K272" s="795" t="s">
        <v>3894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6401</v>
      </c>
      <c r="C273" s="794" t="s">
        <v>3874</v>
      </c>
      <c r="D273" s="778" t="s">
        <v>6374</v>
      </c>
      <c r="E273" s="790">
        <v>33961.75</v>
      </c>
      <c r="F273" s="778" t="s">
        <v>4209</v>
      </c>
      <c r="G273" s="778" t="s">
        <v>101</v>
      </c>
      <c r="H273" s="778" t="s">
        <v>19</v>
      </c>
      <c r="I273" s="778" t="s">
        <v>644</v>
      </c>
      <c r="J273" s="788">
        <v>44183.0</v>
      </c>
      <c r="K273" s="795" t="s">
        <v>3882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3111</v>
      </c>
      <c r="C274" s="794" t="s">
        <v>2601</v>
      </c>
      <c r="D274" s="778" t="s">
        <v>6374</v>
      </c>
      <c r="E274" s="790">
        <v>47591.43</v>
      </c>
      <c r="F274" s="778" t="s">
        <v>3110</v>
      </c>
      <c r="G274" s="788" t="s">
        <v>2604</v>
      </c>
      <c r="H274" s="788" t="s">
        <v>19</v>
      </c>
      <c r="I274" s="788" t="s">
        <v>2617</v>
      </c>
      <c r="J274" s="788">
        <v>43559.0</v>
      </c>
      <c r="K274" s="791" t="s">
        <v>4259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2857</v>
      </c>
      <c r="C275" s="794" t="s">
        <v>2601</v>
      </c>
      <c r="D275" s="778" t="s">
        <v>2612</v>
      </c>
      <c r="E275" s="790">
        <v>5000.0</v>
      </c>
      <c r="F275" s="778" t="s">
        <v>2856</v>
      </c>
      <c r="G275" s="788" t="s">
        <v>18</v>
      </c>
      <c r="H275" s="788" t="s">
        <v>19</v>
      </c>
      <c r="I275" s="788" t="s">
        <v>2858</v>
      </c>
      <c r="J275" s="788">
        <v>43416.0</v>
      </c>
      <c r="K275" s="791" t="s">
        <v>3894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3774</v>
      </c>
      <c r="C276" s="794" t="s">
        <v>3685</v>
      </c>
      <c r="D276" s="778" t="s">
        <v>2612</v>
      </c>
      <c r="E276" s="790">
        <v>721960.02</v>
      </c>
      <c r="F276" s="778" t="s">
        <v>3773</v>
      </c>
      <c r="G276" s="788" t="s">
        <v>18</v>
      </c>
      <c r="H276" s="788" t="s">
        <v>19</v>
      </c>
      <c r="I276" s="788" t="s">
        <v>2258</v>
      </c>
      <c r="J276" s="788">
        <v>43797.0</v>
      </c>
      <c r="K276" s="791" t="s">
        <v>3890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2996</v>
      </c>
      <c r="C277" s="794" t="s">
        <v>2601</v>
      </c>
      <c r="D277" s="778" t="s">
        <v>6374</v>
      </c>
      <c r="E277" s="790">
        <v>50844.88</v>
      </c>
      <c r="F277" s="778" t="s">
        <v>2995</v>
      </c>
      <c r="G277" s="788" t="s">
        <v>2604</v>
      </c>
      <c r="H277" s="788" t="s">
        <v>19</v>
      </c>
      <c r="I277" s="788" t="s">
        <v>2605</v>
      </c>
      <c r="J277" s="788">
        <v>43888.0</v>
      </c>
      <c r="K277" s="791" t="s">
        <v>3882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3129</v>
      </c>
      <c r="C278" s="794" t="s">
        <v>2601</v>
      </c>
      <c r="D278" s="778" t="s">
        <v>6374</v>
      </c>
      <c r="E278" s="790">
        <v>20000.0</v>
      </c>
      <c r="F278" s="778" t="s">
        <v>3128</v>
      </c>
      <c r="G278" s="788" t="s">
        <v>18</v>
      </c>
      <c r="H278" s="788" t="s">
        <v>19</v>
      </c>
      <c r="I278" s="788" t="s">
        <v>2858</v>
      </c>
      <c r="J278" s="788">
        <v>43515.0</v>
      </c>
      <c r="K278" s="791" t="s">
        <v>3894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2996</v>
      </c>
      <c r="C279" s="778" t="s">
        <v>2601</v>
      </c>
      <c r="D279" s="778" t="s">
        <v>6373</v>
      </c>
      <c r="E279" s="790">
        <v>111979.59</v>
      </c>
      <c r="F279" s="778" t="s">
        <v>2995</v>
      </c>
      <c r="G279" s="788" t="s">
        <v>2604</v>
      </c>
      <c r="H279" s="788" t="s">
        <v>19</v>
      </c>
      <c r="I279" s="788" t="s">
        <v>2605</v>
      </c>
      <c r="J279" s="788">
        <v>43888.0</v>
      </c>
      <c r="K279" s="791" t="s">
        <v>3882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6397</v>
      </c>
      <c r="C280" s="794" t="s">
        <v>3874</v>
      </c>
      <c r="D280" s="778" t="s">
        <v>2612</v>
      </c>
      <c r="E280" s="790">
        <v>100000.0</v>
      </c>
      <c r="F280" s="778" t="s">
        <v>4063</v>
      </c>
      <c r="G280" s="778" t="s">
        <v>2604</v>
      </c>
      <c r="H280" s="778" t="s">
        <v>19</v>
      </c>
      <c r="I280" s="778" t="s">
        <v>2604</v>
      </c>
      <c r="J280" s="788">
        <v>43847.0</v>
      </c>
      <c r="K280" s="795" t="s">
        <v>3882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6390</v>
      </c>
      <c r="C281" s="794" t="s">
        <v>3874</v>
      </c>
      <c r="D281" s="778" t="s">
        <v>2612</v>
      </c>
      <c r="E281" s="790">
        <v>900000.0</v>
      </c>
      <c r="F281" s="778" t="s">
        <v>5074</v>
      </c>
      <c r="G281" s="778" t="s">
        <v>2604</v>
      </c>
      <c r="H281" s="778" t="s">
        <v>19</v>
      </c>
      <c r="I281" s="778" t="s">
        <v>2604</v>
      </c>
      <c r="J281" s="788">
        <v>44043.0</v>
      </c>
      <c r="K281" s="795" t="s">
        <v>3882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6403</v>
      </c>
      <c r="C282" s="794" t="s">
        <v>3874</v>
      </c>
      <c r="D282" s="778" t="s">
        <v>2612</v>
      </c>
      <c r="E282" s="790">
        <v>13000.0</v>
      </c>
      <c r="F282" s="778" t="s">
        <v>4709</v>
      </c>
      <c r="G282" s="778" t="s">
        <v>2604</v>
      </c>
      <c r="H282" s="778" t="s">
        <v>19</v>
      </c>
      <c r="I282" s="778" t="s">
        <v>2604</v>
      </c>
      <c r="J282" s="788">
        <v>44070.0</v>
      </c>
      <c r="K282" s="795" t="s">
        <v>3878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6404</v>
      </c>
      <c r="C283" s="778" t="s">
        <v>3874</v>
      </c>
      <c r="D283" s="778" t="s">
        <v>6373</v>
      </c>
      <c r="E283" s="790">
        <v>0.0</v>
      </c>
      <c r="F283" s="778" t="s">
        <v>4538</v>
      </c>
      <c r="G283" s="778" t="s">
        <v>101</v>
      </c>
      <c r="H283" s="778" t="s">
        <v>19</v>
      </c>
      <c r="I283" s="778" t="s">
        <v>6405</v>
      </c>
      <c r="J283" s="788">
        <v>44160.0</v>
      </c>
      <c r="K283" s="795" t="s">
        <v>3878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6406</v>
      </c>
      <c r="C284" s="778" t="s">
        <v>3874</v>
      </c>
      <c r="D284" s="778" t="s">
        <v>6373</v>
      </c>
      <c r="E284" s="790">
        <v>0.0</v>
      </c>
      <c r="F284" s="778" t="s">
        <v>5143</v>
      </c>
      <c r="G284" s="778" t="s">
        <v>2604</v>
      </c>
      <c r="H284" s="778" t="s">
        <v>19</v>
      </c>
      <c r="I284" s="778" t="s">
        <v>2604</v>
      </c>
      <c r="J284" s="788">
        <v>44244.0</v>
      </c>
      <c r="K284" s="795" t="s">
        <v>3882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3111</v>
      </c>
      <c r="C285" s="794" t="s">
        <v>2601</v>
      </c>
      <c r="D285" s="778" t="s">
        <v>6374</v>
      </c>
      <c r="E285" s="790">
        <v>100000.0</v>
      </c>
      <c r="F285" s="778" t="s">
        <v>3110</v>
      </c>
      <c r="G285" s="788" t="s">
        <v>2604</v>
      </c>
      <c r="H285" s="788" t="s">
        <v>19</v>
      </c>
      <c r="I285" s="788" t="s">
        <v>2617</v>
      </c>
      <c r="J285" s="788">
        <v>43559.0</v>
      </c>
      <c r="K285" s="791" t="s">
        <v>4259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6380</v>
      </c>
      <c r="C286" s="794" t="s">
        <v>3874</v>
      </c>
      <c r="D286" s="778" t="s">
        <v>2612</v>
      </c>
      <c r="E286" s="790">
        <v>12500.0</v>
      </c>
      <c r="F286" s="778" t="s">
        <v>5175</v>
      </c>
      <c r="G286" s="778" t="s">
        <v>2604</v>
      </c>
      <c r="H286" s="778" t="s">
        <v>19</v>
      </c>
      <c r="I286" s="778" t="s">
        <v>2604</v>
      </c>
      <c r="J286" s="788">
        <v>44225.0</v>
      </c>
      <c r="K286" s="795" t="s">
        <v>3882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6407</v>
      </c>
      <c r="C287" s="794" t="s">
        <v>3874</v>
      </c>
      <c r="D287" s="778" t="s">
        <v>2612</v>
      </c>
      <c r="E287" s="790">
        <v>10000.0</v>
      </c>
      <c r="F287" s="778" t="s">
        <v>5309</v>
      </c>
      <c r="G287" s="778" t="s">
        <v>2604</v>
      </c>
      <c r="H287" s="778" t="s">
        <v>19</v>
      </c>
      <c r="I287" s="778" t="s">
        <v>2604</v>
      </c>
      <c r="J287" s="788">
        <v>44075.0</v>
      </c>
      <c r="K287" s="810" t="s">
        <v>3882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2848</v>
      </c>
      <c r="C288" s="794" t="s">
        <v>2601</v>
      </c>
      <c r="D288" s="778" t="s">
        <v>6374</v>
      </c>
      <c r="E288" s="790">
        <v>96557.66</v>
      </c>
      <c r="F288" s="778" t="s">
        <v>2847</v>
      </c>
      <c r="G288" s="788" t="s">
        <v>2604</v>
      </c>
      <c r="H288" s="788" t="s">
        <v>19</v>
      </c>
      <c r="I288" s="788" t="s">
        <v>2605</v>
      </c>
      <c r="J288" s="788">
        <v>43822.0</v>
      </c>
      <c r="K288" s="788" t="s">
        <v>3890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3393</v>
      </c>
      <c r="C289" s="794" t="s">
        <v>2601</v>
      </c>
      <c r="D289" s="778" t="s">
        <v>6374</v>
      </c>
      <c r="E289" s="790">
        <v>120000.0</v>
      </c>
      <c r="F289" s="778" t="s">
        <v>3392</v>
      </c>
      <c r="G289" s="788" t="s">
        <v>2604</v>
      </c>
      <c r="H289" s="788" t="s">
        <v>19</v>
      </c>
      <c r="I289" s="788" t="s">
        <v>2617</v>
      </c>
      <c r="J289" s="788">
        <v>43531.0</v>
      </c>
      <c r="K289" s="791" t="s">
        <v>4259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3506</v>
      </c>
      <c r="C290" s="794" t="s">
        <v>2601</v>
      </c>
      <c r="D290" s="778" t="s">
        <v>6374</v>
      </c>
      <c r="E290" s="790">
        <v>5000.0</v>
      </c>
      <c r="F290" s="778" t="s">
        <v>6408</v>
      </c>
      <c r="G290" s="788" t="s">
        <v>18</v>
      </c>
      <c r="H290" s="788" t="s">
        <v>181</v>
      </c>
      <c r="I290" s="788" t="s">
        <v>72</v>
      </c>
      <c r="J290" s="788">
        <v>44278.0</v>
      </c>
      <c r="K290" s="791" t="s">
        <v>3882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6409</v>
      </c>
      <c r="C291" s="794" t="s">
        <v>3874</v>
      </c>
      <c r="D291" s="778" t="s">
        <v>6374</v>
      </c>
      <c r="E291" s="790">
        <v>7000.0</v>
      </c>
      <c r="F291" s="778" t="s">
        <v>5300</v>
      </c>
      <c r="G291" s="778" t="s">
        <v>101</v>
      </c>
      <c r="H291" s="778" t="s">
        <v>19</v>
      </c>
      <c r="I291" s="778" t="s">
        <v>5301</v>
      </c>
      <c r="J291" s="788">
        <v>44105.0</v>
      </c>
      <c r="K291" s="795" t="s">
        <v>3894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2796</v>
      </c>
      <c r="C292" s="794" t="s">
        <v>2601</v>
      </c>
      <c r="D292" s="778" t="s">
        <v>6374</v>
      </c>
      <c r="E292" s="790">
        <v>153417.37</v>
      </c>
      <c r="F292" s="778" t="s">
        <v>2795</v>
      </c>
      <c r="G292" s="788" t="s">
        <v>18</v>
      </c>
      <c r="H292" s="788" t="s">
        <v>181</v>
      </c>
      <c r="I292" s="788" t="s">
        <v>2689</v>
      </c>
      <c r="J292" s="788">
        <v>44273.0</v>
      </c>
      <c r="K292" s="791" t="s">
        <v>3882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3096</v>
      </c>
      <c r="C293" s="794" t="s">
        <v>2601</v>
      </c>
      <c r="D293" s="778" t="s">
        <v>6374</v>
      </c>
      <c r="E293" s="790">
        <v>15000.0</v>
      </c>
      <c r="F293" s="778" t="s">
        <v>3095</v>
      </c>
      <c r="G293" s="788" t="s">
        <v>2604</v>
      </c>
      <c r="H293" s="788" t="s">
        <v>19</v>
      </c>
      <c r="I293" s="788" t="s">
        <v>2605</v>
      </c>
      <c r="J293" s="788">
        <v>43605.0</v>
      </c>
      <c r="K293" s="791" t="s">
        <v>3890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3037</v>
      </c>
      <c r="C294" s="794" t="s">
        <v>2601</v>
      </c>
      <c r="D294" s="778" t="s">
        <v>6374</v>
      </c>
      <c r="E294" s="790">
        <v>20000.0</v>
      </c>
      <c r="F294" s="778" t="s">
        <v>3036</v>
      </c>
      <c r="G294" s="788" t="s">
        <v>2604</v>
      </c>
      <c r="H294" s="788" t="s">
        <v>19</v>
      </c>
      <c r="I294" s="788" t="s">
        <v>2605</v>
      </c>
      <c r="J294" s="788">
        <v>43703.0</v>
      </c>
      <c r="K294" s="791" t="s">
        <v>4259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6410</v>
      </c>
      <c r="C295" s="778" t="s">
        <v>3874</v>
      </c>
      <c r="D295" s="778" t="s">
        <v>6373</v>
      </c>
      <c r="E295" s="790">
        <v>0.0</v>
      </c>
      <c r="F295" s="778" t="s">
        <v>4396</v>
      </c>
      <c r="G295" s="778" t="s">
        <v>101</v>
      </c>
      <c r="H295" s="778" t="s">
        <v>19</v>
      </c>
      <c r="I295" s="778" t="s">
        <v>3713</v>
      </c>
      <c r="J295" s="788">
        <v>44126.0</v>
      </c>
      <c r="K295" s="795" t="s">
        <v>3882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3345</v>
      </c>
      <c r="C296" s="778" t="s">
        <v>2601</v>
      </c>
      <c r="D296" s="778" t="s">
        <v>6373</v>
      </c>
      <c r="E296" s="790"/>
      <c r="F296" s="778" t="s">
        <v>3344</v>
      </c>
      <c r="G296" s="788" t="s">
        <v>18</v>
      </c>
      <c r="H296" s="788" t="s">
        <v>181</v>
      </c>
      <c r="I296" s="788" t="s">
        <v>2689</v>
      </c>
      <c r="J296" s="788">
        <v>44280.0</v>
      </c>
      <c r="K296" s="791" t="s">
        <v>3890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3487</v>
      </c>
      <c r="C297" s="794" t="s">
        <v>2601</v>
      </c>
      <c r="D297" s="778" t="s">
        <v>2612</v>
      </c>
      <c r="E297" s="790">
        <v>200000.0</v>
      </c>
      <c r="F297" s="778" t="s">
        <v>3486</v>
      </c>
      <c r="G297" s="788" t="s">
        <v>2604</v>
      </c>
      <c r="H297" s="788" t="s">
        <v>19</v>
      </c>
      <c r="I297" s="788" t="s">
        <v>2617</v>
      </c>
      <c r="J297" s="788">
        <v>43861.0</v>
      </c>
      <c r="K297" s="791" t="s">
        <v>3890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6411</v>
      </c>
      <c r="C298" s="794" t="s">
        <v>3874</v>
      </c>
      <c r="D298" s="778" t="s">
        <v>6374</v>
      </c>
      <c r="E298" s="790">
        <v>328583.39</v>
      </c>
      <c r="F298" s="778" t="s">
        <v>5452</v>
      </c>
      <c r="G298" s="778" t="s">
        <v>101</v>
      </c>
      <c r="H298" s="778" t="s">
        <v>19</v>
      </c>
      <c r="I298" s="778" t="s">
        <v>4140</v>
      </c>
      <c r="J298" s="811">
        <v>44134.0</v>
      </c>
      <c r="K298" s="795" t="s">
        <v>3878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3393</v>
      </c>
      <c r="C299" s="778" t="s">
        <v>2601</v>
      </c>
      <c r="D299" s="778" t="s">
        <v>6373</v>
      </c>
      <c r="E299" s="790">
        <v>222801.29</v>
      </c>
      <c r="F299" s="778" t="s">
        <v>3392</v>
      </c>
      <c r="G299" s="788" t="s">
        <v>2604</v>
      </c>
      <c r="H299" s="788" t="s">
        <v>19</v>
      </c>
      <c r="I299" s="788" t="s">
        <v>2617</v>
      </c>
      <c r="J299" s="788">
        <v>43531.0</v>
      </c>
      <c r="K299" s="791" t="s">
        <v>4259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3395</v>
      </c>
      <c r="C300" s="778" t="s">
        <v>2601</v>
      </c>
      <c r="D300" s="778" t="s">
        <v>6373</v>
      </c>
      <c r="E300" s="790"/>
      <c r="F300" s="778" t="s">
        <v>3392</v>
      </c>
      <c r="G300" s="788" t="s">
        <v>2604</v>
      </c>
      <c r="H300" s="788" t="s">
        <v>19</v>
      </c>
      <c r="I300" s="788" t="s">
        <v>2617</v>
      </c>
      <c r="J300" s="788">
        <v>43566.0</v>
      </c>
      <c r="K300" s="791" t="s">
        <v>3890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6412</v>
      </c>
      <c r="C301" s="794" t="s">
        <v>3874</v>
      </c>
      <c r="D301" s="778" t="s">
        <v>6374</v>
      </c>
      <c r="E301" s="790">
        <v>95592.52</v>
      </c>
      <c r="F301" s="778" t="s">
        <v>5151</v>
      </c>
      <c r="G301" s="778" t="s">
        <v>101</v>
      </c>
      <c r="H301" s="778" t="s">
        <v>19</v>
      </c>
      <c r="I301" s="778" t="s">
        <v>6405</v>
      </c>
      <c r="J301" s="811">
        <v>44180.0</v>
      </c>
      <c r="K301" s="795" t="s">
        <v>3882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6413</v>
      </c>
      <c r="C302" s="778" t="s">
        <v>3874</v>
      </c>
      <c r="D302" s="778" t="s">
        <v>6373</v>
      </c>
      <c r="E302" s="790">
        <v>0.0</v>
      </c>
      <c r="F302" s="778" t="s">
        <v>5386</v>
      </c>
      <c r="G302" s="778" t="s">
        <v>101</v>
      </c>
      <c r="H302" s="778" t="s">
        <v>19</v>
      </c>
      <c r="I302" s="778" t="s">
        <v>3931</v>
      </c>
      <c r="J302" s="788">
        <v>44215.0</v>
      </c>
      <c r="K302" s="795" t="s">
        <v>3878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3111</v>
      </c>
      <c r="C303" s="794" t="s">
        <v>2601</v>
      </c>
      <c r="D303" s="778" t="s">
        <v>6374</v>
      </c>
      <c r="E303" s="790">
        <v>3500.0</v>
      </c>
      <c r="F303" s="778" t="s">
        <v>3110</v>
      </c>
      <c r="G303" s="788" t="s">
        <v>2604</v>
      </c>
      <c r="H303" s="788" t="s">
        <v>19</v>
      </c>
      <c r="I303" s="788" t="s">
        <v>2617</v>
      </c>
      <c r="J303" s="788">
        <v>43559.0</v>
      </c>
      <c r="K303" s="791" t="s">
        <v>4259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6413</v>
      </c>
      <c r="C304" s="794" t="s">
        <v>3874</v>
      </c>
      <c r="D304" s="778" t="s">
        <v>2612</v>
      </c>
      <c r="E304" s="790">
        <v>6000.0</v>
      </c>
      <c r="F304" s="778" t="s">
        <v>5386</v>
      </c>
      <c r="G304" s="778" t="s">
        <v>101</v>
      </c>
      <c r="H304" s="778" t="s">
        <v>19</v>
      </c>
      <c r="I304" s="778" t="s">
        <v>3931</v>
      </c>
      <c r="J304" s="788">
        <v>44215.0</v>
      </c>
      <c r="K304" s="795" t="s">
        <v>3878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3037</v>
      </c>
      <c r="C305" s="794" t="s">
        <v>2601</v>
      </c>
      <c r="D305" s="778" t="s">
        <v>6374</v>
      </c>
      <c r="E305" s="790">
        <v>50000.0</v>
      </c>
      <c r="F305" s="778" t="s">
        <v>3036</v>
      </c>
      <c r="G305" s="788" t="s">
        <v>2604</v>
      </c>
      <c r="H305" s="788" t="s">
        <v>19</v>
      </c>
      <c r="I305" s="788" t="s">
        <v>2605</v>
      </c>
      <c r="J305" s="788">
        <v>43703.0</v>
      </c>
      <c r="K305" s="791" t="s">
        <v>4259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6414</v>
      </c>
      <c r="C306" s="794" t="s">
        <v>3874</v>
      </c>
      <c r="D306" s="778" t="s">
        <v>6374</v>
      </c>
      <c r="E306" s="790">
        <v>200000.0</v>
      </c>
      <c r="F306" s="778" t="s">
        <v>5395</v>
      </c>
      <c r="G306" s="778" t="s">
        <v>101</v>
      </c>
      <c r="H306" s="778" t="s">
        <v>19</v>
      </c>
      <c r="I306" s="767" t="s">
        <v>4128</v>
      </c>
      <c r="J306" s="788">
        <v>44203.0</v>
      </c>
      <c r="K306" s="795" t="s">
        <v>3882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6415</v>
      </c>
      <c r="C307" s="794" t="s">
        <v>3874</v>
      </c>
      <c r="D307" s="778" t="s">
        <v>6374</v>
      </c>
      <c r="E307" s="790">
        <v>7000.0</v>
      </c>
      <c r="F307" s="778" t="s">
        <v>1223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3882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6416</v>
      </c>
      <c r="C308" s="778" t="s">
        <v>3874</v>
      </c>
      <c r="D308" s="778" t="s">
        <v>6373</v>
      </c>
      <c r="E308" s="790">
        <v>0.0</v>
      </c>
      <c r="F308" s="778" t="s">
        <v>4115</v>
      </c>
      <c r="G308" s="778" t="s">
        <v>101</v>
      </c>
      <c r="H308" s="778" t="s">
        <v>19</v>
      </c>
      <c r="I308" s="778" t="s">
        <v>3713</v>
      </c>
      <c r="J308" s="788">
        <v>44165.0</v>
      </c>
      <c r="K308" s="795" t="s">
        <v>3882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6417</v>
      </c>
      <c r="C309" s="794" t="s">
        <v>3874</v>
      </c>
      <c r="D309" s="778" t="s">
        <v>2612</v>
      </c>
      <c r="E309" s="790">
        <v>299695.62</v>
      </c>
      <c r="F309" s="778" t="s">
        <v>4425</v>
      </c>
      <c r="G309" s="778" t="s">
        <v>101</v>
      </c>
      <c r="H309" s="778" t="s">
        <v>19</v>
      </c>
      <c r="I309" s="778" t="s">
        <v>4140</v>
      </c>
      <c r="J309" s="788">
        <v>44195.0</v>
      </c>
      <c r="K309" s="795" t="s">
        <v>3890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6375</v>
      </c>
      <c r="C310" s="794" t="s">
        <v>3874</v>
      </c>
      <c r="D310" s="778" t="s">
        <v>2612</v>
      </c>
      <c r="E310" s="790">
        <v>203869.45</v>
      </c>
      <c r="F310" s="778" t="s">
        <v>5112</v>
      </c>
      <c r="G310" s="778" t="s">
        <v>2604</v>
      </c>
      <c r="H310" s="778" t="s">
        <v>19</v>
      </c>
      <c r="I310" s="778" t="s">
        <v>2604</v>
      </c>
      <c r="J310" s="788">
        <v>43749.0</v>
      </c>
      <c r="K310" s="795" t="s">
        <v>4259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3037</v>
      </c>
      <c r="C311" s="794" t="s">
        <v>2601</v>
      </c>
      <c r="D311" s="778" t="s">
        <v>6374</v>
      </c>
      <c r="E311" s="790">
        <v>1000.0</v>
      </c>
      <c r="F311" s="778" t="s">
        <v>3036</v>
      </c>
      <c r="G311" s="788" t="s">
        <v>2604</v>
      </c>
      <c r="H311" s="788" t="s">
        <v>19</v>
      </c>
      <c r="I311" s="788" t="s">
        <v>2605</v>
      </c>
      <c r="J311" s="788">
        <v>43703.0</v>
      </c>
      <c r="K311" s="791" t="s">
        <v>4259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3569</v>
      </c>
      <c r="C312" s="794" t="s">
        <v>2601</v>
      </c>
      <c r="D312" s="778" t="s">
        <v>6374</v>
      </c>
      <c r="E312" s="790">
        <v>10000.0</v>
      </c>
      <c r="F312" s="778" t="s">
        <v>3568</v>
      </c>
      <c r="G312" s="788" t="s">
        <v>2604</v>
      </c>
      <c r="H312" s="788" t="s">
        <v>19</v>
      </c>
      <c r="I312" s="788" t="s">
        <v>2605</v>
      </c>
      <c r="J312" s="788">
        <v>43717.0</v>
      </c>
      <c r="K312" s="791" t="s">
        <v>4259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6375</v>
      </c>
      <c r="C313" s="778" t="s">
        <v>3874</v>
      </c>
      <c r="D313" s="778" t="s">
        <v>6373</v>
      </c>
      <c r="E313" s="790">
        <v>0.0</v>
      </c>
      <c r="F313" s="778" t="s">
        <v>5112</v>
      </c>
      <c r="G313" s="778" t="s">
        <v>2604</v>
      </c>
      <c r="H313" s="778" t="s">
        <v>19</v>
      </c>
      <c r="I313" s="778" t="s">
        <v>2604</v>
      </c>
      <c r="J313" s="788">
        <v>43749.0</v>
      </c>
      <c r="K313" s="795" t="s">
        <v>4259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6380</v>
      </c>
      <c r="C314" s="778" t="s">
        <v>3874</v>
      </c>
      <c r="D314" s="778" t="s">
        <v>6373</v>
      </c>
      <c r="E314" s="790">
        <v>0.0</v>
      </c>
      <c r="F314" s="778" t="s">
        <v>5175</v>
      </c>
      <c r="G314" s="778" t="s">
        <v>2604</v>
      </c>
      <c r="H314" s="778" t="s">
        <v>19</v>
      </c>
      <c r="I314" s="778" t="s">
        <v>2604</v>
      </c>
      <c r="J314" s="788">
        <v>44225.0</v>
      </c>
      <c r="K314" s="795" t="s">
        <v>3882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3606</v>
      </c>
      <c r="C315" s="794" t="s">
        <v>2601</v>
      </c>
      <c r="D315" s="778" t="s">
        <v>6374</v>
      </c>
      <c r="E315" s="790">
        <v>29853.44</v>
      </c>
      <c r="F315" s="778" t="s">
        <v>3605</v>
      </c>
      <c r="G315" s="788" t="s">
        <v>2604</v>
      </c>
      <c r="H315" s="788" t="s">
        <v>19</v>
      </c>
      <c r="I315" s="788" t="s">
        <v>2617</v>
      </c>
      <c r="J315" s="788">
        <v>43822.0</v>
      </c>
      <c r="K315" s="791" t="s">
        <v>3890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3635</v>
      </c>
      <c r="C316" s="794" t="s">
        <v>2601</v>
      </c>
      <c r="D316" s="778" t="s">
        <v>6374</v>
      </c>
      <c r="E316" s="790">
        <v>3500.0</v>
      </c>
      <c r="F316" s="778" t="s">
        <v>3634</v>
      </c>
      <c r="G316" s="788" t="s">
        <v>18</v>
      </c>
      <c r="H316" s="788" t="s">
        <v>181</v>
      </c>
      <c r="I316" s="788" t="s">
        <v>203</v>
      </c>
      <c r="J316" s="788">
        <v>44273.0</v>
      </c>
      <c r="K316" s="791" t="s">
        <v>3882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3111</v>
      </c>
      <c r="C317" s="794" t="s">
        <v>2601</v>
      </c>
      <c r="D317" s="778" t="s">
        <v>6374</v>
      </c>
      <c r="E317" s="790">
        <v>193917.59</v>
      </c>
      <c r="F317" s="778" t="s">
        <v>3110</v>
      </c>
      <c r="G317" s="788" t="s">
        <v>2604</v>
      </c>
      <c r="H317" s="788" t="s">
        <v>19</v>
      </c>
      <c r="I317" s="788" t="s">
        <v>2617</v>
      </c>
      <c r="J317" s="788">
        <v>43559.0</v>
      </c>
      <c r="K317" s="791" t="s">
        <v>4259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2616</v>
      </c>
      <c r="C318" s="794" t="s">
        <v>2601</v>
      </c>
      <c r="D318" s="778" t="s">
        <v>6374</v>
      </c>
      <c r="E318" s="790">
        <v>10000.0</v>
      </c>
      <c r="F318" s="778" t="s">
        <v>2615</v>
      </c>
      <c r="G318" s="788" t="s">
        <v>2604</v>
      </c>
      <c r="H318" s="788" t="s">
        <v>19</v>
      </c>
      <c r="I318" s="788" t="s">
        <v>2617</v>
      </c>
      <c r="J318" s="788">
        <v>43874.0</v>
      </c>
      <c r="K318" s="791" t="s">
        <v>3882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2702</v>
      </c>
      <c r="C319" s="778" t="s">
        <v>2601</v>
      </c>
      <c r="D319" s="778" t="s">
        <v>6373</v>
      </c>
      <c r="E319" s="790">
        <v>72.06</v>
      </c>
      <c r="F319" s="778" t="s">
        <v>2701</v>
      </c>
      <c r="G319" s="788" t="s">
        <v>2604</v>
      </c>
      <c r="H319" s="788" t="s">
        <v>19</v>
      </c>
      <c r="I319" s="788" t="s">
        <v>2617</v>
      </c>
      <c r="J319" s="788">
        <v>43685.0</v>
      </c>
      <c r="K319" s="791" t="s">
        <v>4259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2717</v>
      </c>
      <c r="C320" s="778" t="s">
        <v>2601</v>
      </c>
      <c r="D320" s="778" t="s">
        <v>6373</v>
      </c>
      <c r="E320" s="790">
        <v>295.22</v>
      </c>
      <c r="F320" s="778" t="s">
        <v>2716</v>
      </c>
      <c r="G320" s="788" t="s">
        <v>18</v>
      </c>
      <c r="H320" s="788" t="s">
        <v>19</v>
      </c>
      <c r="I320" s="788" t="s">
        <v>378</v>
      </c>
      <c r="J320" s="788">
        <v>43382.0</v>
      </c>
      <c r="K320" s="791" t="s">
        <v>3894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2769</v>
      </c>
      <c r="C321" s="778" t="s">
        <v>2601</v>
      </c>
      <c r="D321" s="778" t="s">
        <v>6373</v>
      </c>
      <c r="E321" s="790">
        <v>47.86</v>
      </c>
      <c r="F321" s="778" t="s">
        <v>2768</v>
      </c>
      <c r="G321" s="788" t="s">
        <v>2604</v>
      </c>
      <c r="H321" s="788" t="s">
        <v>19</v>
      </c>
      <c r="I321" s="788" t="s">
        <v>2605</v>
      </c>
      <c r="J321" s="788">
        <v>43665.0</v>
      </c>
      <c r="K321" s="791" t="s">
        <v>4259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3129</v>
      </c>
      <c r="C322" s="778" t="s">
        <v>2601</v>
      </c>
      <c r="D322" s="778" t="s">
        <v>6373</v>
      </c>
      <c r="E322" s="790"/>
      <c r="F322" s="778" t="s">
        <v>3128</v>
      </c>
      <c r="G322" s="788" t="s">
        <v>18</v>
      </c>
      <c r="H322" s="788" t="s">
        <v>19</v>
      </c>
      <c r="I322" s="788" t="s">
        <v>2858</v>
      </c>
      <c r="J322" s="788">
        <v>43515.0</v>
      </c>
      <c r="K322" s="791" t="s">
        <v>3894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3141</v>
      </c>
      <c r="C323" s="778" t="s">
        <v>2601</v>
      </c>
      <c r="D323" s="778" t="s">
        <v>6373</v>
      </c>
      <c r="E323" s="790">
        <v>4170.42</v>
      </c>
      <c r="F323" s="778" t="s">
        <v>3140</v>
      </c>
      <c r="G323" s="788" t="s">
        <v>2604</v>
      </c>
      <c r="H323" s="788" t="s">
        <v>19</v>
      </c>
      <c r="I323" s="788" t="s">
        <v>2617</v>
      </c>
      <c r="J323" s="788">
        <v>43664.0</v>
      </c>
      <c r="K323" s="791" t="s">
        <v>4259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2845</v>
      </c>
      <c r="C324" s="778" t="s">
        <v>2601</v>
      </c>
      <c r="D324" s="778" t="s">
        <v>6373</v>
      </c>
      <c r="E324" s="790">
        <v>6.32</v>
      </c>
      <c r="F324" s="778" t="s">
        <v>2844</v>
      </c>
      <c r="G324" s="788" t="s">
        <v>2604</v>
      </c>
      <c r="H324" s="788" t="s">
        <v>19</v>
      </c>
      <c r="I324" s="788" t="s">
        <v>2605</v>
      </c>
      <c r="J324" s="788" t="s">
        <v>2654</v>
      </c>
      <c r="K324" s="791" t="s">
        <v>3882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3499</v>
      </c>
      <c r="C325" s="778" t="s">
        <v>2601</v>
      </c>
      <c r="D325" s="778" t="s">
        <v>6373</v>
      </c>
      <c r="E325" s="790">
        <v>242.83</v>
      </c>
      <c r="F325" s="778" t="s">
        <v>3498</v>
      </c>
      <c r="G325" s="788" t="s">
        <v>2604</v>
      </c>
      <c r="H325" s="788" t="s">
        <v>19</v>
      </c>
      <c r="I325" s="788" t="s">
        <v>2605</v>
      </c>
      <c r="J325" s="788">
        <v>43675.0</v>
      </c>
      <c r="K325" s="791" t="s">
        <v>4259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3337</v>
      </c>
      <c r="C326" s="794" t="s">
        <v>2601</v>
      </c>
      <c r="D326" s="778" t="s">
        <v>2612</v>
      </c>
      <c r="E326" s="790">
        <v>57000.0</v>
      </c>
      <c r="F326" s="778" t="s">
        <v>3336</v>
      </c>
      <c r="G326" s="788" t="s">
        <v>2604</v>
      </c>
      <c r="H326" s="788" t="s">
        <v>19</v>
      </c>
      <c r="I326" s="788" t="s">
        <v>2617</v>
      </c>
      <c r="J326" s="788">
        <v>43622.0</v>
      </c>
      <c r="K326" s="791" t="s">
        <v>3890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2616</v>
      </c>
      <c r="C327" s="778" t="s">
        <v>2601</v>
      </c>
      <c r="D327" s="778" t="s">
        <v>6373</v>
      </c>
      <c r="E327" s="790">
        <v>299695.62</v>
      </c>
      <c r="F327" s="778" t="s">
        <v>2615</v>
      </c>
      <c r="G327" s="788" t="s">
        <v>2604</v>
      </c>
      <c r="H327" s="788" t="s">
        <v>19</v>
      </c>
      <c r="I327" s="788" t="s">
        <v>2617</v>
      </c>
      <c r="J327" s="788">
        <v>43874.0</v>
      </c>
      <c r="K327" s="791" t="s">
        <v>3882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2727</v>
      </c>
      <c r="C328" s="778" t="s">
        <v>2601</v>
      </c>
      <c r="D328" s="778" t="s">
        <v>6373</v>
      </c>
      <c r="E328" s="790">
        <v>29853.44</v>
      </c>
      <c r="F328" s="778" t="s">
        <v>2726</v>
      </c>
      <c r="G328" s="788" t="s">
        <v>2604</v>
      </c>
      <c r="H328" s="788" t="s">
        <v>19</v>
      </c>
      <c r="I328" s="788" t="s">
        <v>2605</v>
      </c>
      <c r="J328" s="788">
        <v>43620.0</v>
      </c>
      <c r="K328" s="791" t="s">
        <v>3890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2957</v>
      </c>
      <c r="C329" s="794" t="s">
        <v>2601</v>
      </c>
      <c r="D329" s="778" t="s">
        <v>6374</v>
      </c>
      <c r="E329" s="790">
        <v>11000.0</v>
      </c>
      <c r="F329" s="778" t="s">
        <v>2956</v>
      </c>
      <c r="G329" s="788" t="s">
        <v>18</v>
      </c>
      <c r="H329" s="788" t="s">
        <v>181</v>
      </c>
      <c r="I329" s="788" t="s">
        <v>203</v>
      </c>
      <c r="J329" s="788">
        <v>44298.0</v>
      </c>
      <c r="K329" s="791" t="s">
        <v>3882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3037</v>
      </c>
      <c r="C330" s="794" t="s">
        <v>2601</v>
      </c>
      <c r="D330" s="778" t="s">
        <v>6374</v>
      </c>
      <c r="E330" s="790">
        <v>12000.0</v>
      </c>
      <c r="F330" s="778" t="s">
        <v>3036</v>
      </c>
      <c r="G330" s="788" t="s">
        <v>2604</v>
      </c>
      <c r="H330" s="788" t="s">
        <v>19</v>
      </c>
      <c r="I330" s="788" t="s">
        <v>2605</v>
      </c>
      <c r="J330" s="788">
        <v>43703.0</v>
      </c>
      <c r="K330" s="791" t="s">
        <v>4259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2727</v>
      </c>
      <c r="C331" s="794" t="s">
        <v>2601</v>
      </c>
      <c r="D331" s="778" t="s">
        <v>2612</v>
      </c>
      <c r="E331" s="790">
        <v>162050.69</v>
      </c>
      <c r="F331" s="778" t="s">
        <v>2726</v>
      </c>
      <c r="G331" s="788" t="s">
        <v>2604</v>
      </c>
      <c r="H331" s="788" t="s">
        <v>19</v>
      </c>
      <c r="I331" s="788" t="s">
        <v>2605</v>
      </c>
      <c r="J331" s="788">
        <v>43620.0</v>
      </c>
      <c r="K331" s="791" t="s">
        <v>3890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6392</v>
      </c>
      <c r="C332" s="794" t="s">
        <v>3874</v>
      </c>
      <c r="D332" s="778" t="s">
        <v>6374</v>
      </c>
      <c r="E332" s="790">
        <v>5000.0</v>
      </c>
      <c r="F332" s="778" t="s">
        <v>4543</v>
      </c>
      <c r="G332" s="778" t="s">
        <v>2604</v>
      </c>
      <c r="H332" s="778" t="s">
        <v>19</v>
      </c>
      <c r="I332" s="778" t="s">
        <v>2604</v>
      </c>
      <c r="J332" s="788">
        <v>43901.0</v>
      </c>
      <c r="K332" s="795" t="s">
        <v>3878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6418</v>
      </c>
      <c r="C333" s="778" t="s">
        <v>3874</v>
      </c>
      <c r="D333" s="778" t="s">
        <v>6373</v>
      </c>
      <c r="E333" s="790">
        <v>0.0</v>
      </c>
      <c r="F333" s="778" t="s">
        <v>5069</v>
      </c>
      <c r="G333" s="778" t="s">
        <v>101</v>
      </c>
      <c r="H333" s="778" t="s">
        <v>19</v>
      </c>
      <c r="I333" s="778" t="s">
        <v>186</v>
      </c>
      <c r="J333" s="788">
        <v>44183.0</v>
      </c>
      <c r="K333" s="795" t="s">
        <v>3878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6418</v>
      </c>
      <c r="C334" s="794" t="s">
        <v>3874</v>
      </c>
      <c r="D334" s="778" t="s">
        <v>2612</v>
      </c>
      <c r="E334" s="790">
        <v>103154.55</v>
      </c>
      <c r="F334" s="778" t="s">
        <v>5069</v>
      </c>
      <c r="G334" s="778" t="s">
        <v>101</v>
      </c>
      <c r="H334" s="778" t="s">
        <v>19</v>
      </c>
      <c r="I334" s="778" t="s">
        <v>186</v>
      </c>
      <c r="J334" s="788">
        <v>44183.0</v>
      </c>
      <c r="K334" s="795" t="s">
        <v>3878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2957</v>
      </c>
      <c r="C335" s="794" t="s">
        <v>2601</v>
      </c>
      <c r="D335" s="778" t="s">
        <v>6374</v>
      </c>
      <c r="E335" s="790">
        <v>100000.0</v>
      </c>
      <c r="F335" s="778" t="s">
        <v>2956</v>
      </c>
      <c r="G335" s="788" t="s">
        <v>18</v>
      </c>
      <c r="H335" s="788" t="s">
        <v>181</v>
      </c>
      <c r="I335" s="788" t="s">
        <v>203</v>
      </c>
      <c r="J335" s="788">
        <v>44298.0</v>
      </c>
      <c r="K335" s="791" t="s">
        <v>3882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3037</v>
      </c>
      <c r="C336" s="794" t="s">
        <v>2601</v>
      </c>
      <c r="D336" s="778" t="s">
        <v>6374</v>
      </c>
      <c r="E336" s="790">
        <v>9000.0</v>
      </c>
      <c r="F336" s="778" t="s">
        <v>3036</v>
      </c>
      <c r="G336" s="788" t="s">
        <v>2604</v>
      </c>
      <c r="H336" s="788" t="s">
        <v>19</v>
      </c>
      <c r="I336" s="788" t="s">
        <v>2605</v>
      </c>
      <c r="J336" s="788">
        <v>43703.0</v>
      </c>
      <c r="K336" s="791" t="s">
        <v>4259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6412</v>
      </c>
      <c r="C337" s="794" t="s">
        <v>3874</v>
      </c>
      <c r="D337" s="778" t="s">
        <v>6374</v>
      </c>
      <c r="E337" s="790">
        <v>5000.0</v>
      </c>
      <c r="F337" s="778" t="s">
        <v>5151</v>
      </c>
      <c r="G337" s="778" t="s">
        <v>101</v>
      </c>
      <c r="H337" s="778" t="s">
        <v>19</v>
      </c>
      <c r="I337" s="778" t="s">
        <v>4539</v>
      </c>
      <c r="J337" s="788">
        <v>44180.0</v>
      </c>
      <c r="K337" s="795" t="s">
        <v>3882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6419</v>
      </c>
      <c r="C338" s="778" t="s">
        <v>3874</v>
      </c>
      <c r="D338" s="778" t="s">
        <v>6373</v>
      </c>
      <c r="E338" s="790">
        <v>0.0</v>
      </c>
      <c r="F338" s="778" t="s">
        <v>4817</v>
      </c>
      <c r="G338" s="778" t="s">
        <v>101</v>
      </c>
      <c r="H338" s="778" t="s">
        <v>1852</v>
      </c>
      <c r="I338" s="778" t="s">
        <v>6289</v>
      </c>
      <c r="J338" s="788">
        <v>44246.0</v>
      </c>
      <c r="K338" s="795" t="s">
        <v>3878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3096</v>
      </c>
      <c r="C339" s="794" t="s">
        <v>2601</v>
      </c>
      <c r="D339" s="778" t="s">
        <v>6374</v>
      </c>
      <c r="E339" s="790">
        <v>150895.05</v>
      </c>
      <c r="F339" s="778" t="s">
        <v>3095</v>
      </c>
      <c r="G339" s="788" t="s">
        <v>2604</v>
      </c>
      <c r="H339" s="788" t="s">
        <v>19</v>
      </c>
      <c r="I339" s="788" t="s">
        <v>2605</v>
      </c>
      <c r="J339" s="788">
        <v>43605.0</v>
      </c>
      <c r="K339" s="791" t="s">
        <v>3890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6419</v>
      </c>
      <c r="C340" s="794" t="s">
        <v>3874</v>
      </c>
      <c r="D340" s="778" t="s">
        <v>2612</v>
      </c>
      <c r="E340" s="790">
        <v>263682.77</v>
      </c>
      <c r="F340" s="778" t="s">
        <v>4817</v>
      </c>
      <c r="G340" s="778" t="s">
        <v>101</v>
      </c>
      <c r="H340" s="778" t="s">
        <v>1852</v>
      </c>
      <c r="I340" s="778" t="s">
        <v>6289</v>
      </c>
      <c r="J340" s="788">
        <v>44246.0</v>
      </c>
      <c r="K340" s="795" t="s">
        <v>3878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3111</v>
      </c>
      <c r="C341" s="794" t="s">
        <v>2601</v>
      </c>
      <c r="D341" s="778" t="s">
        <v>6374</v>
      </c>
      <c r="E341" s="790">
        <v>54000.0</v>
      </c>
      <c r="F341" s="778" t="s">
        <v>3110</v>
      </c>
      <c r="G341" s="788" t="s">
        <v>2604</v>
      </c>
      <c r="H341" s="788" t="s">
        <v>19</v>
      </c>
      <c r="I341" s="788" t="s">
        <v>2617</v>
      </c>
      <c r="J341" s="788">
        <v>43559.0</v>
      </c>
      <c r="K341" s="791" t="s">
        <v>4259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6420</v>
      </c>
      <c r="C342" s="794" t="s">
        <v>3874</v>
      </c>
      <c r="D342" s="778" t="s">
        <v>2612</v>
      </c>
      <c r="E342" s="790">
        <v>10000.0</v>
      </c>
      <c r="F342" s="778" t="s">
        <v>4093</v>
      </c>
      <c r="G342" s="778" t="s">
        <v>101</v>
      </c>
      <c r="H342" s="778" t="s">
        <v>19</v>
      </c>
      <c r="I342" s="778" t="s">
        <v>3713</v>
      </c>
      <c r="J342" s="788">
        <v>44228.0</v>
      </c>
      <c r="K342" s="795" t="s">
        <v>3878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3465</v>
      </c>
      <c r="C343" s="794" t="s">
        <v>2601</v>
      </c>
      <c r="D343" s="778" t="s">
        <v>6374</v>
      </c>
      <c r="E343" s="790">
        <v>18500.0</v>
      </c>
      <c r="F343" s="778" t="s">
        <v>3464</v>
      </c>
      <c r="G343" s="788" t="s">
        <v>18</v>
      </c>
      <c r="H343" s="788" t="s">
        <v>181</v>
      </c>
      <c r="I343" s="788" t="s">
        <v>203</v>
      </c>
      <c r="J343" s="788">
        <v>44279.0</v>
      </c>
      <c r="K343" s="791" t="s">
        <v>3882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3506</v>
      </c>
      <c r="C344" s="778" t="s">
        <v>2601</v>
      </c>
      <c r="D344" s="778" t="s">
        <v>6373</v>
      </c>
      <c r="E344" s="790">
        <v>19321.39</v>
      </c>
      <c r="F344" s="778" t="s">
        <v>6408</v>
      </c>
      <c r="G344" s="788" t="s">
        <v>18</v>
      </c>
      <c r="H344" s="788" t="s">
        <v>181</v>
      </c>
      <c r="I344" s="788" t="s">
        <v>72</v>
      </c>
      <c r="J344" s="788">
        <v>44278.0</v>
      </c>
      <c r="K344" s="791" t="s">
        <v>3882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3037</v>
      </c>
      <c r="C345" s="794" t="s">
        <v>2601</v>
      </c>
      <c r="D345" s="778" t="s">
        <v>6374</v>
      </c>
      <c r="E345" s="790">
        <v>103664.69</v>
      </c>
      <c r="F345" s="778" t="s">
        <v>3036</v>
      </c>
      <c r="G345" s="788" t="s">
        <v>2604</v>
      </c>
      <c r="H345" s="788" t="s">
        <v>19</v>
      </c>
      <c r="I345" s="788" t="s">
        <v>2605</v>
      </c>
      <c r="J345" s="788">
        <v>43703.0</v>
      </c>
      <c r="K345" s="791" t="s">
        <v>4259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3322</v>
      </c>
      <c r="C346" s="794" t="s">
        <v>2601</v>
      </c>
      <c r="D346" s="778" t="s">
        <v>6374</v>
      </c>
      <c r="E346" s="790">
        <v>11000.0</v>
      </c>
      <c r="F346" s="778" t="s">
        <v>3321</v>
      </c>
      <c r="G346" s="788" t="s">
        <v>2604</v>
      </c>
      <c r="H346" s="788" t="s">
        <v>19</v>
      </c>
      <c r="I346" s="788" t="s">
        <v>2605</v>
      </c>
      <c r="J346" s="788">
        <v>43873.0</v>
      </c>
      <c r="K346" s="791" t="s">
        <v>3882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3382</v>
      </c>
      <c r="C347" s="778" t="s">
        <v>2601</v>
      </c>
      <c r="D347" s="778" t="s">
        <v>6373</v>
      </c>
      <c r="E347" s="790">
        <v>797.3</v>
      </c>
      <c r="F347" s="778" t="s">
        <v>3381</v>
      </c>
      <c r="G347" s="788" t="s">
        <v>2604</v>
      </c>
      <c r="H347" s="788" t="s">
        <v>19</v>
      </c>
      <c r="I347" s="788" t="s">
        <v>2605</v>
      </c>
      <c r="J347" s="788">
        <v>43710.0</v>
      </c>
      <c r="K347" s="791" t="s">
        <v>4259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3200</v>
      </c>
      <c r="C348" s="794" t="s">
        <v>2601</v>
      </c>
      <c r="D348" s="778" t="s">
        <v>2612</v>
      </c>
      <c r="E348" s="805">
        <v>151479.55</v>
      </c>
      <c r="F348" s="778" t="s">
        <v>3199</v>
      </c>
      <c r="G348" s="788" t="s">
        <v>2604</v>
      </c>
      <c r="H348" s="788" t="s">
        <v>19</v>
      </c>
      <c r="I348" s="788" t="s">
        <v>2605</v>
      </c>
      <c r="J348" s="788">
        <v>43732.0</v>
      </c>
      <c r="K348" s="791" t="s">
        <v>4259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2643</v>
      </c>
      <c r="C349" s="794" t="s">
        <v>2601</v>
      </c>
      <c r="D349" s="778" t="s">
        <v>2612</v>
      </c>
      <c r="E349" s="790">
        <v>405479.42</v>
      </c>
      <c r="F349" s="778" t="s">
        <v>2642</v>
      </c>
      <c r="G349" s="788" t="s">
        <v>2604</v>
      </c>
      <c r="H349" s="788" t="s">
        <v>19</v>
      </c>
      <c r="I349" s="788" t="s">
        <v>2605</v>
      </c>
      <c r="J349" s="788">
        <v>43684.0</v>
      </c>
      <c r="K349" s="791" t="s">
        <v>4259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3138</v>
      </c>
      <c r="C350" s="794" t="s">
        <v>2601</v>
      </c>
      <c r="D350" s="778" t="s">
        <v>6374</v>
      </c>
      <c r="E350" s="790">
        <v>70000.0</v>
      </c>
      <c r="F350" s="778" t="s">
        <v>3137</v>
      </c>
      <c r="G350" s="788" t="s">
        <v>18</v>
      </c>
      <c r="H350" s="788" t="s">
        <v>181</v>
      </c>
      <c r="I350" s="788" t="s">
        <v>203</v>
      </c>
      <c r="J350" s="788">
        <v>44278.0</v>
      </c>
      <c r="K350" s="791" t="s">
        <v>3878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3322</v>
      </c>
      <c r="C351" s="794" t="s">
        <v>2601</v>
      </c>
      <c r="D351" s="778" t="s">
        <v>6374</v>
      </c>
      <c r="E351" s="790">
        <v>15000.0</v>
      </c>
      <c r="F351" s="778" t="s">
        <v>3321</v>
      </c>
      <c r="G351" s="788" t="s">
        <v>2604</v>
      </c>
      <c r="H351" s="788" t="s">
        <v>19</v>
      </c>
      <c r="I351" s="788" t="s">
        <v>2605</v>
      </c>
      <c r="J351" s="788">
        <v>43873.0</v>
      </c>
      <c r="K351" s="791" t="s">
        <v>3882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3549</v>
      </c>
      <c r="C352" s="778" t="s">
        <v>2601</v>
      </c>
      <c r="D352" s="778" t="s">
        <v>6373</v>
      </c>
      <c r="E352" s="790">
        <v>13320.06</v>
      </c>
      <c r="F352" s="778" t="s">
        <v>3548</v>
      </c>
      <c r="G352" s="788" t="s">
        <v>2604</v>
      </c>
      <c r="H352" s="788" t="s">
        <v>19</v>
      </c>
      <c r="I352" s="788" t="s">
        <v>2605</v>
      </c>
      <c r="J352" s="788">
        <v>44041.0</v>
      </c>
      <c r="K352" s="791" t="s">
        <v>3882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3037</v>
      </c>
      <c r="C353" s="794" t="s">
        <v>2601</v>
      </c>
      <c r="D353" s="778" t="s">
        <v>6374</v>
      </c>
      <c r="E353" s="790">
        <v>15000.0</v>
      </c>
      <c r="F353" s="778" t="s">
        <v>3036</v>
      </c>
      <c r="G353" s="788" t="s">
        <v>2604</v>
      </c>
      <c r="H353" s="788" t="s">
        <v>19</v>
      </c>
      <c r="I353" s="788" t="s">
        <v>2605</v>
      </c>
      <c r="J353" s="788">
        <v>43703.0</v>
      </c>
      <c r="K353" s="791" t="s">
        <v>4259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2868</v>
      </c>
      <c r="C354" s="794" t="s">
        <v>2601</v>
      </c>
      <c r="D354" s="778" t="s">
        <v>2612</v>
      </c>
      <c r="E354" s="790">
        <v>107481.43</v>
      </c>
      <c r="F354" s="778" t="s">
        <v>2867</v>
      </c>
      <c r="G354" s="788" t="s">
        <v>2604</v>
      </c>
      <c r="H354" s="788" t="s">
        <v>19</v>
      </c>
      <c r="I354" s="788" t="s">
        <v>2604</v>
      </c>
      <c r="J354" s="788">
        <v>44118.0</v>
      </c>
      <c r="K354" s="791" t="s">
        <v>3882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2864</v>
      </c>
      <c r="C355" s="794" t="s">
        <v>2601</v>
      </c>
      <c r="D355" s="778" t="s">
        <v>2612</v>
      </c>
      <c r="E355" s="790">
        <v>89000.0</v>
      </c>
      <c r="F355" s="778" t="s">
        <v>2863</v>
      </c>
      <c r="G355" s="788" t="s">
        <v>2604</v>
      </c>
      <c r="H355" s="788" t="s">
        <v>19</v>
      </c>
      <c r="I355" s="788" t="s">
        <v>2604</v>
      </c>
      <c r="J355" s="788">
        <v>44124.0</v>
      </c>
      <c r="K355" s="791" t="s">
        <v>3882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3449</v>
      </c>
      <c r="C356" s="794" t="s">
        <v>2601</v>
      </c>
      <c r="D356" s="778" t="s">
        <v>6374</v>
      </c>
      <c r="E356" s="790">
        <v>140003.78</v>
      </c>
      <c r="F356" s="778" t="s">
        <v>2059</v>
      </c>
      <c r="G356" s="788" t="s">
        <v>18</v>
      </c>
      <c r="H356" s="788" t="s">
        <v>181</v>
      </c>
      <c r="I356" s="788" t="s">
        <v>72</v>
      </c>
      <c r="J356" s="788">
        <v>44280.0</v>
      </c>
      <c r="K356" s="791" t="s">
        <v>3882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6421</v>
      </c>
      <c r="C357" s="794" t="s">
        <v>3874</v>
      </c>
      <c r="D357" s="778" t="s">
        <v>6374</v>
      </c>
      <c r="E357" s="790">
        <v>200000.0</v>
      </c>
      <c r="F357" s="778" t="s">
        <v>3882</v>
      </c>
      <c r="G357" s="778" t="s">
        <v>101</v>
      </c>
      <c r="H357" s="778" t="s">
        <v>19</v>
      </c>
      <c r="I357" s="778" t="s">
        <v>3713</v>
      </c>
      <c r="J357" s="788">
        <v>44160.0</v>
      </c>
      <c r="K357" s="795" t="s">
        <v>3882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6422</v>
      </c>
      <c r="C358" s="778" t="s">
        <v>3874</v>
      </c>
      <c r="D358" s="778" t="s">
        <v>6373</v>
      </c>
      <c r="E358" s="790">
        <v>0.0</v>
      </c>
      <c r="F358" s="778" t="s">
        <v>4655</v>
      </c>
      <c r="G358" s="778" t="s">
        <v>18</v>
      </c>
      <c r="H358" s="778" t="s">
        <v>19</v>
      </c>
      <c r="I358" s="778" t="s">
        <v>378</v>
      </c>
      <c r="J358" s="788">
        <v>43880.0</v>
      </c>
      <c r="K358" s="795" t="s">
        <v>3894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2957</v>
      </c>
      <c r="C359" s="794" t="s">
        <v>2601</v>
      </c>
      <c r="D359" s="778" t="s">
        <v>6374</v>
      </c>
      <c r="E359" s="790">
        <v>44600.0</v>
      </c>
      <c r="F359" s="778" t="s">
        <v>2956</v>
      </c>
      <c r="G359" s="788" t="s">
        <v>18</v>
      </c>
      <c r="H359" s="788" t="s">
        <v>181</v>
      </c>
      <c r="I359" s="788" t="s">
        <v>203</v>
      </c>
      <c r="J359" s="788">
        <v>44298.0</v>
      </c>
      <c r="K359" s="791" t="s">
        <v>3882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3313</v>
      </c>
      <c r="C360" s="794" t="s">
        <v>2601</v>
      </c>
      <c r="D360" s="778" t="s">
        <v>6374</v>
      </c>
      <c r="E360" s="790">
        <v>54600.0</v>
      </c>
      <c r="F360" s="778" t="s">
        <v>1730</v>
      </c>
      <c r="G360" s="788" t="s">
        <v>18</v>
      </c>
      <c r="H360" s="788" t="s">
        <v>181</v>
      </c>
      <c r="I360" s="788" t="s">
        <v>203</v>
      </c>
      <c r="J360" s="788">
        <v>44287.0</v>
      </c>
      <c r="K360" s="791" t="s">
        <v>3890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2785</v>
      </c>
      <c r="C361" s="794" t="s">
        <v>2601</v>
      </c>
      <c r="D361" s="778" t="s">
        <v>6374</v>
      </c>
      <c r="E361" s="790">
        <v>11500.0</v>
      </c>
      <c r="F361" s="778" t="s">
        <v>479</v>
      </c>
      <c r="G361" s="788" t="s">
        <v>18</v>
      </c>
      <c r="H361" s="788" t="s">
        <v>181</v>
      </c>
      <c r="I361" s="788" t="s">
        <v>203</v>
      </c>
      <c r="J361" s="788">
        <v>44333.0</v>
      </c>
      <c r="K361" s="791" t="s">
        <v>3890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3159</v>
      </c>
      <c r="C362" s="794" t="s">
        <v>2601</v>
      </c>
      <c r="D362" s="778" t="s">
        <v>6374</v>
      </c>
      <c r="E362" s="790">
        <v>98710.87</v>
      </c>
      <c r="F362" s="778" t="s">
        <v>3158</v>
      </c>
      <c r="G362" s="788" t="s">
        <v>2604</v>
      </c>
      <c r="H362" s="788" t="s">
        <v>19</v>
      </c>
      <c r="I362" s="788" t="s">
        <v>2605</v>
      </c>
      <c r="J362" s="788">
        <v>43711.0</v>
      </c>
      <c r="K362" s="791" t="s">
        <v>4259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6394</v>
      </c>
      <c r="C363" s="794" t="s">
        <v>3874</v>
      </c>
      <c r="D363" s="778" t="s">
        <v>6374</v>
      </c>
      <c r="E363" s="790">
        <v>10000.0</v>
      </c>
      <c r="F363" s="778" t="s">
        <v>4680</v>
      </c>
      <c r="G363" s="778" t="s">
        <v>2604</v>
      </c>
      <c r="H363" s="778" t="s">
        <v>19</v>
      </c>
      <c r="I363" s="778" t="s">
        <v>2604</v>
      </c>
      <c r="J363" s="813">
        <v>43717.0</v>
      </c>
      <c r="K363" s="795" t="s">
        <v>4259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3159</v>
      </c>
      <c r="C364" s="794" t="s">
        <v>2601</v>
      </c>
      <c r="D364" s="778" t="s">
        <v>2612</v>
      </c>
      <c r="E364" s="790">
        <v>1330000.0</v>
      </c>
      <c r="F364" s="778" t="s">
        <v>3158</v>
      </c>
      <c r="G364" s="788" t="s">
        <v>2604</v>
      </c>
      <c r="H364" s="788" t="s">
        <v>19</v>
      </c>
      <c r="I364" s="788" t="s">
        <v>2605</v>
      </c>
      <c r="J364" s="788">
        <v>43711.0</v>
      </c>
      <c r="K364" s="791" t="s">
        <v>4259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6423</v>
      </c>
      <c r="C365" s="794" t="s">
        <v>3874</v>
      </c>
      <c r="D365" s="778" t="s">
        <v>6374</v>
      </c>
      <c r="E365" s="790">
        <v>15000.0</v>
      </c>
      <c r="F365" s="778" t="s">
        <v>5325</v>
      </c>
      <c r="G365" s="778" t="s">
        <v>18</v>
      </c>
      <c r="H365" s="778" t="s">
        <v>27</v>
      </c>
      <c r="I365" s="778" t="s">
        <v>262</v>
      </c>
      <c r="J365" s="788">
        <v>44291.0</v>
      </c>
      <c r="K365" s="795" t="s">
        <v>3894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3465</v>
      </c>
      <c r="C366" s="794" t="s">
        <v>2601</v>
      </c>
      <c r="D366" s="778" t="s">
        <v>6374</v>
      </c>
      <c r="E366" s="790">
        <v>10000.0</v>
      </c>
      <c r="F366" s="778" t="s">
        <v>3464</v>
      </c>
      <c r="G366" s="788" t="s">
        <v>18</v>
      </c>
      <c r="H366" s="788" t="s">
        <v>181</v>
      </c>
      <c r="I366" s="788" t="s">
        <v>203</v>
      </c>
      <c r="J366" s="788">
        <v>44279.0</v>
      </c>
      <c r="K366" s="791" t="s">
        <v>3882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3172</v>
      </c>
      <c r="C367" s="794" t="s">
        <v>2601</v>
      </c>
      <c r="D367" s="778" t="s">
        <v>6374</v>
      </c>
      <c r="E367" s="790">
        <v>7000.0</v>
      </c>
      <c r="F367" s="778" t="s">
        <v>3171</v>
      </c>
      <c r="G367" s="788" t="s">
        <v>18</v>
      </c>
      <c r="H367" s="788" t="s">
        <v>181</v>
      </c>
      <c r="I367" s="788" t="s">
        <v>203</v>
      </c>
      <c r="J367" s="788">
        <v>44280.0</v>
      </c>
      <c r="K367" s="791" t="s">
        <v>3882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2721</v>
      </c>
      <c r="C368" s="794" t="s">
        <v>2601</v>
      </c>
      <c r="D368" s="778" t="s">
        <v>6374</v>
      </c>
      <c r="E368" s="790">
        <v>15000.0</v>
      </c>
      <c r="F368" s="778" t="s">
        <v>2720</v>
      </c>
      <c r="G368" s="788" t="s">
        <v>18</v>
      </c>
      <c r="H368" s="788" t="s">
        <v>181</v>
      </c>
      <c r="I368" s="788" t="s">
        <v>203</v>
      </c>
      <c r="J368" s="788">
        <v>44295.0</v>
      </c>
      <c r="K368" s="791" t="s">
        <v>3878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3096</v>
      </c>
      <c r="C369" s="794" t="s">
        <v>2601</v>
      </c>
      <c r="D369" s="778" t="s">
        <v>6374</v>
      </c>
      <c r="E369" s="790">
        <v>10000.0</v>
      </c>
      <c r="F369" s="778" t="s">
        <v>3095</v>
      </c>
      <c r="G369" s="788" t="s">
        <v>2604</v>
      </c>
      <c r="H369" s="788" t="s">
        <v>19</v>
      </c>
      <c r="I369" s="788" t="s">
        <v>2605</v>
      </c>
      <c r="J369" s="788">
        <v>43605.0</v>
      </c>
      <c r="K369" s="791" t="s">
        <v>3890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3111</v>
      </c>
      <c r="C370" s="794" t="s">
        <v>2601</v>
      </c>
      <c r="D370" s="778" t="s">
        <v>2612</v>
      </c>
      <c r="E370" s="790">
        <v>4300.0</v>
      </c>
      <c r="F370" s="778" t="s">
        <v>3110</v>
      </c>
      <c r="G370" s="788" t="s">
        <v>2604</v>
      </c>
      <c r="H370" s="788" t="s">
        <v>19</v>
      </c>
      <c r="I370" s="788" t="s">
        <v>2617</v>
      </c>
      <c r="J370" s="788">
        <v>43559.0</v>
      </c>
      <c r="K370" s="791" t="s">
        <v>4259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3269</v>
      </c>
      <c r="C371" s="794" t="s">
        <v>2601</v>
      </c>
      <c r="D371" s="778" t="s">
        <v>6374</v>
      </c>
      <c r="E371" s="790">
        <v>50000.0</v>
      </c>
      <c r="F371" s="778" t="s">
        <v>3268</v>
      </c>
      <c r="G371" s="788" t="s">
        <v>18</v>
      </c>
      <c r="H371" s="788" t="s">
        <v>181</v>
      </c>
      <c r="I371" s="788" t="s">
        <v>203</v>
      </c>
      <c r="J371" s="788">
        <v>44322.0</v>
      </c>
      <c r="K371" s="791" t="s">
        <v>3882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3114</v>
      </c>
      <c r="C372" s="794" t="s">
        <v>2601</v>
      </c>
      <c r="D372" s="778" t="s">
        <v>6374</v>
      </c>
      <c r="E372" s="790">
        <v>0.0</v>
      </c>
      <c r="F372" s="778" t="s">
        <v>3113</v>
      </c>
      <c r="G372" s="788" t="s">
        <v>18</v>
      </c>
      <c r="H372" s="788" t="s">
        <v>181</v>
      </c>
      <c r="I372" s="788" t="s">
        <v>2689</v>
      </c>
      <c r="J372" s="788">
        <v>44266.0</v>
      </c>
      <c r="K372" s="791" t="s">
        <v>3890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3037</v>
      </c>
      <c r="C373" s="794" t="s">
        <v>2601</v>
      </c>
      <c r="D373" s="778" t="s">
        <v>6374</v>
      </c>
      <c r="E373" s="790">
        <v>40000.0</v>
      </c>
      <c r="F373" s="778" t="s">
        <v>3036</v>
      </c>
      <c r="G373" s="788" t="s">
        <v>2604</v>
      </c>
      <c r="H373" s="788" t="s">
        <v>19</v>
      </c>
      <c r="I373" s="788" t="s">
        <v>2605</v>
      </c>
      <c r="J373" s="788">
        <v>43703.0</v>
      </c>
      <c r="K373" s="791" t="s">
        <v>4259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3111</v>
      </c>
      <c r="C374" s="794" t="s">
        <v>2601</v>
      </c>
      <c r="D374" s="778" t="s">
        <v>6374</v>
      </c>
      <c r="E374" s="790">
        <v>17000.0</v>
      </c>
      <c r="F374" s="778" t="s">
        <v>3110</v>
      </c>
      <c r="G374" s="788" t="s">
        <v>2604</v>
      </c>
      <c r="H374" s="788" t="s">
        <v>19</v>
      </c>
      <c r="I374" s="788" t="s">
        <v>2617</v>
      </c>
      <c r="J374" s="788">
        <v>43559.0</v>
      </c>
      <c r="K374" s="791" t="s">
        <v>4259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3269</v>
      </c>
      <c r="C375" s="794" t="s">
        <v>2601</v>
      </c>
      <c r="D375" s="778" t="s">
        <v>6374</v>
      </c>
      <c r="E375" s="790">
        <v>40000.0</v>
      </c>
      <c r="F375" s="778" t="s">
        <v>3268</v>
      </c>
      <c r="G375" s="788" t="s">
        <v>18</v>
      </c>
      <c r="H375" s="788" t="s">
        <v>181</v>
      </c>
      <c r="I375" s="788" t="s">
        <v>203</v>
      </c>
      <c r="J375" s="788">
        <v>44322.0</v>
      </c>
      <c r="K375" s="791" t="s">
        <v>3882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3494</v>
      </c>
      <c r="C376" s="794" t="s">
        <v>2601</v>
      </c>
      <c r="D376" s="778" t="s">
        <v>6374</v>
      </c>
      <c r="E376" s="790">
        <v>150000.0</v>
      </c>
      <c r="F376" s="778" t="s">
        <v>3493</v>
      </c>
      <c r="G376" s="788" t="s">
        <v>18</v>
      </c>
      <c r="H376" s="788" t="s">
        <v>181</v>
      </c>
      <c r="I376" s="788" t="s">
        <v>203</v>
      </c>
      <c r="J376" s="788">
        <v>44319.0</v>
      </c>
      <c r="K376" s="791" t="s">
        <v>3882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3096</v>
      </c>
      <c r="C377" s="794" t="s">
        <v>2601</v>
      </c>
      <c r="D377" s="778" t="s">
        <v>6374</v>
      </c>
      <c r="E377" s="790">
        <v>280000.0</v>
      </c>
      <c r="F377" s="778" t="s">
        <v>3095</v>
      </c>
      <c r="G377" s="788" t="s">
        <v>2604</v>
      </c>
      <c r="H377" s="788" t="s">
        <v>19</v>
      </c>
      <c r="I377" s="788" t="s">
        <v>2605</v>
      </c>
      <c r="J377" s="788">
        <v>43605.0</v>
      </c>
      <c r="K377" s="791" t="s">
        <v>3890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3531</v>
      </c>
      <c r="C378" s="794" t="s">
        <v>2601</v>
      </c>
      <c r="D378" s="778" t="s">
        <v>6374</v>
      </c>
      <c r="E378" s="790">
        <v>2000.0</v>
      </c>
      <c r="F378" s="778" t="s">
        <v>2218</v>
      </c>
      <c r="G378" s="788" t="s">
        <v>18</v>
      </c>
      <c r="H378" s="788" t="s">
        <v>181</v>
      </c>
      <c r="I378" s="788" t="s">
        <v>72</v>
      </c>
      <c r="J378" s="788">
        <v>44280.0</v>
      </c>
      <c r="K378" s="791" t="s">
        <v>3878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3696</v>
      </c>
      <c r="C379" s="794" t="s">
        <v>3685</v>
      </c>
      <c r="D379" s="778" t="s">
        <v>2612</v>
      </c>
      <c r="E379" s="790">
        <v>57300.0</v>
      </c>
      <c r="F379" s="778" t="s">
        <v>3695</v>
      </c>
      <c r="G379" s="788" t="s">
        <v>18</v>
      </c>
      <c r="H379" s="788" t="s">
        <v>19</v>
      </c>
      <c r="I379" s="788" t="s">
        <v>3697</v>
      </c>
      <c r="J379" s="788">
        <v>43759.0</v>
      </c>
      <c r="K379" s="791" t="s">
        <v>5282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3327</v>
      </c>
      <c r="C380" s="794" t="s">
        <v>2601</v>
      </c>
      <c r="D380" s="778" t="s">
        <v>6374</v>
      </c>
      <c r="E380" s="790">
        <v>13000.0</v>
      </c>
      <c r="F380" s="778" t="s">
        <v>1748</v>
      </c>
      <c r="G380" s="788" t="s">
        <v>18</v>
      </c>
      <c r="H380" s="788" t="s">
        <v>181</v>
      </c>
      <c r="I380" s="788" t="s">
        <v>72</v>
      </c>
      <c r="J380" s="788">
        <v>44322.0</v>
      </c>
      <c r="K380" s="791" t="s">
        <v>3882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6412</v>
      </c>
      <c r="C381" s="794" t="s">
        <v>3874</v>
      </c>
      <c r="D381" s="778" t="s">
        <v>6374</v>
      </c>
      <c r="E381" s="790">
        <v>50000.0</v>
      </c>
      <c r="F381" s="778" t="s">
        <v>5151</v>
      </c>
      <c r="G381" s="778" t="s">
        <v>101</v>
      </c>
      <c r="H381" s="778" t="s">
        <v>19</v>
      </c>
      <c r="I381" s="778" t="s">
        <v>4539</v>
      </c>
      <c r="J381" s="811">
        <v>44180.0</v>
      </c>
      <c r="K381" s="795" t="s">
        <v>3882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2902</v>
      </c>
      <c r="C382" s="794" t="s">
        <v>2601</v>
      </c>
      <c r="D382" s="778" t="s">
        <v>6374</v>
      </c>
      <c r="E382" s="790">
        <v>40000.0</v>
      </c>
      <c r="F382" s="778" t="s">
        <v>774</v>
      </c>
      <c r="G382" s="788" t="s">
        <v>18</v>
      </c>
      <c r="H382" s="788" t="s">
        <v>181</v>
      </c>
      <c r="I382" s="788" t="s">
        <v>72</v>
      </c>
      <c r="J382" s="788">
        <v>44321.0</v>
      </c>
      <c r="K382" s="791" t="s">
        <v>3882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3327</v>
      </c>
      <c r="C383" s="794" t="s">
        <v>2601</v>
      </c>
      <c r="D383" s="778" t="s">
        <v>6374</v>
      </c>
      <c r="E383" s="790">
        <v>10000.0</v>
      </c>
      <c r="F383" s="778" t="s">
        <v>1748</v>
      </c>
      <c r="G383" s="788" t="s">
        <v>18</v>
      </c>
      <c r="H383" s="788" t="s">
        <v>181</v>
      </c>
      <c r="I383" s="788" t="s">
        <v>72</v>
      </c>
      <c r="J383" s="788">
        <v>44322.0</v>
      </c>
      <c r="K383" s="791" t="s">
        <v>3882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2871</v>
      </c>
      <c r="C384" s="794" t="s">
        <v>2601</v>
      </c>
      <c r="D384" s="778" t="s">
        <v>6374</v>
      </c>
      <c r="E384" s="790">
        <v>31306.96</v>
      </c>
      <c r="F384" s="778" t="s">
        <v>2870</v>
      </c>
      <c r="G384" s="788" t="s">
        <v>18</v>
      </c>
      <c r="H384" s="788" t="s">
        <v>181</v>
      </c>
      <c r="I384" s="788" t="s">
        <v>72</v>
      </c>
      <c r="J384" s="788">
        <v>44328.0</v>
      </c>
      <c r="K384" s="791" t="s">
        <v>3882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2789</v>
      </c>
      <c r="C385" s="794" t="s">
        <v>2601</v>
      </c>
      <c r="D385" s="778" t="s">
        <v>6374</v>
      </c>
      <c r="E385" s="790">
        <v>9000.0</v>
      </c>
      <c r="F385" s="778" t="s">
        <v>2788</v>
      </c>
      <c r="G385" s="788" t="s">
        <v>18</v>
      </c>
      <c r="H385" s="788" t="s">
        <v>181</v>
      </c>
      <c r="I385" s="788" t="s">
        <v>2689</v>
      </c>
      <c r="J385" s="788">
        <v>44260.0</v>
      </c>
      <c r="K385" s="791" t="s">
        <v>3882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3299</v>
      </c>
      <c r="C386" s="794" t="s">
        <v>2601</v>
      </c>
      <c r="D386" s="778" t="s">
        <v>6374</v>
      </c>
      <c r="E386" s="790">
        <v>40000.0</v>
      </c>
      <c r="F386" s="778" t="s">
        <v>3298</v>
      </c>
      <c r="G386" s="788" t="s">
        <v>2604</v>
      </c>
      <c r="H386" s="788" t="s">
        <v>19</v>
      </c>
      <c r="I386" s="788" t="s">
        <v>2605</v>
      </c>
      <c r="J386" s="788">
        <v>43564.0</v>
      </c>
      <c r="K386" s="791" t="s">
        <v>3894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6424</v>
      </c>
      <c r="C387" s="794" t="s">
        <v>3874</v>
      </c>
      <c r="D387" s="778" t="s">
        <v>6374</v>
      </c>
      <c r="E387" s="790">
        <v>506343.93</v>
      </c>
      <c r="F387" s="778" t="s">
        <v>4009</v>
      </c>
      <c r="G387" s="778" t="s">
        <v>18</v>
      </c>
      <c r="H387" s="778" t="s">
        <v>27</v>
      </c>
      <c r="I387" s="778" t="s">
        <v>262</v>
      </c>
      <c r="J387" s="814">
        <v>44298.0</v>
      </c>
      <c r="K387" s="795" t="s">
        <v>3890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3050</v>
      </c>
      <c r="C388" s="794" t="s">
        <v>2601</v>
      </c>
      <c r="D388" s="778" t="s">
        <v>6374</v>
      </c>
      <c r="E388" s="790">
        <v>5000.0</v>
      </c>
      <c r="F388" s="778" t="s">
        <v>3049</v>
      </c>
      <c r="G388" s="788" t="s">
        <v>2604</v>
      </c>
      <c r="H388" s="788" t="s">
        <v>19</v>
      </c>
      <c r="I388" s="788" t="s">
        <v>2617</v>
      </c>
      <c r="J388" s="788">
        <v>43752.0</v>
      </c>
      <c r="K388" s="791" t="s">
        <v>3882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3299</v>
      </c>
      <c r="C389" s="794" t="s">
        <v>2601</v>
      </c>
      <c r="D389" s="778" t="s">
        <v>6374</v>
      </c>
      <c r="E389" s="790">
        <v>50000.0</v>
      </c>
      <c r="F389" s="778" t="s">
        <v>3298</v>
      </c>
      <c r="G389" s="788" t="s">
        <v>2604</v>
      </c>
      <c r="H389" s="788" t="s">
        <v>19</v>
      </c>
      <c r="I389" s="788" t="s">
        <v>2605</v>
      </c>
      <c r="J389" s="788">
        <v>43564.0</v>
      </c>
      <c r="K389" s="791" t="s">
        <v>3894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3146</v>
      </c>
      <c r="C390" s="794" t="s">
        <v>2601</v>
      </c>
      <c r="D390" s="778" t="s">
        <v>6374</v>
      </c>
      <c r="E390" s="790">
        <v>15000.0</v>
      </c>
      <c r="F390" s="778" t="s">
        <v>3145</v>
      </c>
      <c r="G390" s="788" t="s">
        <v>18</v>
      </c>
      <c r="H390" s="788" t="s">
        <v>181</v>
      </c>
      <c r="I390" s="788" t="s">
        <v>72</v>
      </c>
      <c r="J390" s="788">
        <v>44295.0</v>
      </c>
      <c r="K390" s="791" t="s">
        <v>3888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3292</v>
      </c>
      <c r="C391" s="794" t="s">
        <v>2601</v>
      </c>
      <c r="D391" s="778" t="s">
        <v>2612</v>
      </c>
      <c r="E391" s="790">
        <v>30000.0</v>
      </c>
      <c r="F391" s="778" t="s">
        <v>3291</v>
      </c>
      <c r="G391" s="788" t="s">
        <v>2604</v>
      </c>
      <c r="H391" s="788" t="s">
        <v>19</v>
      </c>
      <c r="I391" s="788" t="s">
        <v>2604</v>
      </c>
      <c r="J391" s="788">
        <v>44036.0</v>
      </c>
      <c r="K391" s="791" t="s">
        <v>3890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3037</v>
      </c>
      <c r="C392" s="794" t="s">
        <v>2601</v>
      </c>
      <c r="D392" s="778" t="s">
        <v>6374</v>
      </c>
      <c r="E392" s="790">
        <v>600000.0</v>
      </c>
      <c r="F392" s="778" t="s">
        <v>3036</v>
      </c>
      <c r="G392" s="788" t="s">
        <v>2604</v>
      </c>
      <c r="H392" s="788" t="s">
        <v>19</v>
      </c>
      <c r="I392" s="788" t="s">
        <v>2605</v>
      </c>
      <c r="J392" s="788">
        <v>43703.0</v>
      </c>
      <c r="K392" s="791" t="s">
        <v>4259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6411</v>
      </c>
      <c r="C393" s="794" t="s">
        <v>3874</v>
      </c>
      <c r="D393" s="778" t="s">
        <v>6374</v>
      </c>
      <c r="E393" s="790">
        <v>40000.0</v>
      </c>
      <c r="F393" s="778" t="s">
        <v>5452</v>
      </c>
      <c r="G393" s="778" t="s">
        <v>101</v>
      </c>
      <c r="H393" s="778" t="s">
        <v>19</v>
      </c>
      <c r="I393" s="778" t="s">
        <v>4140</v>
      </c>
      <c r="J393" s="788">
        <v>44134.0</v>
      </c>
      <c r="K393" s="795" t="s">
        <v>3878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6425</v>
      </c>
      <c r="C394" s="794" t="s">
        <v>3874</v>
      </c>
      <c r="D394" s="778" t="s">
        <v>2612</v>
      </c>
      <c r="E394" s="790">
        <v>15000.0</v>
      </c>
      <c r="F394" s="778" t="s">
        <v>4306</v>
      </c>
      <c r="G394" s="778" t="s">
        <v>101</v>
      </c>
      <c r="H394" s="778" t="s">
        <v>19</v>
      </c>
      <c r="I394" s="778" t="s">
        <v>4140</v>
      </c>
      <c r="J394" s="788">
        <v>44194.0</v>
      </c>
      <c r="K394" s="795" t="s">
        <v>3882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3037</v>
      </c>
      <c r="C395" s="794" t="s">
        <v>2601</v>
      </c>
      <c r="D395" s="778" t="s">
        <v>6374</v>
      </c>
      <c r="E395" s="790">
        <v>100000.0</v>
      </c>
      <c r="F395" s="778" t="s">
        <v>3036</v>
      </c>
      <c r="G395" s="788" t="s">
        <v>2604</v>
      </c>
      <c r="H395" s="788" t="s">
        <v>19</v>
      </c>
      <c r="I395" s="788" t="s">
        <v>2605</v>
      </c>
      <c r="J395" s="788">
        <v>43703.0</v>
      </c>
      <c r="K395" s="791" t="s">
        <v>4259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2639</v>
      </c>
      <c r="C396" s="794" t="s">
        <v>2601</v>
      </c>
      <c r="D396" s="778" t="s">
        <v>6374</v>
      </c>
      <c r="E396" s="790">
        <v>5000.0</v>
      </c>
      <c r="F396" s="778" t="s">
        <v>2638</v>
      </c>
      <c r="G396" s="788" t="s">
        <v>2604</v>
      </c>
      <c r="H396" s="788" t="s">
        <v>19</v>
      </c>
      <c r="I396" s="788" t="s">
        <v>2605</v>
      </c>
      <c r="J396" s="788">
        <v>43753.0</v>
      </c>
      <c r="K396" s="791" t="s">
        <v>3882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3269</v>
      </c>
      <c r="C397" s="794" t="s">
        <v>2601</v>
      </c>
      <c r="D397" s="778" t="s">
        <v>6374</v>
      </c>
      <c r="E397" s="790">
        <v>312377.96</v>
      </c>
      <c r="F397" s="778" t="s">
        <v>3268</v>
      </c>
      <c r="G397" s="788" t="s">
        <v>18</v>
      </c>
      <c r="H397" s="788" t="s">
        <v>181</v>
      </c>
      <c r="I397" s="788" t="s">
        <v>203</v>
      </c>
      <c r="J397" s="788">
        <v>44322.0</v>
      </c>
      <c r="K397" s="791" t="s">
        <v>3882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3067</v>
      </c>
      <c r="C398" s="794" t="s">
        <v>2601</v>
      </c>
      <c r="D398" s="778" t="s">
        <v>6374</v>
      </c>
      <c r="E398" s="790">
        <v>15000.0</v>
      </c>
      <c r="F398" s="778" t="s">
        <v>1193</v>
      </c>
      <c r="G398" s="788" t="s">
        <v>18</v>
      </c>
      <c r="H398" s="788" t="s">
        <v>181</v>
      </c>
      <c r="I398" s="788" t="s">
        <v>72</v>
      </c>
      <c r="J398" s="788">
        <v>44319.0</v>
      </c>
      <c r="K398" s="791" t="s">
        <v>3882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6426</v>
      </c>
      <c r="C399" s="794" t="s">
        <v>3874</v>
      </c>
      <c r="D399" s="778" t="s">
        <v>6374</v>
      </c>
      <c r="E399" s="790">
        <v>15000.0</v>
      </c>
      <c r="F399" s="778" t="s">
        <v>5019</v>
      </c>
      <c r="G399" s="778" t="s">
        <v>101</v>
      </c>
      <c r="H399" s="778" t="s">
        <v>19</v>
      </c>
      <c r="I399" s="778" t="s">
        <v>3713</v>
      </c>
      <c r="J399" s="788">
        <v>44090.0</v>
      </c>
      <c r="K399" s="795" t="s">
        <v>3890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3299</v>
      </c>
      <c r="C400" s="794" t="s">
        <v>2601</v>
      </c>
      <c r="D400" s="778" t="s">
        <v>6374</v>
      </c>
      <c r="E400" s="790">
        <v>40000.0</v>
      </c>
      <c r="F400" s="778" t="s">
        <v>3298</v>
      </c>
      <c r="G400" s="788" t="s">
        <v>2604</v>
      </c>
      <c r="H400" s="788" t="s">
        <v>19</v>
      </c>
      <c r="I400" s="788" t="s">
        <v>2605</v>
      </c>
      <c r="J400" s="788">
        <v>43564.0</v>
      </c>
      <c r="K400" s="791" t="s">
        <v>3894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3269</v>
      </c>
      <c r="C401" s="794" t="s">
        <v>2601</v>
      </c>
      <c r="D401" s="778" t="s">
        <v>6374</v>
      </c>
      <c r="E401" s="790">
        <v>11500.0</v>
      </c>
      <c r="F401" s="778" t="s">
        <v>3268</v>
      </c>
      <c r="G401" s="788" t="s">
        <v>18</v>
      </c>
      <c r="H401" s="788" t="s">
        <v>181</v>
      </c>
      <c r="I401" s="788" t="s">
        <v>203</v>
      </c>
      <c r="J401" s="788">
        <v>44322.0</v>
      </c>
      <c r="K401" s="791" t="s">
        <v>3882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2721</v>
      </c>
      <c r="C402" s="794" t="s">
        <v>2601</v>
      </c>
      <c r="D402" s="778" t="s">
        <v>6374</v>
      </c>
      <c r="E402" s="790">
        <v>100000.0</v>
      </c>
      <c r="F402" s="778" t="s">
        <v>2720</v>
      </c>
      <c r="G402" s="788" t="s">
        <v>18</v>
      </c>
      <c r="H402" s="788" t="s">
        <v>181</v>
      </c>
      <c r="I402" s="788" t="s">
        <v>203</v>
      </c>
      <c r="J402" s="788">
        <v>44295.0</v>
      </c>
      <c r="K402" s="791" t="s">
        <v>3878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3462</v>
      </c>
      <c r="C403" s="794" t="s">
        <v>2601</v>
      </c>
      <c r="D403" s="778" t="s">
        <v>6374</v>
      </c>
      <c r="E403" s="790">
        <v>100000.0</v>
      </c>
      <c r="F403" s="778" t="s">
        <v>3461</v>
      </c>
      <c r="G403" s="788" t="s">
        <v>2604</v>
      </c>
      <c r="H403" s="788" t="s">
        <v>19</v>
      </c>
      <c r="I403" s="788" t="s">
        <v>2605</v>
      </c>
      <c r="J403" s="788">
        <v>43894.0</v>
      </c>
      <c r="K403" s="791" t="s">
        <v>3890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6427</v>
      </c>
      <c r="C404" s="794" t="s">
        <v>3874</v>
      </c>
      <c r="D404" s="778" t="s">
        <v>2612</v>
      </c>
      <c r="E404" s="790">
        <v>7000.0</v>
      </c>
      <c r="F404" s="778" t="s">
        <v>4308</v>
      </c>
      <c r="G404" s="778" t="s">
        <v>18</v>
      </c>
      <c r="H404" s="778" t="s">
        <v>19</v>
      </c>
      <c r="I404" s="778" t="s">
        <v>3881</v>
      </c>
      <c r="J404" s="788">
        <v>44075.0</v>
      </c>
      <c r="K404" s="795" t="s">
        <v>3882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6379</v>
      </c>
      <c r="C405" s="778" t="s">
        <v>3874</v>
      </c>
      <c r="D405" s="778" t="s">
        <v>6373</v>
      </c>
      <c r="E405" s="790">
        <v>0.0</v>
      </c>
      <c r="F405" s="778" t="s">
        <v>4744</v>
      </c>
      <c r="G405" s="778" t="s">
        <v>2604</v>
      </c>
      <c r="H405" s="778" t="s">
        <v>19</v>
      </c>
      <c r="I405" s="778" t="s">
        <v>2604</v>
      </c>
      <c r="J405" s="788">
        <v>43872.0</v>
      </c>
      <c r="K405" s="795" t="s">
        <v>3882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3494</v>
      </c>
      <c r="C406" s="794" t="s">
        <v>2601</v>
      </c>
      <c r="D406" s="778" t="s">
        <v>6374</v>
      </c>
      <c r="E406" s="790">
        <v>30000.0</v>
      </c>
      <c r="F406" s="778" t="s">
        <v>3493</v>
      </c>
      <c r="G406" s="788" t="s">
        <v>18</v>
      </c>
      <c r="H406" s="788" t="s">
        <v>181</v>
      </c>
      <c r="I406" s="788" t="s">
        <v>203</v>
      </c>
      <c r="J406" s="788">
        <v>44319.0</v>
      </c>
      <c r="K406" s="791" t="s">
        <v>3882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6428</v>
      </c>
      <c r="C407" s="794" t="s">
        <v>3874</v>
      </c>
      <c r="D407" s="778" t="s">
        <v>6374</v>
      </c>
      <c r="E407" s="790">
        <v>10000.0</v>
      </c>
      <c r="F407" s="778" t="s">
        <v>1067</v>
      </c>
      <c r="G407" s="778" t="s">
        <v>101</v>
      </c>
      <c r="H407" s="778" t="s">
        <v>19</v>
      </c>
      <c r="I407" s="778" t="s">
        <v>4175</v>
      </c>
      <c r="J407" s="788">
        <v>44145.0</v>
      </c>
      <c r="K407" s="795" t="s">
        <v>3878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6429</v>
      </c>
      <c r="C408" s="794" t="s">
        <v>3874</v>
      </c>
      <c r="D408" s="778" t="s">
        <v>6374</v>
      </c>
      <c r="E408" s="790">
        <v>150000.0</v>
      </c>
      <c r="F408" s="778" t="s">
        <v>5046</v>
      </c>
      <c r="G408" s="778" t="s">
        <v>18</v>
      </c>
      <c r="H408" s="778" t="s">
        <v>27</v>
      </c>
      <c r="I408" s="778" t="s">
        <v>262</v>
      </c>
      <c r="J408" s="788">
        <v>44349.0</v>
      </c>
      <c r="K408" s="795" t="s">
        <v>4082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3096</v>
      </c>
      <c r="C409" s="794" t="s">
        <v>2601</v>
      </c>
      <c r="D409" s="778" t="s">
        <v>6374</v>
      </c>
      <c r="E409" s="790">
        <v>200000.0</v>
      </c>
      <c r="F409" s="778" t="s">
        <v>3095</v>
      </c>
      <c r="G409" s="788" t="s">
        <v>2604</v>
      </c>
      <c r="H409" s="788" t="s">
        <v>19</v>
      </c>
      <c r="I409" s="788" t="s">
        <v>2605</v>
      </c>
      <c r="J409" s="788">
        <v>43605.0</v>
      </c>
      <c r="K409" s="791" t="s">
        <v>3890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3465</v>
      </c>
      <c r="C410" s="794" t="s">
        <v>2601</v>
      </c>
      <c r="D410" s="778" t="s">
        <v>6374</v>
      </c>
      <c r="E410" s="790">
        <v>60000.0</v>
      </c>
      <c r="F410" s="778" t="s">
        <v>3464</v>
      </c>
      <c r="G410" s="788" t="s">
        <v>18</v>
      </c>
      <c r="H410" s="788" t="s">
        <v>181</v>
      </c>
      <c r="I410" s="788" t="s">
        <v>203</v>
      </c>
      <c r="J410" s="788">
        <v>44279.0</v>
      </c>
      <c r="K410" s="791" t="s">
        <v>3882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6430</v>
      </c>
      <c r="C411" s="794" t="s">
        <v>3874</v>
      </c>
      <c r="D411" s="778" t="s">
        <v>6374</v>
      </c>
      <c r="E411" s="790">
        <v>30000.0</v>
      </c>
      <c r="F411" s="778" t="s">
        <v>3949</v>
      </c>
      <c r="G411" s="778" t="s">
        <v>101</v>
      </c>
      <c r="H411" s="778" t="s">
        <v>19</v>
      </c>
      <c r="I411" s="769" t="s">
        <v>3950</v>
      </c>
      <c r="J411" s="788">
        <v>44180.0</v>
      </c>
      <c r="K411" s="795" t="s">
        <v>3890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2951</v>
      </c>
      <c r="C412" s="778" t="s">
        <v>2601</v>
      </c>
      <c r="D412" s="778" t="s">
        <v>6373</v>
      </c>
      <c r="E412" s="790">
        <v>373842.57</v>
      </c>
      <c r="F412" s="778" t="s">
        <v>2950</v>
      </c>
      <c r="G412" s="788" t="s">
        <v>2714</v>
      </c>
      <c r="H412" s="788" t="s">
        <v>19</v>
      </c>
      <c r="I412" s="815" t="s">
        <v>2714</v>
      </c>
      <c r="J412" s="788">
        <v>43829.0</v>
      </c>
      <c r="K412" s="791" t="s">
        <v>3894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3322</v>
      </c>
      <c r="C413" s="794" t="s">
        <v>2601</v>
      </c>
      <c r="D413" s="778" t="s">
        <v>6374</v>
      </c>
      <c r="E413" s="790">
        <v>8000.0</v>
      </c>
      <c r="F413" s="778" t="s">
        <v>3321</v>
      </c>
      <c r="G413" s="788" t="s">
        <v>2604</v>
      </c>
      <c r="H413" s="788" t="s">
        <v>19</v>
      </c>
      <c r="I413" s="788" t="s">
        <v>2605</v>
      </c>
      <c r="J413" s="788">
        <v>43873.0</v>
      </c>
      <c r="K413" s="791" t="s">
        <v>3882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3037</v>
      </c>
      <c r="C414" s="794" t="s">
        <v>2601</v>
      </c>
      <c r="D414" s="778" t="s">
        <v>6374</v>
      </c>
      <c r="E414" s="790">
        <v>504274.77</v>
      </c>
      <c r="F414" s="778" t="s">
        <v>3036</v>
      </c>
      <c r="G414" s="788" t="s">
        <v>2604</v>
      </c>
      <c r="H414" s="788" t="s">
        <v>19</v>
      </c>
      <c r="I414" s="788" t="s">
        <v>2605</v>
      </c>
      <c r="J414" s="788">
        <v>43703.0</v>
      </c>
      <c r="K414" s="791" t="s">
        <v>4259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3037</v>
      </c>
      <c r="C415" s="794" t="s">
        <v>2601</v>
      </c>
      <c r="D415" s="778" t="s">
        <v>6374</v>
      </c>
      <c r="E415" s="790">
        <v>150000.0</v>
      </c>
      <c r="F415" s="778" t="s">
        <v>3036</v>
      </c>
      <c r="G415" s="788" t="s">
        <v>2604</v>
      </c>
      <c r="H415" s="788" t="s">
        <v>19</v>
      </c>
      <c r="I415" s="788" t="s">
        <v>2605</v>
      </c>
      <c r="J415" s="788">
        <v>43703.0</v>
      </c>
      <c r="K415" s="791" t="s">
        <v>4259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3327</v>
      </c>
      <c r="C416" s="794" t="s">
        <v>2601</v>
      </c>
      <c r="D416" s="778" t="s">
        <v>6374</v>
      </c>
      <c r="E416" s="790">
        <v>399197.6</v>
      </c>
      <c r="F416" s="778" t="s">
        <v>1748</v>
      </c>
      <c r="G416" s="788" t="s">
        <v>18</v>
      </c>
      <c r="H416" s="788" t="s">
        <v>181</v>
      </c>
      <c r="I416" s="788" t="s">
        <v>72</v>
      </c>
      <c r="J416" s="788">
        <v>44322.0</v>
      </c>
      <c r="K416" s="791" t="s">
        <v>3882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3081</v>
      </c>
      <c r="C417" s="794" t="s">
        <v>2601</v>
      </c>
      <c r="D417" s="778" t="s">
        <v>6374</v>
      </c>
      <c r="E417" s="790">
        <v>45000.0</v>
      </c>
      <c r="F417" s="778" t="s">
        <v>3080</v>
      </c>
      <c r="G417" s="788" t="s">
        <v>18</v>
      </c>
      <c r="H417" s="788" t="s">
        <v>181</v>
      </c>
      <c r="I417" s="788" t="s">
        <v>72</v>
      </c>
      <c r="J417" s="788">
        <v>44313.0</v>
      </c>
      <c r="K417" s="791" t="s">
        <v>3882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3103</v>
      </c>
      <c r="C418" s="794" t="s">
        <v>2601</v>
      </c>
      <c r="D418" s="778" t="s">
        <v>6374</v>
      </c>
      <c r="E418" s="790">
        <v>40000.0</v>
      </c>
      <c r="F418" s="778" t="s">
        <v>1253</v>
      </c>
      <c r="G418" s="788" t="s">
        <v>18</v>
      </c>
      <c r="H418" s="788" t="s">
        <v>181</v>
      </c>
      <c r="I418" s="788" t="s">
        <v>72</v>
      </c>
      <c r="J418" s="788">
        <v>44280.0</v>
      </c>
      <c r="K418" s="791" t="s">
        <v>3888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2957</v>
      </c>
      <c r="C419" s="794" t="s">
        <v>2601</v>
      </c>
      <c r="D419" s="778" t="s">
        <v>6374</v>
      </c>
      <c r="E419" s="790">
        <v>10000.0</v>
      </c>
      <c r="F419" s="778" t="s">
        <v>2956</v>
      </c>
      <c r="G419" s="788" t="s">
        <v>18</v>
      </c>
      <c r="H419" s="788" t="s">
        <v>181</v>
      </c>
      <c r="I419" s="788" t="s">
        <v>203</v>
      </c>
      <c r="J419" s="788">
        <v>44298.0</v>
      </c>
      <c r="K419" s="791" t="s">
        <v>3882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3462</v>
      </c>
      <c r="C420" s="794" t="s">
        <v>2601</v>
      </c>
      <c r="D420" s="778" t="s">
        <v>6374</v>
      </c>
      <c r="E420" s="790">
        <v>62000.0</v>
      </c>
      <c r="F420" s="778" t="s">
        <v>3461</v>
      </c>
      <c r="G420" s="788" t="s">
        <v>2604</v>
      </c>
      <c r="H420" s="788" t="s">
        <v>19</v>
      </c>
      <c r="I420" s="788" t="s">
        <v>2605</v>
      </c>
      <c r="J420" s="788">
        <v>43894.0</v>
      </c>
      <c r="K420" s="791" t="s">
        <v>3890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6431</v>
      </c>
      <c r="C421" s="794" t="s">
        <v>3874</v>
      </c>
      <c r="D421" s="778" t="s">
        <v>6374</v>
      </c>
      <c r="E421" s="790">
        <v>10000.0</v>
      </c>
      <c r="F421" s="778" t="s">
        <v>4523</v>
      </c>
      <c r="G421" s="778" t="s">
        <v>101</v>
      </c>
      <c r="H421" s="778" t="s">
        <v>19</v>
      </c>
      <c r="I421" s="778" t="s">
        <v>186</v>
      </c>
      <c r="J421" s="788">
        <v>44102.0</v>
      </c>
      <c r="K421" s="795" t="s">
        <v>3882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6432</v>
      </c>
      <c r="C422" s="778" t="s">
        <v>3874</v>
      </c>
      <c r="D422" s="778" t="s">
        <v>6373</v>
      </c>
      <c r="E422" s="790">
        <v>0.0</v>
      </c>
      <c r="F422" s="778" t="s">
        <v>4368</v>
      </c>
      <c r="G422" s="778" t="s">
        <v>18</v>
      </c>
      <c r="H422" s="778" t="s">
        <v>19</v>
      </c>
      <c r="I422" s="778" t="s">
        <v>4369</v>
      </c>
      <c r="J422" s="788">
        <v>44260.0</v>
      </c>
      <c r="K422" s="795" t="s">
        <v>3894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6433</v>
      </c>
      <c r="C423" s="778" t="s">
        <v>3874</v>
      </c>
      <c r="D423" s="778" t="s">
        <v>6373</v>
      </c>
      <c r="E423" s="790">
        <v>0.0</v>
      </c>
      <c r="F423" s="778" t="s">
        <v>4601</v>
      </c>
      <c r="G423" s="778" t="s">
        <v>18</v>
      </c>
      <c r="H423" s="778" t="s">
        <v>19</v>
      </c>
      <c r="I423" s="778" t="s">
        <v>4369</v>
      </c>
      <c r="J423" s="788">
        <v>44166.0</v>
      </c>
      <c r="K423" s="795" t="s">
        <v>3882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6434</v>
      </c>
      <c r="C424" s="778" t="s">
        <v>3874</v>
      </c>
      <c r="D424" s="778" t="s">
        <v>6373</v>
      </c>
      <c r="E424" s="790">
        <v>0.0</v>
      </c>
      <c r="F424" s="778" t="s">
        <v>4985</v>
      </c>
      <c r="G424" s="778" t="s">
        <v>18</v>
      </c>
      <c r="H424" s="778" t="s">
        <v>19</v>
      </c>
      <c r="I424" s="778" t="s">
        <v>4369</v>
      </c>
      <c r="J424" s="788">
        <v>44291.0</v>
      </c>
      <c r="K424" s="795" t="s">
        <v>3894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6435</v>
      </c>
      <c r="C425" s="778" t="s">
        <v>3874</v>
      </c>
      <c r="D425" s="778" t="s">
        <v>6373</v>
      </c>
      <c r="E425" s="790">
        <v>0.0</v>
      </c>
      <c r="F425" s="778" t="s">
        <v>5431</v>
      </c>
      <c r="G425" s="778" t="s">
        <v>18</v>
      </c>
      <c r="H425" s="778" t="s">
        <v>19</v>
      </c>
      <c r="I425" s="778" t="s">
        <v>4369</v>
      </c>
      <c r="J425" s="788">
        <v>44166.0</v>
      </c>
      <c r="K425" s="795" t="s">
        <v>3882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2783</v>
      </c>
      <c r="C426" s="794" t="s">
        <v>2601</v>
      </c>
      <c r="D426" s="778" t="s">
        <v>6374</v>
      </c>
      <c r="E426" s="790">
        <v>20000.0</v>
      </c>
      <c r="F426" s="778" t="s">
        <v>473</v>
      </c>
      <c r="G426" s="788" t="s">
        <v>18</v>
      </c>
      <c r="H426" s="788" t="s">
        <v>181</v>
      </c>
      <c r="I426" s="788" t="s">
        <v>72</v>
      </c>
      <c r="J426" s="788">
        <v>44358.0</v>
      </c>
      <c r="K426" s="791" t="s">
        <v>3882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6436</v>
      </c>
      <c r="C427" s="794" t="s">
        <v>3874</v>
      </c>
      <c r="D427" s="778" t="s">
        <v>6374</v>
      </c>
      <c r="E427" s="790">
        <v>50000.0</v>
      </c>
      <c r="F427" s="778" t="s">
        <v>4876</v>
      </c>
      <c r="G427" s="778" t="s">
        <v>101</v>
      </c>
      <c r="H427" s="778" t="s">
        <v>19</v>
      </c>
      <c r="I427" s="778" t="s">
        <v>4137</v>
      </c>
      <c r="J427" s="788">
        <v>44183.0</v>
      </c>
      <c r="K427" s="795" t="s">
        <v>3882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2961</v>
      </c>
      <c r="C428" s="794" t="s">
        <v>2601</v>
      </c>
      <c r="D428" s="778" t="s">
        <v>6374</v>
      </c>
      <c r="E428" s="790">
        <v>13000.0</v>
      </c>
      <c r="F428" s="778" t="s">
        <v>2960</v>
      </c>
      <c r="G428" s="788" t="s">
        <v>18</v>
      </c>
      <c r="H428" s="788" t="s">
        <v>181</v>
      </c>
      <c r="I428" s="788" t="s">
        <v>72</v>
      </c>
      <c r="J428" s="788">
        <v>44322.0</v>
      </c>
      <c r="K428" s="791" t="s">
        <v>3882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2902</v>
      </c>
      <c r="C429" s="794" t="s">
        <v>2601</v>
      </c>
      <c r="D429" s="778" t="s">
        <v>6374</v>
      </c>
      <c r="E429" s="790">
        <v>46000.0</v>
      </c>
      <c r="F429" s="778" t="s">
        <v>774</v>
      </c>
      <c r="G429" s="788" t="s">
        <v>18</v>
      </c>
      <c r="H429" s="788" t="s">
        <v>181</v>
      </c>
      <c r="I429" s="788" t="s">
        <v>72</v>
      </c>
      <c r="J429" s="788">
        <v>44321.0</v>
      </c>
      <c r="K429" s="791" t="s">
        <v>3882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3269</v>
      </c>
      <c r="C430" s="794" t="s">
        <v>2601</v>
      </c>
      <c r="D430" s="778" t="s">
        <v>6374</v>
      </c>
      <c r="E430" s="790">
        <v>60000.0</v>
      </c>
      <c r="F430" s="778" t="s">
        <v>3268</v>
      </c>
      <c r="G430" s="788" t="s">
        <v>18</v>
      </c>
      <c r="H430" s="788" t="s">
        <v>181</v>
      </c>
      <c r="I430" s="788" t="s">
        <v>203</v>
      </c>
      <c r="J430" s="788">
        <v>44322.0</v>
      </c>
      <c r="K430" s="791" t="s">
        <v>3882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6414</v>
      </c>
      <c r="C431" s="794" t="s">
        <v>3874</v>
      </c>
      <c r="D431" s="778" t="s">
        <v>6374</v>
      </c>
      <c r="E431" s="790">
        <v>100000.0</v>
      </c>
      <c r="F431" s="778" t="s">
        <v>5395</v>
      </c>
      <c r="G431" s="778" t="s">
        <v>101</v>
      </c>
      <c r="H431" s="778" t="s">
        <v>19</v>
      </c>
      <c r="I431" s="778" t="s">
        <v>4128</v>
      </c>
      <c r="J431" s="788">
        <v>44203.0</v>
      </c>
      <c r="K431" s="795" t="s">
        <v>3882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3037</v>
      </c>
      <c r="C432" s="794" t="s">
        <v>2601</v>
      </c>
      <c r="D432" s="778" t="s">
        <v>6374</v>
      </c>
      <c r="E432" s="790">
        <v>50000.0</v>
      </c>
      <c r="F432" s="778" t="s">
        <v>3036</v>
      </c>
      <c r="G432" s="788" t="s">
        <v>2604</v>
      </c>
      <c r="H432" s="788" t="s">
        <v>19</v>
      </c>
      <c r="I432" s="788" t="s">
        <v>2605</v>
      </c>
      <c r="J432" s="788">
        <v>43703.0</v>
      </c>
      <c r="K432" s="791" t="s">
        <v>4259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3269</v>
      </c>
      <c r="C433" s="794" t="s">
        <v>2601</v>
      </c>
      <c r="D433" s="778" t="s">
        <v>6374</v>
      </c>
      <c r="E433" s="790">
        <v>8000.0</v>
      </c>
      <c r="F433" s="778" t="s">
        <v>3268</v>
      </c>
      <c r="G433" s="788" t="s">
        <v>18</v>
      </c>
      <c r="H433" s="788" t="s">
        <v>181</v>
      </c>
      <c r="I433" s="788" t="s">
        <v>203</v>
      </c>
      <c r="J433" s="788">
        <v>44322.0</v>
      </c>
      <c r="K433" s="791" t="s">
        <v>3882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6437</v>
      </c>
      <c r="C434" s="778" t="s">
        <v>3874</v>
      </c>
      <c r="D434" s="778" t="s">
        <v>6373</v>
      </c>
      <c r="E434" s="790">
        <v>0.0</v>
      </c>
      <c r="F434" s="778" t="s">
        <v>5099</v>
      </c>
      <c r="G434" s="778" t="s">
        <v>18</v>
      </c>
      <c r="H434" s="778" t="s">
        <v>19</v>
      </c>
      <c r="I434" s="778" t="s">
        <v>6438</v>
      </c>
      <c r="J434" s="788">
        <v>44384.0</v>
      </c>
      <c r="K434" s="795" t="s">
        <v>3890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2623</v>
      </c>
      <c r="C435" s="794" t="s">
        <v>2601</v>
      </c>
      <c r="D435" s="778" t="s">
        <v>6374</v>
      </c>
      <c r="E435" s="790">
        <v>10000.0</v>
      </c>
      <c r="F435" s="778" t="s">
        <v>2622</v>
      </c>
      <c r="G435" s="788" t="s">
        <v>18</v>
      </c>
      <c r="H435" s="788" t="s">
        <v>181</v>
      </c>
      <c r="I435" s="788" t="s">
        <v>203</v>
      </c>
      <c r="J435" s="788">
        <v>44321.0</v>
      </c>
      <c r="K435" s="791" t="s">
        <v>3890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3709</v>
      </c>
      <c r="C436" s="794" t="s">
        <v>3685</v>
      </c>
      <c r="D436" s="778" t="s">
        <v>6374</v>
      </c>
      <c r="E436" s="790">
        <v>47000.0</v>
      </c>
      <c r="F436" s="778" t="s">
        <v>3708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3882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6428</v>
      </c>
      <c r="C437" s="794" t="s">
        <v>3874</v>
      </c>
      <c r="D437" s="778" t="s">
        <v>6374</v>
      </c>
      <c r="E437" s="790">
        <v>156000.0</v>
      </c>
      <c r="F437" s="816" t="s">
        <v>1067</v>
      </c>
      <c r="G437" s="778" t="s">
        <v>101</v>
      </c>
      <c r="H437" s="778" t="s">
        <v>19</v>
      </c>
      <c r="I437" s="778" t="s">
        <v>4175</v>
      </c>
      <c r="J437" s="811">
        <v>44145.0</v>
      </c>
      <c r="K437" s="795" t="s">
        <v>3878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3355</v>
      </c>
      <c r="C438" s="794" t="s">
        <v>2601</v>
      </c>
      <c r="D438" s="778" t="s">
        <v>6374</v>
      </c>
      <c r="E438" s="790">
        <v>20000.0</v>
      </c>
      <c r="F438" s="778" t="s">
        <v>3354</v>
      </c>
      <c r="G438" s="788" t="s">
        <v>18</v>
      </c>
      <c r="H438" s="788" t="s">
        <v>181</v>
      </c>
      <c r="I438" s="788" t="s">
        <v>72</v>
      </c>
      <c r="J438" s="788">
        <v>44319.0</v>
      </c>
      <c r="K438" s="791" t="s">
        <v>3882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3316</v>
      </c>
      <c r="C439" s="794" t="s">
        <v>2601</v>
      </c>
      <c r="D439" s="778" t="s">
        <v>6374</v>
      </c>
      <c r="E439" s="790">
        <v>5000.0</v>
      </c>
      <c r="F439" s="778" t="s">
        <v>3315</v>
      </c>
      <c r="G439" s="788" t="s">
        <v>18</v>
      </c>
      <c r="H439" s="788" t="s">
        <v>181</v>
      </c>
      <c r="I439" s="788" t="s">
        <v>203</v>
      </c>
      <c r="J439" s="788">
        <v>44321.0</v>
      </c>
      <c r="K439" s="791" t="s">
        <v>3888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3531</v>
      </c>
      <c r="C440" s="794" t="s">
        <v>2601</v>
      </c>
      <c r="D440" s="778" t="s">
        <v>6374</v>
      </c>
      <c r="E440" s="790">
        <v>45000.0</v>
      </c>
      <c r="F440" s="778" t="s">
        <v>2218</v>
      </c>
      <c r="G440" s="788" t="s">
        <v>18</v>
      </c>
      <c r="H440" s="788" t="s">
        <v>181</v>
      </c>
      <c r="I440" s="788" t="s">
        <v>72</v>
      </c>
      <c r="J440" s="788">
        <v>44280.0</v>
      </c>
      <c r="K440" s="791" t="s">
        <v>3878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6439</v>
      </c>
      <c r="C441" s="778" t="s">
        <v>3874</v>
      </c>
      <c r="D441" s="778" t="s">
        <v>6373</v>
      </c>
      <c r="E441" s="790">
        <v>0.0</v>
      </c>
      <c r="F441" s="778" t="s">
        <v>5135</v>
      </c>
      <c r="G441" s="778" t="s">
        <v>18</v>
      </c>
      <c r="H441" s="778" t="s">
        <v>19</v>
      </c>
      <c r="I441" s="778" t="s">
        <v>3881</v>
      </c>
      <c r="J441" s="788">
        <v>44166.0</v>
      </c>
      <c r="K441" s="795" t="s">
        <v>3882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3146</v>
      </c>
      <c r="C442" s="794" t="s">
        <v>2601</v>
      </c>
      <c r="D442" s="778" t="s">
        <v>6374</v>
      </c>
      <c r="E442" s="790">
        <v>6000.0</v>
      </c>
      <c r="F442" s="778" t="s">
        <v>3145</v>
      </c>
      <c r="G442" s="788" t="s">
        <v>18</v>
      </c>
      <c r="H442" s="788" t="s">
        <v>181</v>
      </c>
      <c r="I442" s="788" t="s">
        <v>72</v>
      </c>
      <c r="J442" s="788">
        <v>44295.0</v>
      </c>
      <c r="K442" s="791" t="s">
        <v>3888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2789</v>
      </c>
      <c r="C443" s="794" t="s">
        <v>2601</v>
      </c>
      <c r="D443" s="778" t="s">
        <v>6374</v>
      </c>
      <c r="E443" s="790">
        <v>4000.0</v>
      </c>
      <c r="F443" s="778" t="s">
        <v>2788</v>
      </c>
      <c r="G443" s="788" t="s">
        <v>18</v>
      </c>
      <c r="H443" s="788" t="s">
        <v>181</v>
      </c>
      <c r="I443" s="788" t="s">
        <v>2689</v>
      </c>
      <c r="J443" s="788">
        <v>44260.0</v>
      </c>
      <c r="K443" s="791" t="s">
        <v>3882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3107</v>
      </c>
      <c r="C444" s="778" t="s">
        <v>2601</v>
      </c>
      <c r="D444" s="778" t="s">
        <v>6373</v>
      </c>
      <c r="E444" s="790">
        <v>156601.32</v>
      </c>
      <c r="F444" s="778" t="s">
        <v>3106</v>
      </c>
      <c r="G444" s="788" t="s">
        <v>18</v>
      </c>
      <c r="H444" s="788" t="s">
        <v>181</v>
      </c>
      <c r="I444" s="788" t="s">
        <v>203</v>
      </c>
      <c r="J444" s="788">
        <v>44280.0</v>
      </c>
      <c r="K444" s="791" t="s">
        <v>3882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2789</v>
      </c>
      <c r="C445" s="794" t="s">
        <v>2601</v>
      </c>
      <c r="D445" s="778" t="s">
        <v>6374</v>
      </c>
      <c r="E445" s="790">
        <v>107481.43</v>
      </c>
      <c r="F445" s="778" t="s">
        <v>2788</v>
      </c>
      <c r="G445" s="788" t="s">
        <v>18</v>
      </c>
      <c r="H445" s="788" t="s">
        <v>181</v>
      </c>
      <c r="I445" s="788" t="s">
        <v>2689</v>
      </c>
      <c r="J445" s="788">
        <v>44260.0</v>
      </c>
      <c r="K445" s="791" t="s">
        <v>3882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3107</v>
      </c>
      <c r="C446" s="794" t="s">
        <v>2601</v>
      </c>
      <c r="D446" s="778" t="s">
        <v>6374</v>
      </c>
      <c r="E446" s="790">
        <v>10000.0</v>
      </c>
      <c r="F446" s="778" t="s">
        <v>3106</v>
      </c>
      <c r="G446" s="788" t="s">
        <v>18</v>
      </c>
      <c r="H446" s="788" t="s">
        <v>181</v>
      </c>
      <c r="I446" s="788" t="s">
        <v>203</v>
      </c>
      <c r="J446" s="788">
        <v>44280.0</v>
      </c>
      <c r="K446" s="791" t="s">
        <v>3882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3209</v>
      </c>
      <c r="C447" s="794" t="s">
        <v>2601</v>
      </c>
      <c r="D447" s="778" t="s">
        <v>6374</v>
      </c>
      <c r="E447" s="790">
        <v>20000.0</v>
      </c>
      <c r="F447" s="778" t="s">
        <v>3208</v>
      </c>
      <c r="G447" s="788" t="s">
        <v>18</v>
      </c>
      <c r="H447" s="788" t="s">
        <v>181</v>
      </c>
      <c r="I447" s="788" t="s">
        <v>72</v>
      </c>
      <c r="J447" s="788">
        <v>44263.0</v>
      </c>
      <c r="K447" s="791" t="s">
        <v>3878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3037</v>
      </c>
      <c r="C448" s="794" t="s">
        <v>2601</v>
      </c>
      <c r="D448" s="778" t="s">
        <v>6374</v>
      </c>
      <c r="E448" s="790">
        <v>50000.0</v>
      </c>
      <c r="F448" s="778" t="s">
        <v>3036</v>
      </c>
      <c r="G448" s="788" t="s">
        <v>2604</v>
      </c>
      <c r="H448" s="788" t="s">
        <v>19</v>
      </c>
      <c r="I448" s="788" t="s">
        <v>2605</v>
      </c>
      <c r="J448" s="788">
        <v>43703.0</v>
      </c>
      <c r="K448" s="791" t="s">
        <v>4259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6440</v>
      </c>
      <c r="C449" s="778" t="s">
        <v>3874</v>
      </c>
      <c r="D449" s="778" t="s">
        <v>6373</v>
      </c>
      <c r="E449" s="790">
        <v>0.0</v>
      </c>
      <c r="F449" s="778" t="s">
        <v>3912</v>
      </c>
      <c r="G449" s="778" t="s">
        <v>101</v>
      </c>
      <c r="H449" s="778" t="s">
        <v>19</v>
      </c>
      <c r="I449" s="778" t="s">
        <v>3713</v>
      </c>
      <c r="J449" s="788">
        <v>44085.0</v>
      </c>
      <c r="K449" s="795" t="s">
        <v>3890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3299</v>
      </c>
      <c r="C450" s="794" t="s">
        <v>2601</v>
      </c>
      <c r="D450" s="778" t="s">
        <v>6374</v>
      </c>
      <c r="E450" s="790">
        <v>10000.0</v>
      </c>
      <c r="F450" s="778" t="s">
        <v>3298</v>
      </c>
      <c r="G450" s="788" t="s">
        <v>2604</v>
      </c>
      <c r="H450" s="788" t="s">
        <v>19</v>
      </c>
      <c r="I450" s="788" t="s">
        <v>2605</v>
      </c>
      <c r="J450" s="788">
        <v>43564.0</v>
      </c>
      <c r="K450" s="791" t="s">
        <v>3894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3269</v>
      </c>
      <c r="C451" s="794" t="s">
        <v>2601</v>
      </c>
      <c r="D451" s="778" t="s">
        <v>6374</v>
      </c>
      <c r="E451" s="790">
        <v>30000.0</v>
      </c>
      <c r="F451" s="778" t="s">
        <v>3268</v>
      </c>
      <c r="G451" s="788" t="s">
        <v>18</v>
      </c>
      <c r="H451" s="788" t="s">
        <v>181</v>
      </c>
      <c r="I451" s="788" t="s">
        <v>203</v>
      </c>
      <c r="J451" s="788">
        <v>44322.0</v>
      </c>
      <c r="K451" s="791" t="s">
        <v>3882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3462</v>
      </c>
      <c r="C452" s="794" t="s">
        <v>2601</v>
      </c>
      <c r="D452" s="778" t="s">
        <v>6374</v>
      </c>
      <c r="E452" s="790">
        <v>300000.0</v>
      </c>
      <c r="F452" s="778" t="s">
        <v>3461</v>
      </c>
      <c r="G452" s="788" t="s">
        <v>2604</v>
      </c>
      <c r="H452" s="788" t="s">
        <v>19</v>
      </c>
      <c r="I452" s="788" t="s">
        <v>2605</v>
      </c>
      <c r="J452" s="788">
        <v>43894.0</v>
      </c>
      <c r="K452" s="791" t="s">
        <v>3890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3146</v>
      </c>
      <c r="C453" s="794" t="s">
        <v>2601</v>
      </c>
      <c r="D453" s="778" t="s">
        <v>6374</v>
      </c>
      <c r="E453" s="790">
        <v>10000.0</v>
      </c>
      <c r="F453" s="778" t="s">
        <v>3145</v>
      </c>
      <c r="G453" s="788" t="s">
        <v>18</v>
      </c>
      <c r="H453" s="788" t="s">
        <v>181</v>
      </c>
      <c r="I453" s="788" t="s">
        <v>72</v>
      </c>
      <c r="J453" s="788">
        <v>44295.0</v>
      </c>
      <c r="K453" s="791" t="s">
        <v>3888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3269</v>
      </c>
      <c r="C454" s="794" t="s">
        <v>2601</v>
      </c>
      <c r="D454" s="778" t="s">
        <v>6374</v>
      </c>
      <c r="E454" s="790">
        <v>468601.48</v>
      </c>
      <c r="F454" s="778" t="s">
        <v>3268</v>
      </c>
      <c r="G454" s="788" t="s">
        <v>18</v>
      </c>
      <c r="H454" s="788" t="s">
        <v>181</v>
      </c>
      <c r="I454" s="788" t="s">
        <v>203</v>
      </c>
      <c r="J454" s="788">
        <v>44322.0</v>
      </c>
      <c r="K454" s="791" t="s">
        <v>3882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3327</v>
      </c>
      <c r="C455" s="794" t="s">
        <v>2601</v>
      </c>
      <c r="D455" s="778" t="s">
        <v>6374</v>
      </c>
      <c r="E455" s="797">
        <v>2200.0</v>
      </c>
      <c r="F455" s="778" t="s">
        <v>1748</v>
      </c>
      <c r="G455" s="788" t="s">
        <v>18</v>
      </c>
      <c r="H455" s="788" t="s">
        <v>181</v>
      </c>
      <c r="I455" s="788" t="s">
        <v>72</v>
      </c>
      <c r="J455" s="788">
        <v>44322.0</v>
      </c>
      <c r="K455" s="791" t="s">
        <v>3882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3269</v>
      </c>
      <c r="C456" s="794" t="s">
        <v>2601</v>
      </c>
      <c r="D456" s="778" t="s">
        <v>6374</v>
      </c>
      <c r="E456" s="790">
        <v>20000.0</v>
      </c>
      <c r="F456" s="778" t="s">
        <v>3268</v>
      </c>
      <c r="G456" s="788" t="s">
        <v>18</v>
      </c>
      <c r="H456" s="788" t="s">
        <v>181</v>
      </c>
      <c r="I456" s="788" t="s">
        <v>203</v>
      </c>
      <c r="J456" s="788">
        <v>44322.0</v>
      </c>
      <c r="K456" s="791" t="s">
        <v>3882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3050</v>
      </c>
      <c r="C457" s="794" t="s">
        <v>2601</v>
      </c>
      <c r="D457" s="778" t="s">
        <v>6374</v>
      </c>
      <c r="E457" s="790">
        <v>15000.0</v>
      </c>
      <c r="F457" s="778" t="s">
        <v>3049</v>
      </c>
      <c r="G457" s="788" t="s">
        <v>2604</v>
      </c>
      <c r="H457" s="788" t="s">
        <v>19</v>
      </c>
      <c r="I457" s="788" t="s">
        <v>2617</v>
      </c>
      <c r="J457" s="788">
        <v>43752.0</v>
      </c>
      <c r="K457" s="791" t="s">
        <v>3882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2623</v>
      </c>
      <c r="C458" s="794" t="s">
        <v>2601</v>
      </c>
      <c r="D458" s="778" t="s">
        <v>6374</v>
      </c>
      <c r="E458" s="790">
        <v>30000.0</v>
      </c>
      <c r="F458" s="778" t="s">
        <v>2622</v>
      </c>
      <c r="G458" s="788" t="s">
        <v>18</v>
      </c>
      <c r="H458" s="788" t="s">
        <v>181</v>
      </c>
      <c r="I458" s="788" t="s">
        <v>203</v>
      </c>
      <c r="J458" s="788">
        <v>44321.0</v>
      </c>
      <c r="K458" s="791" t="s">
        <v>3890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2999</v>
      </c>
      <c r="C459" s="794" t="s">
        <v>2601</v>
      </c>
      <c r="D459" s="778" t="s">
        <v>6374</v>
      </c>
      <c r="E459" s="790">
        <v>40000.0</v>
      </c>
      <c r="F459" s="778" t="s">
        <v>2998</v>
      </c>
      <c r="G459" s="788" t="s">
        <v>18</v>
      </c>
      <c r="H459" s="788" t="s">
        <v>181</v>
      </c>
      <c r="I459" s="788" t="s">
        <v>72</v>
      </c>
      <c r="J459" s="788">
        <v>44272.0</v>
      </c>
      <c r="K459" s="791" t="s">
        <v>6395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6441</v>
      </c>
      <c r="C460" s="778" t="s">
        <v>3874</v>
      </c>
      <c r="D460" s="778" t="s">
        <v>6373</v>
      </c>
      <c r="E460" s="790">
        <v>0.0</v>
      </c>
      <c r="F460" s="778" t="s">
        <v>4480</v>
      </c>
      <c r="G460" s="778" t="s">
        <v>18</v>
      </c>
      <c r="H460" s="778" t="s">
        <v>27</v>
      </c>
      <c r="I460" s="778" t="s">
        <v>262</v>
      </c>
      <c r="J460" s="788"/>
      <c r="K460" s="795" t="s">
        <v>3882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3494</v>
      </c>
      <c r="C461" s="794" t="s">
        <v>2601</v>
      </c>
      <c r="D461" s="778" t="s">
        <v>6374</v>
      </c>
      <c r="E461" s="790">
        <v>100000.0</v>
      </c>
      <c r="F461" s="778" t="s">
        <v>3493</v>
      </c>
      <c r="G461" s="788" t="s">
        <v>18</v>
      </c>
      <c r="H461" s="788" t="s">
        <v>181</v>
      </c>
      <c r="I461" s="788" t="s">
        <v>203</v>
      </c>
      <c r="J461" s="788">
        <v>44319.0</v>
      </c>
      <c r="K461" s="791" t="s">
        <v>3882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3020</v>
      </c>
      <c r="C462" s="794" t="s">
        <v>2601</v>
      </c>
      <c r="D462" s="778" t="s">
        <v>2612</v>
      </c>
      <c r="E462" s="790">
        <v>15000.0</v>
      </c>
      <c r="F462" s="778" t="s">
        <v>3019</v>
      </c>
      <c r="G462" s="788" t="s">
        <v>2604</v>
      </c>
      <c r="H462" s="788" t="s">
        <v>19</v>
      </c>
      <c r="I462" s="788" t="s">
        <v>2605</v>
      </c>
      <c r="J462" s="788">
        <v>43859.0</v>
      </c>
      <c r="K462" s="791" t="s">
        <v>3890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6442</v>
      </c>
      <c r="C463" s="794" t="s">
        <v>3874</v>
      </c>
      <c r="D463" s="778" t="s">
        <v>6374</v>
      </c>
      <c r="E463" s="790">
        <v>3440319.83</v>
      </c>
      <c r="F463" s="778" t="s">
        <v>4419</v>
      </c>
      <c r="G463" s="778" t="s">
        <v>18</v>
      </c>
      <c r="H463" s="778" t="s">
        <v>19</v>
      </c>
      <c r="I463" s="778" t="s">
        <v>3761</v>
      </c>
      <c r="J463" s="788"/>
      <c r="K463" s="795" t="s">
        <v>3894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3269</v>
      </c>
      <c r="C464" s="794" t="s">
        <v>2601</v>
      </c>
      <c r="D464" s="778" t="s">
        <v>6374</v>
      </c>
      <c r="E464" s="790">
        <v>10000.0</v>
      </c>
      <c r="F464" s="778" t="s">
        <v>3268</v>
      </c>
      <c r="G464" s="788" t="s">
        <v>18</v>
      </c>
      <c r="H464" s="788" t="s">
        <v>181</v>
      </c>
      <c r="I464" s="788" t="s">
        <v>203</v>
      </c>
      <c r="J464" s="788">
        <v>44322.0</v>
      </c>
      <c r="K464" s="791" t="s">
        <v>3882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6412</v>
      </c>
      <c r="C465" s="794" t="s">
        <v>3874</v>
      </c>
      <c r="D465" s="778" t="s">
        <v>6374</v>
      </c>
      <c r="E465" s="790">
        <v>155000.0</v>
      </c>
      <c r="F465" s="778" t="s">
        <v>5151</v>
      </c>
      <c r="G465" s="767" t="s">
        <v>101</v>
      </c>
      <c r="H465" s="778" t="s">
        <v>19</v>
      </c>
      <c r="I465" s="767" t="s">
        <v>4539</v>
      </c>
      <c r="J465" s="811">
        <v>44180.0</v>
      </c>
      <c r="K465" s="795" t="s">
        <v>3882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6443</v>
      </c>
      <c r="C466" s="819" t="s">
        <v>3874</v>
      </c>
      <c r="D466" s="820" t="s">
        <v>6374</v>
      </c>
      <c r="E466" s="821">
        <v>5000.0</v>
      </c>
      <c r="F466" s="820" t="s">
        <v>612</v>
      </c>
      <c r="G466" s="820" t="s">
        <v>18</v>
      </c>
      <c r="H466" s="820" t="s">
        <v>27</v>
      </c>
      <c r="I466" s="820" t="s">
        <v>262</v>
      </c>
      <c r="J466" s="822">
        <v>44407.0</v>
      </c>
      <c r="K466" s="823" t="s">
        <v>3878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6426</v>
      </c>
      <c r="C467" s="778" t="s">
        <v>3874</v>
      </c>
      <c r="D467" s="778" t="s">
        <v>6373</v>
      </c>
      <c r="E467" s="790">
        <v>0.0</v>
      </c>
      <c r="F467" s="778" t="s">
        <v>5019</v>
      </c>
      <c r="G467" s="778" t="s">
        <v>101</v>
      </c>
      <c r="H467" s="778" t="s">
        <v>19</v>
      </c>
      <c r="I467" s="778" t="s">
        <v>3713</v>
      </c>
      <c r="J467" s="788">
        <v>44090.0</v>
      </c>
      <c r="K467" s="795" t="s">
        <v>3890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2721</v>
      </c>
      <c r="C468" s="794" t="s">
        <v>2601</v>
      </c>
      <c r="D468" s="778" t="s">
        <v>6374</v>
      </c>
      <c r="E468" s="790">
        <v>150000.0</v>
      </c>
      <c r="F468" s="778" t="s">
        <v>2720</v>
      </c>
      <c r="G468" s="788" t="s">
        <v>18</v>
      </c>
      <c r="H468" s="788" t="s">
        <v>181</v>
      </c>
      <c r="I468" s="788" t="s">
        <v>203</v>
      </c>
      <c r="J468" s="788">
        <v>44295.0</v>
      </c>
      <c r="K468" s="791" t="s">
        <v>3878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2902</v>
      </c>
      <c r="C469" s="794" t="s">
        <v>2601</v>
      </c>
      <c r="D469" s="778" t="s">
        <v>6374</v>
      </c>
      <c r="E469" s="790">
        <v>13000.0</v>
      </c>
      <c r="F469" s="778" t="s">
        <v>774</v>
      </c>
      <c r="G469" s="788" t="s">
        <v>18</v>
      </c>
      <c r="H469" s="788" t="s">
        <v>181</v>
      </c>
      <c r="I469" s="788" t="s">
        <v>72</v>
      </c>
      <c r="J469" s="788">
        <v>44321.0</v>
      </c>
      <c r="K469" s="791" t="s">
        <v>3882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6444</v>
      </c>
      <c r="C470" s="794" t="s">
        <v>3874</v>
      </c>
      <c r="D470" s="778" t="s">
        <v>6374</v>
      </c>
      <c r="E470" s="790">
        <v>199844.32</v>
      </c>
      <c r="F470" s="778" t="s">
        <v>4457</v>
      </c>
      <c r="G470" s="778" t="s">
        <v>101</v>
      </c>
      <c r="H470" s="778" t="s">
        <v>19</v>
      </c>
      <c r="I470" s="778" t="s">
        <v>3713</v>
      </c>
      <c r="J470" s="788">
        <v>44228.0</v>
      </c>
      <c r="K470" s="795" t="s">
        <v>3878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3269</v>
      </c>
      <c r="C471" s="794" t="s">
        <v>2601</v>
      </c>
      <c r="D471" s="778" t="s">
        <v>6374</v>
      </c>
      <c r="E471" s="790">
        <v>10000.0</v>
      </c>
      <c r="F471" s="778" t="s">
        <v>3268</v>
      </c>
      <c r="G471" s="788" t="s">
        <v>18</v>
      </c>
      <c r="H471" s="788" t="s">
        <v>181</v>
      </c>
      <c r="I471" s="788" t="s">
        <v>203</v>
      </c>
      <c r="J471" s="788">
        <v>44322.0</v>
      </c>
      <c r="K471" s="791" t="s">
        <v>3882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2999</v>
      </c>
      <c r="C472" s="794" t="s">
        <v>2601</v>
      </c>
      <c r="D472" s="778" t="s">
        <v>2612</v>
      </c>
      <c r="E472" s="790">
        <v>30000.0</v>
      </c>
      <c r="F472" s="778" t="s">
        <v>2998</v>
      </c>
      <c r="G472" s="788" t="s">
        <v>18</v>
      </c>
      <c r="H472" s="788" t="s">
        <v>181</v>
      </c>
      <c r="I472" s="788" t="s">
        <v>72</v>
      </c>
      <c r="J472" s="788">
        <v>44272.0</v>
      </c>
      <c r="K472" s="791" t="s">
        <v>6395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6445</v>
      </c>
      <c r="C473" s="778" t="s">
        <v>3874</v>
      </c>
      <c r="D473" s="778" t="s">
        <v>6373</v>
      </c>
      <c r="E473" s="790">
        <v>0.0</v>
      </c>
      <c r="F473" s="778" t="s">
        <v>4108</v>
      </c>
      <c r="G473" s="778" t="s">
        <v>18</v>
      </c>
      <c r="H473" s="778" t="s">
        <v>19</v>
      </c>
      <c r="I473" s="778" t="s">
        <v>3881</v>
      </c>
      <c r="J473" s="788">
        <v>44141.0</v>
      </c>
      <c r="K473" s="795" t="s">
        <v>3882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3037</v>
      </c>
      <c r="C474" s="794" t="s">
        <v>2601</v>
      </c>
      <c r="D474" s="778" t="s">
        <v>6374</v>
      </c>
      <c r="E474" s="790">
        <v>6000.0</v>
      </c>
      <c r="F474" s="778" t="s">
        <v>3036</v>
      </c>
      <c r="G474" s="788" t="s">
        <v>2604</v>
      </c>
      <c r="H474" s="788" t="s">
        <v>19</v>
      </c>
      <c r="I474" s="788" t="s">
        <v>2605</v>
      </c>
      <c r="J474" s="788">
        <v>43703.0</v>
      </c>
      <c r="K474" s="791" t="s">
        <v>4259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6446</v>
      </c>
      <c r="C475" s="794" t="s">
        <v>3874</v>
      </c>
      <c r="D475" s="778" t="s">
        <v>6374</v>
      </c>
      <c r="E475" s="790">
        <v>20000.0</v>
      </c>
      <c r="F475" s="778" t="s">
        <v>4104</v>
      </c>
      <c r="G475" s="778" t="s">
        <v>2604</v>
      </c>
      <c r="H475" s="778" t="s">
        <v>19</v>
      </c>
      <c r="I475" s="778" t="s">
        <v>2604</v>
      </c>
      <c r="J475" s="788">
        <v>44235.0</v>
      </c>
      <c r="K475" s="795" t="s">
        <v>3882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3643</v>
      </c>
      <c r="C476" s="794" t="s">
        <v>2601</v>
      </c>
      <c r="D476" s="778" t="s">
        <v>6374</v>
      </c>
      <c r="E476" s="790">
        <v>16000.0</v>
      </c>
      <c r="F476" s="778" t="s">
        <v>3642</v>
      </c>
      <c r="G476" s="788" t="s">
        <v>2604</v>
      </c>
      <c r="H476" s="788" t="s">
        <v>19</v>
      </c>
      <c r="I476" s="788" t="s">
        <v>2605</v>
      </c>
      <c r="J476" s="788">
        <v>43567.0</v>
      </c>
      <c r="K476" s="791" t="s">
        <v>3882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6447</v>
      </c>
      <c r="C477" s="778" t="s">
        <v>3874</v>
      </c>
      <c r="D477" s="778" t="s">
        <v>6373</v>
      </c>
      <c r="E477" s="790">
        <v>0.0</v>
      </c>
      <c r="F477" s="778" t="s">
        <v>4045</v>
      </c>
      <c r="G477" s="778" t="s">
        <v>101</v>
      </c>
      <c r="H477" s="778" t="s">
        <v>19</v>
      </c>
      <c r="I477" s="778" t="s">
        <v>4046</v>
      </c>
      <c r="J477" s="788">
        <v>44120.0</v>
      </c>
      <c r="K477" s="795" t="s">
        <v>3882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2853</v>
      </c>
      <c r="C478" s="794" t="s">
        <v>2601</v>
      </c>
      <c r="D478" s="778" t="s">
        <v>6374</v>
      </c>
      <c r="E478" s="790">
        <v>500.0</v>
      </c>
      <c r="F478" s="778" t="s">
        <v>656</v>
      </c>
      <c r="G478" s="788" t="s">
        <v>18</v>
      </c>
      <c r="H478" s="788" t="s">
        <v>181</v>
      </c>
      <c r="I478" s="788" t="s">
        <v>72</v>
      </c>
      <c r="J478" s="788">
        <v>44280.0</v>
      </c>
      <c r="K478" s="791" t="s">
        <v>3882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6447</v>
      </c>
      <c r="C479" s="794" t="s">
        <v>3874</v>
      </c>
      <c r="D479" s="778" t="s">
        <v>2612</v>
      </c>
      <c r="E479" s="790">
        <v>200000.0</v>
      </c>
      <c r="F479" s="778" t="s">
        <v>4045</v>
      </c>
      <c r="G479" s="778" t="s">
        <v>101</v>
      </c>
      <c r="H479" s="778" t="s">
        <v>19</v>
      </c>
      <c r="I479" s="778" t="s">
        <v>4046</v>
      </c>
      <c r="J479" s="788">
        <v>44120.0</v>
      </c>
      <c r="K479" s="795" t="s">
        <v>3882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2909</v>
      </c>
      <c r="C480" s="794" t="s">
        <v>2601</v>
      </c>
      <c r="D480" s="778" t="s">
        <v>6374</v>
      </c>
      <c r="E480" s="790">
        <v>12000.0</v>
      </c>
      <c r="F480" s="778" t="s">
        <v>839</v>
      </c>
      <c r="G480" s="788" t="s">
        <v>18</v>
      </c>
      <c r="H480" s="788" t="s">
        <v>181</v>
      </c>
      <c r="I480" s="788" t="s">
        <v>203</v>
      </c>
      <c r="J480" s="788">
        <v>44328.0</v>
      </c>
      <c r="K480" s="791" t="s">
        <v>3878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6448</v>
      </c>
      <c r="C481" s="794" t="s">
        <v>3874</v>
      </c>
      <c r="D481" s="778" t="s">
        <v>6374</v>
      </c>
      <c r="E481" s="790">
        <v>30000.0</v>
      </c>
      <c r="F481" s="778" t="s">
        <v>4790</v>
      </c>
      <c r="G481" s="778" t="s">
        <v>101</v>
      </c>
      <c r="H481" s="778" t="s">
        <v>19</v>
      </c>
      <c r="I481" s="824" t="s">
        <v>4791</v>
      </c>
      <c r="J481" s="788">
        <v>44130.0</v>
      </c>
      <c r="K481" s="795" t="s">
        <v>3882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3037</v>
      </c>
      <c r="C482" s="794" t="s">
        <v>2601</v>
      </c>
      <c r="D482" s="778" t="s">
        <v>6374</v>
      </c>
      <c r="E482" s="790">
        <v>2000.0</v>
      </c>
      <c r="F482" s="778" t="s">
        <v>3036</v>
      </c>
      <c r="G482" s="788" t="s">
        <v>2604</v>
      </c>
      <c r="H482" s="788" t="s">
        <v>19</v>
      </c>
      <c r="I482" s="788" t="s">
        <v>2605</v>
      </c>
      <c r="J482" s="788">
        <v>43703.0</v>
      </c>
      <c r="K482" s="791" t="s">
        <v>4259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3146</v>
      </c>
      <c r="C483" s="794" t="s">
        <v>2601</v>
      </c>
      <c r="D483" s="778" t="s">
        <v>6374</v>
      </c>
      <c r="E483" s="790">
        <v>15000.0</v>
      </c>
      <c r="F483" s="778" t="s">
        <v>3145</v>
      </c>
      <c r="G483" s="788" t="s">
        <v>18</v>
      </c>
      <c r="H483" s="788" t="s">
        <v>181</v>
      </c>
      <c r="I483" s="788" t="s">
        <v>72</v>
      </c>
      <c r="J483" s="788">
        <v>44295.0</v>
      </c>
      <c r="K483" s="791" t="s">
        <v>3888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3114</v>
      </c>
      <c r="C484" s="794" t="s">
        <v>2601</v>
      </c>
      <c r="D484" s="778" t="s">
        <v>6374</v>
      </c>
      <c r="E484" s="790">
        <v>2000.0</v>
      </c>
      <c r="F484" s="778" t="s">
        <v>3113</v>
      </c>
      <c r="G484" s="788" t="s">
        <v>18</v>
      </c>
      <c r="H484" s="788" t="s">
        <v>181</v>
      </c>
      <c r="I484" s="788" t="s">
        <v>2689</v>
      </c>
      <c r="J484" s="788">
        <v>44266.0</v>
      </c>
      <c r="K484" s="791" t="s">
        <v>3890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2739</v>
      </c>
      <c r="C485" s="794" t="s">
        <v>2601</v>
      </c>
      <c r="D485" s="778" t="s">
        <v>6374</v>
      </c>
      <c r="E485" s="790">
        <v>1000000.0</v>
      </c>
      <c r="F485" s="778" t="s">
        <v>364</v>
      </c>
      <c r="G485" s="788" t="s">
        <v>18</v>
      </c>
      <c r="H485" s="788" t="s">
        <v>181</v>
      </c>
      <c r="I485" s="788" t="s">
        <v>72</v>
      </c>
      <c r="J485" s="788">
        <v>44263.0</v>
      </c>
      <c r="K485" s="791" t="s">
        <v>3882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6449</v>
      </c>
      <c r="C486" s="778" t="s">
        <v>3874</v>
      </c>
      <c r="D486" s="778" t="s">
        <v>6373</v>
      </c>
      <c r="E486" s="790">
        <v>0.0</v>
      </c>
      <c r="F486" s="778" t="s">
        <v>4866</v>
      </c>
      <c r="G486" s="778" t="s">
        <v>101</v>
      </c>
      <c r="H486" s="778" t="s">
        <v>19</v>
      </c>
      <c r="I486" s="778" t="s">
        <v>4137</v>
      </c>
      <c r="J486" s="788">
        <v>44775.0</v>
      </c>
      <c r="K486" s="795" t="s">
        <v>3894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3020</v>
      </c>
      <c r="C487" s="778" t="s">
        <v>2601</v>
      </c>
      <c r="D487" s="778" t="s">
        <v>6373</v>
      </c>
      <c r="E487" s="790">
        <v>467689.84</v>
      </c>
      <c r="F487" s="778" t="s">
        <v>3019</v>
      </c>
      <c r="G487" s="788" t="s">
        <v>2604</v>
      </c>
      <c r="H487" s="788" t="s">
        <v>19</v>
      </c>
      <c r="I487" s="788" t="s">
        <v>2605</v>
      </c>
      <c r="J487" s="788">
        <v>43859.0</v>
      </c>
      <c r="K487" s="791" t="s">
        <v>3890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6420</v>
      </c>
      <c r="C488" s="778" t="s">
        <v>3874</v>
      </c>
      <c r="D488" s="778" t="s">
        <v>6373</v>
      </c>
      <c r="E488" s="790">
        <v>0.0</v>
      </c>
      <c r="F488" s="778" t="s">
        <v>4093</v>
      </c>
      <c r="G488" s="778" t="s">
        <v>101</v>
      </c>
      <c r="H488" s="778" t="s">
        <v>19</v>
      </c>
      <c r="I488" s="778" t="s">
        <v>3713</v>
      </c>
      <c r="J488" s="788">
        <v>44228.0</v>
      </c>
      <c r="K488" s="795" t="s">
        <v>3878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6450</v>
      </c>
      <c r="C489" s="794" t="s">
        <v>3874</v>
      </c>
      <c r="D489" s="778" t="s">
        <v>6374</v>
      </c>
      <c r="E489" s="790">
        <v>387869.72</v>
      </c>
      <c r="F489" s="778" t="s">
        <v>6451</v>
      </c>
      <c r="G489" s="778" t="s">
        <v>2604</v>
      </c>
      <c r="H489" s="778" t="s">
        <v>19</v>
      </c>
      <c r="I489" s="778" t="s">
        <v>2604</v>
      </c>
      <c r="J489" s="788">
        <v>44195.0</v>
      </c>
      <c r="K489" s="795" t="s">
        <v>3890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6412</v>
      </c>
      <c r="C490" s="794" t="s">
        <v>3874</v>
      </c>
      <c r="D490" s="778" t="s">
        <v>6374</v>
      </c>
      <c r="E490" s="790">
        <v>169129.47</v>
      </c>
      <c r="F490" s="778" t="s">
        <v>5151</v>
      </c>
      <c r="G490" s="778" t="s">
        <v>101</v>
      </c>
      <c r="H490" s="778" t="s">
        <v>19</v>
      </c>
      <c r="I490" s="778" t="s">
        <v>4539</v>
      </c>
      <c r="J490" s="788">
        <v>44180.0</v>
      </c>
      <c r="K490" s="795" t="s">
        <v>3882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6452</v>
      </c>
      <c r="C491" s="794" t="s">
        <v>3874</v>
      </c>
      <c r="D491" s="778" t="s">
        <v>6374</v>
      </c>
      <c r="E491" s="790">
        <v>300000.0</v>
      </c>
      <c r="F491" s="778" t="s">
        <v>5413</v>
      </c>
      <c r="G491" s="778" t="s">
        <v>101</v>
      </c>
      <c r="H491" s="778" t="s">
        <v>19</v>
      </c>
      <c r="I491" s="778" t="s">
        <v>4518</v>
      </c>
      <c r="J491" s="788">
        <v>44397.0</v>
      </c>
      <c r="K491" s="795" t="s">
        <v>3890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3096</v>
      </c>
      <c r="C492" s="794" t="s">
        <v>2601</v>
      </c>
      <c r="D492" s="778" t="s">
        <v>6374</v>
      </c>
      <c r="E492" s="790">
        <v>15000.0</v>
      </c>
      <c r="F492" s="778" t="s">
        <v>3095</v>
      </c>
      <c r="G492" s="788" t="s">
        <v>2604</v>
      </c>
      <c r="H492" s="788" t="s">
        <v>19</v>
      </c>
      <c r="I492" s="788" t="s">
        <v>2605</v>
      </c>
      <c r="J492" s="788">
        <v>43605.0</v>
      </c>
      <c r="K492" s="791" t="s">
        <v>3890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3269</v>
      </c>
      <c r="C493" s="794" t="s">
        <v>2601</v>
      </c>
      <c r="D493" s="778" t="s">
        <v>6374</v>
      </c>
      <c r="E493" s="790">
        <v>36000.0</v>
      </c>
      <c r="F493" s="778" t="s">
        <v>3268</v>
      </c>
      <c r="G493" s="788" t="s">
        <v>18</v>
      </c>
      <c r="H493" s="788" t="s">
        <v>181</v>
      </c>
      <c r="I493" s="788" t="s">
        <v>203</v>
      </c>
      <c r="J493" s="788">
        <v>44322.0</v>
      </c>
      <c r="K493" s="791" t="s">
        <v>3882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6453</v>
      </c>
      <c r="C494" s="778" t="s">
        <v>3874</v>
      </c>
      <c r="D494" s="778" t="s">
        <v>6373</v>
      </c>
      <c r="E494" s="790">
        <v>0.0</v>
      </c>
      <c r="F494" s="778" t="s">
        <v>5192</v>
      </c>
      <c r="G494" s="778" t="s">
        <v>101</v>
      </c>
      <c r="H494" s="778" t="s">
        <v>19</v>
      </c>
      <c r="I494" s="778" t="s">
        <v>4046</v>
      </c>
      <c r="J494" s="788">
        <v>44078.0</v>
      </c>
      <c r="K494" s="795" t="s">
        <v>3878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3462</v>
      </c>
      <c r="C495" s="794" t="s">
        <v>2601</v>
      </c>
      <c r="D495" s="778" t="s">
        <v>6374</v>
      </c>
      <c r="E495" s="790">
        <v>29127.62</v>
      </c>
      <c r="F495" s="778" t="s">
        <v>3461</v>
      </c>
      <c r="G495" s="788" t="s">
        <v>2604</v>
      </c>
      <c r="H495" s="788" t="s">
        <v>19</v>
      </c>
      <c r="I495" s="788" t="s">
        <v>2605</v>
      </c>
      <c r="J495" s="788">
        <v>43894.0</v>
      </c>
      <c r="K495" s="791" t="s">
        <v>3890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2945</v>
      </c>
      <c r="C496" s="794" t="s">
        <v>2601</v>
      </c>
      <c r="D496" s="778" t="s">
        <v>6374</v>
      </c>
      <c r="E496" s="790">
        <v>4000.0</v>
      </c>
      <c r="F496" s="778" t="s">
        <v>2944</v>
      </c>
      <c r="G496" s="788" t="s">
        <v>18</v>
      </c>
      <c r="H496" s="788" t="s">
        <v>181</v>
      </c>
      <c r="I496" s="788" t="s">
        <v>203</v>
      </c>
      <c r="J496" s="788">
        <v>44291.0</v>
      </c>
      <c r="K496" s="791" t="s">
        <v>3882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6452</v>
      </c>
      <c r="C497" s="794" t="s">
        <v>3874</v>
      </c>
      <c r="D497" s="778" t="s">
        <v>2612</v>
      </c>
      <c r="E497" s="790">
        <v>83704.06</v>
      </c>
      <c r="F497" s="778" t="s">
        <v>6454</v>
      </c>
      <c r="G497" s="778" t="s">
        <v>101</v>
      </c>
      <c r="H497" s="778" t="s">
        <v>19</v>
      </c>
      <c r="I497" s="778" t="s">
        <v>4518</v>
      </c>
      <c r="J497" s="788">
        <v>44397.0</v>
      </c>
      <c r="K497" s="795" t="s">
        <v>3890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6455</v>
      </c>
      <c r="C498" s="794" t="s">
        <v>3874</v>
      </c>
      <c r="D498" s="778" t="s">
        <v>2612</v>
      </c>
      <c r="E498" s="790">
        <v>5000.0</v>
      </c>
      <c r="F498" s="778" t="s">
        <v>4237</v>
      </c>
      <c r="G498" s="778" t="s">
        <v>18</v>
      </c>
      <c r="H498" s="778" t="s">
        <v>19</v>
      </c>
      <c r="I498" s="778" t="s">
        <v>4238</v>
      </c>
      <c r="J498" s="788">
        <v>44305.0</v>
      </c>
      <c r="K498" s="795" t="s">
        <v>3894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3524</v>
      </c>
      <c r="C499" s="778" t="s">
        <v>2601</v>
      </c>
      <c r="D499" s="778" t="s">
        <v>6373</v>
      </c>
      <c r="E499" s="790">
        <v>110571.37</v>
      </c>
      <c r="F499" s="778" t="s">
        <v>3523</v>
      </c>
      <c r="G499" s="788" t="s">
        <v>2714</v>
      </c>
      <c r="H499" s="788" t="s">
        <v>19</v>
      </c>
      <c r="I499" s="788" t="s">
        <v>2714</v>
      </c>
      <c r="J499" s="788">
        <v>43990.0</v>
      </c>
      <c r="K499" s="791" t="s">
        <v>3894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6456</v>
      </c>
      <c r="C500" s="778" t="s">
        <v>3874</v>
      </c>
      <c r="D500" s="778" t="s">
        <v>6373</v>
      </c>
      <c r="E500" s="790">
        <v>0.0</v>
      </c>
      <c r="F500" s="778" t="s">
        <v>5213</v>
      </c>
      <c r="G500" s="778" t="s">
        <v>18</v>
      </c>
      <c r="H500" s="778" t="s">
        <v>19</v>
      </c>
      <c r="I500" s="778" t="s">
        <v>3881</v>
      </c>
      <c r="J500" s="788">
        <v>44148.0</v>
      </c>
      <c r="K500" s="795" t="s">
        <v>3882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2623</v>
      </c>
      <c r="C501" s="794" t="s">
        <v>2601</v>
      </c>
      <c r="D501" s="778" t="s">
        <v>6374</v>
      </c>
      <c r="E501" s="790">
        <v>3000.0</v>
      </c>
      <c r="F501" s="778" t="s">
        <v>2622</v>
      </c>
      <c r="G501" s="788" t="s">
        <v>18</v>
      </c>
      <c r="H501" s="788" t="s">
        <v>181</v>
      </c>
      <c r="I501" s="788" t="s">
        <v>203</v>
      </c>
      <c r="J501" s="788">
        <v>44321.0</v>
      </c>
      <c r="K501" s="791" t="s">
        <v>3890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3269</v>
      </c>
      <c r="C502" s="794" t="s">
        <v>2601</v>
      </c>
      <c r="D502" s="778" t="s">
        <v>6374</v>
      </c>
      <c r="E502" s="790">
        <v>9000.0</v>
      </c>
      <c r="F502" s="778" t="s">
        <v>3268</v>
      </c>
      <c r="G502" s="788" t="s">
        <v>18</v>
      </c>
      <c r="H502" s="788" t="s">
        <v>181</v>
      </c>
      <c r="I502" s="788" t="s">
        <v>203</v>
      </c>
      <c r="J502" s="788">
        <v>44322.0</v>
      </c>
      <c r="K502" s="791" t="s">
        <v>3882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6457</v>
      </c>
      <c r="C503" s="794" t="s">
        <v>3874</v>
      </c>
      <c r="D503" s="778" t="s">
        <v>6374</v>
      </c>
      <c r="E503" s="790">
        <v>10000.0</v>
      </c>
      <c r="F503" s="778" t="s">
        <v>5170</v>
      </c>
      <c r="G503" s="778" t="s">
        <v>18</v>
      </c>
      <c r="H503" s="778" t="s">
        <v>19</v>
      </c>
      <c r="I503" s="778" t="s">
        <v>3881</v>
      </c>
      <c r="J503" s="788">
        <v>44133.0</v>
      </c>
      <c r="K503" s="795" t="s">
        <v>3890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6458</v>
      </c>
      <c r="C504" s="794" t="s">
        <v>3874</v>
      </c>
      <c r="D504" s="778" t="s">
        <v>2612</v>
      </c>
      <c r="E504" s="790">
        <v>117509.41</v>
      </c>
      <c r="F504" s="778" t="s">
        <v>4247</v>
      </c>
      <c r="G504" s="778" t="s">
        <v>2604</v>
      </c>
      <c r="H504" s="778" t="s">
        <v>19</v>
      </c>
      <c r="I504" s="778" t="s">
        <v>2604</v>
      </c>
      <c r="J504" s="788">
        <v>44368.0</v>
      </c>
      <c r="K504" s="795" t="s">
        <v>3882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6459</v>
      </c>
      <c r="C505" s="778" t="s">
        <v>3874</v>
      </c>
      <c r="D505" s="778" t="s">
        <v>6373</v>
      </c>
      <c r="E505" s="790">
        <v>0.0</v>
      </c>
      <c r="F505" s="778" t="s">
        <v>5028</v>
      </c>
      <c r="G505" s="778" t="s">
        <v>18</v>
      </c>
      <c r="H505" s="778" t="s">
        <v>19</v>
      </c>
      <c r="I505" s="778" t="s">
        <v>3881</v>
      </c>
      <c r="J505" s="788">
        <v>44196.0</v>
      </c>
      <c r="K505" s="795" t="s">
        <v>3888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3037</v>
      </c>
      <c r="C506" s="794" t="s">
        <v>2601</v>
      </c>
      <c r="D506" s="778" t="s">
        <v>6374</v>
      </c>
      <c r="E506" s="790">
        <v>70000.0</v>
      </c>
      <c r="F506" s="778" t="s">
        <v>3036</v>
      </c>
      <c r="G506" s="788" t="s">
        <v>2604</v>
      </c>
      <c r="H506" s="788" t="s">
        <v>19</v>
      </c>
      <c r="I506" s="788" t="s">
        <v>2605</v>
      </c>
      <c r="J506" s="788">
        <v>43703.0</v>
      </c>
      <c r="K506" s="791" t="s">
        <v>4259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6423</v>
      </c>
      <c r="C507" s="794" t="s">
        <v>3874</v>
      </c>
      <c r="D507" s="778" t="s">
        <v>2612</v>
      </c>
      <c r="E507" s="790">
        <v>56000.0</v>
      </c>
      <c r="F507" s="778" t="s">
        <v>5325</v>
      </c>
      <c r="G507" s="778" t="s">
        <v>18</v>
      </c>
      <c r="H507" s="778" t="s">
        <v>27</v>
      </c>
      <c r="I507" s="778" t="s">
        <v>262</v>
      </c>
      <c r="J507" s="788">
        <v>44291.0</v>
      </c>
      <c r="K507" s="795" t="s">
        <v>3894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3638</v>
      </c>
      <c r="C508" s="794" t="s">
        <v>2601</v>
      </c>
      <c r="D508" s="778" t="s">
        <v>6374</v>
      </c>
      <c r="E508" s="790">
        <v>86000.0</v>
      </c>
      <c r="F508" s="778" t="s">
        <v>3637</v>
      </c>
      <c r="G508" s="788" t="s">
        <v>18</v>
      </c>
      <c r="H508" s="788" t="s">
        <v>181</v>
      </c>
      <c r="I508" s="788" t="s">
        <v>2689</v>
      </c>
      <c r="J508" s="788">
        <v>44267.0</v>
      </c>
      <c r="K508" s="791" t="s">
        <v>3882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3462</v>
      </c>
      <c r="C509" s="794" t="s">
        <v>2601</v>
      </c>
      <c r="D509" s="778" t="s">
        <v>6374</v>
      </c>
      <c r="E509" s="790">
        <v>1000.0</v>
      </c>
      <c r="F509" s="778" t="s">
        <v>3461</v>
      </c>
      <c r="G509" s="788" t="s">
        <v>2604</v>
      </c>
      <c r="H509" s="788" t="s">
        <v>19</v>
      </c>
      <c r="I509" s="788" t="s">
        <v>2605</v>
      </c>
      <c r="J509" s="788">
        <v>43894.0</v>
      </c>
      <c r="K509" s="791" t="s">
        <v>3890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6399</v>
      </c>
      <c r="C510" s="794" t="s">
        <v>3874</v>
      </c>
      <c r="D510" s="778" t="s">
        <v>6374</v>
      </c>
      <c r="E510" s="790">
        <v>10000.0</v>
      </c>
      <c r="F510" s="778" t="s">
        <v>4212</v>
      </c>
      <c r="G510" s="778" t="s">
        <v>18</v>
      </c>
      <c r="H510" s="778" t="s">
        <v>19</v>
      </c>
      <c r="I510" s="778" t="s">
        <v>4213</v>
      </c>
      <c r="J510" s="788">
        <v>44089.0</v>
      </c>
      <c r="K510" s="795" t="s">
        <v>3888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3494</v>
      </c>
      <c r="C511" s="794" t="s">
        <v>2601</v>
      </c>
      <c r="D511" s="778" t="s">
        <v>6374</v>
      </c>
      <c r="E511" s="790">
        <v>15000.0</v>
      </c>
      <c r="F511" s="778" t="s">
        <v>3493</v>
      </c>
      <c r="G511" s="788" t="s">
        <v>18</v>
      </c>
      <c r="H511" s="788" t="s">
        <v>181</v>
      </c>
      <c r="I511" s="788" t="s">
        <v>203</v>
      </c>
      <c r="J511" s="788">
        <v>44319.0</v>
      </c>
      <c r="K511" s="791" t="s">
        <v>3882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3472</v>
      </c>
      <c r="C512" s="794" t="s">
        <v>2601</v>
      </c>
      <c r="D512" s="778" t="s">
        <v>2612</v>
      </c>
      <c r="E512" s="790">
        <v>50000.0</v>
      </c>
      <c r="F512" s="778" t="s">
        <v>3471</v>
      </c>
      <c r="G512" s="788" t="s">
        <v>18</v>
      </c>
      <c r="H512" s="788" t="s">
        <v>181</v>
      </c>
      <c r="I512" s="788" t="s">
        <v>203</v>
      </c>
      <c r="J512" s="788">
        <v>44279.0</v>
      </c>
      <c r="K512" s="791" t="s">
        <v>3882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2871</v>
      </c>
      <c r="C513" s="794" t="s">
        <v>2601</v>
      </c>
      <c r="D513" s="778" t="s">
        <v>6374</v>
      </c>
      <c r="E513" s="790">
        <v>150000.0</v>
      </c>
      <c r="F513" s="778" t="s">
        <v>2870</v>
      </c>
      <c r="G513" s="788" t="s">
        <v>18</v>
      </c>
      <c r="H513" s="788" t="s">
        <v>181</v>
      </c>
      <c r="I513" s="788" t="s">
        <v>72</v>
      </c>
      <c r="J513" s="788">
        <v>44328.0</v>
      </c>
      <c r="K513" s="791" t="s">
        <v>3882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6400</v>
      </c>
      <c r="C514" s="794" t="s">
        <v>3874</v>
      </c>
      <c r="D514" s="778" t="s">
        <v>6374</v>
      </c>
      <c r="E514" s="790">
        <v>130000.0</v>
      </c>
      <c r="F514" s="778" t="s">
        <v>3935</v>
      </c>
      <c r="G514" s="778" t="s">
        <v>2604</v>
      </c>
      <c r="H514" s="778" t="s">
        <v>19</v>
      </c>
      <c r="I514" s="778" t="s">
        <v>2604</v>
      </c>
      <c r="J514" s="788">
        <v>44180.0</v>
      </c>
      <c r="K514" s="795" t="s">
        <v>3882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6400</v>
      </c>
      <c r="C515" s="794" t="s">
        <v>3874</v>
      </c>
      <c r="D515" s="778" t="s">
        <v>6374</v>
      </c>
      <c r="E515" s="790">
        <v>43000.0</v>
      </c>
      <c r="F515" s="778" t="s">
        <v>3935</v>
      </c>
      <c r="G515" s="778" t="s">
        <v>2604</v>
      </c>
      <c r="H515" s="778" t="s">
        <v>19</v>
      </c>
      <c r="I515" s="778" t="s">
        <v>2604</v>
      </c>
      <c r="J515" s="788">
        <v>44180.0</v>
      </c>
      <c r="K515" s="795" t="s">
        <v>3882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3462</v>
      </c>
      <c r="C516" s="794" t="s">
        <v>2601</v>
      </c>
      <c r="D516" s="778" t="s">
        <v>6374</v>
      </c>
      <c r="E516" s="790">
        <v>40000.0</v>
      </c>
      <c r="F516" s="778" t="s">
        <v>3461</v>
      </c>
      <c r="G516" s="788" t="s">
        <v>2604</v>
      </c>
      <c r="H516" s="788" t="s">
        <v>19</v>
      </c>
      <c r="I516" s="788" t="s">
        <v>2605</v>
      </c>
      <c r="J516" s="788">
        <v>43894.0</v>
      </c>
      <c r="K516" s="791" t="s">
        <v>3890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3096</v>
      </c>
      <c r="C517" s="794" t="s">
        <v>2601</v>
      </c>
      <c r="D517" s="778" t="s">
        <v>6374</v>
      </c>
      <c r="E517" s="790">
        <v>75000.0</v>
      </c>
      <c r="F517" s="778" t="s">
        <v>3095</v>
      </c>
      <c r="G517" s="788" t="s">
        <v>2604</v>
      </c>
      <c r="H517" s="788" t="s">
        <v>19</v>
      </c>
      <c r="I517" s="788" t="s">
        <v>2605</v>
      </c>
      <c r="J517" s="788">
        <v>43605.0</v>
      </c>
      <c r="K517" s="791" t="s">
        <v>3890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6412</v>
      </c>
      <c r="C518" s="794" t="s">
        <v>3874</v>
      </c>
      <c r="D518" s="778" t="s">
        <v>6374</v>
      </c>
      <c r="E518" s="790">
        <v>3000.0</v>
      </c>
      <c r="F518" s="778" t="s">
        <v>5151</v>
      </c>
      <c r="G518" s="778" t="s">
        <v>101</v>
      </c>
      <c r="H518" s="778" t="s">
        <v>19</v>
      </c>
      <c r="I518" s="778" t="s">
        <v>4539</v>
      </c>
      <c r="J518" s="788">
        <v>44180.0</v>
      </c>
      <c r="K518" s="795" t="s">
        <v>3882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3269</v>
      </c>
      <c r="C519" s="794" t="s">
        <v>2601</v>
      </c>
      <c r="D519" s="778" t="s">
        <v>6374</v>
      </c>
      <c r="E519" s="790">
        <v>2000.0</v>
      </c>
      <c r="F519" s="778" t="s">
        <v>3268</v>
      </c>
      <c r="G519" s="788" t="s">
        <v>18</v>
      </c>
      <c r="H519" s="788" t="s">
        <v>181</v>
      </c>
      <c r="I519" s="788" t="s">
        <v>203</v>
      </c>
      <c r="J519" s="788">
        <v>44322.0</v>
      </c>
      <c r="K519" s="791" t="s">
        <v>3882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2796</v>
      </c>
      <c r="C520" s="778" t="s">
        <v>2601</v>
      </c>
      <c r="D520" s="778" t="s">
        <v>6373</v>
      </c>
      <c r="E520" s="790">
        <v>104633.35</v>
      </c>
      <c r="F520" s="778" t="s">
        <v>2795</v>
      </c>
      <c r="G520" s="788" t="s">
        <v>18</v>
      </c>
      <c r="H520" s="788" t="s">
        <v>181</v>
      </c>
      <c r="I520" s="788" t="s">
        <v>2689</v>
      </c>
      <c r="J520" s="788">
        <v>44273.0</v>
      </c>
      <c r="K520" s="791" t="s">
        <v>3882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6457</v>
      </c>
      <c r="C521" s="778" t="s">
        <v>3874</v>
      </c>
      <c r="D521" s="778" t="s">
        <v>6373</v>
      </c>
      <c r="E521" s="790">
        <v>0.0</v>
      </c>
      <c r="F521" s="778" t="s">
        <v>5170</v>
      </c>
      <c r="G521" s="778" t="s">
        <v>18</v>
      </c>
      <c r="H521" s="778" t="s">
        <v>19</v>
      </c>
      <c r="I521" s="778" t="s">
        <v>3881</v>
      </c>
      <c r="J521" s="788">
        <v>44133.0</v>
      </c>
      <c r="K521" s="795" t="s">
        <v>3890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2965</v>
      </c>
      <c r="C522" s="794" t="s">
        <v>2601</v>
      </c>
      <c r="D522" s="778" t="s">
        <v>6374</v>
      </c>
      <c r="E522" s="790">
        <v>50000.0</v>
      </c>
      <c r="F522" s="778" t="s">
        <v>1009</v>
      </c>
      <c r="G522" s="788" t="s">
        <v>18</v>
      </c>
      <c r="H522" s="788" t="s">
        <v>181</v>
      </c>
      <c r="I522" s="788" t="s">
        <v>72</v>
      </c>
      <c r="J522" s="788">
        <v>44340.0</v>
      </c>
      <c r="K522" s="791" t="s">
        <v>3890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3542</v>
      </c>
      <c r="C523" s="778" t="s">
        <v>2601</v>
      </c>
      <c r="D523" s="778" t="s">
        <v>6373</v>
      </c>
      <c r="E523" s="790">
        <v>397214.14</v>
      </c>
      <c r="F523" s="778" t="s">
        <v>3541</v>
      </c>
      <c r="G523" s="788" t="s">
        <v>2604</v>
      </c>
      <c r="H523" s="788" t="s">
        <v>19</v>
      </c>
      <c r="I523" s="788" t="s">
        <v>2617</v>
      </c>
      <c r="J523" s="788">
        <v>43539.0</v>
      </c>
      <c r="K523" s="791" t="s">
        <v>3882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3544</v>
      </c>
      <c r="C524" s="778" t="s">
        <v>2601</v>
      </c>
      <c r="D524" s="778" t="s">
        <v>6373</v>
      </c>
      <c r="E524" s="790">
        <v>40150.79</v>
      </c>
      <c r="F524" s="778" t="s">
        <v>3541</v>
      </c>
      <c r="G524" s="788" t="s">
        <v>2604</v>
      </c>
      <c r="H524" s="788" t="s">
        <v>19</v>
      </c>
      <c r="I524" s="788" t="s">
        <v>2617</v>
      </c>
      <c r="J524" s="788">
        <v>44397.0</v>
      </c>
      <c r="K524" s="791" t="s">
        <v>3922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3355</v>
      </c>
      <c r="C525" s="794" t="s">
        <v>2601</v>
      </c>
      <c r="D525" s="778" t="s">
        <v>6374</v>
      </c>
      <c r="E525" s="790">
        <v>20000.0</v>
      </c>
      <c r="F525" s="778" t="s">
        <v>3354</v>
      </c>
      <c r="G525" s="788" t="s">
        <v>18</v>
      </c>
      <c r="H525" s="788" t="s">
        <v>181</v>
      </c>
      <c r="I525" s="788" t="s">
        <v>72</v>
      </c>
      <c r="J525" s="788">
        <v>44319.0</v>
      </c>
      <c r="K525" s="791" t="s">
        <v>3882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2853</v>
      </c>
      <c r="C526" s="794" t="s">
        <v>2601</v>
      </c>
      <c r="D526" s="778" t="s">
        <v>6374</v>
      </c>
      <c r="E526" s="790">
        <v>130000.0</v>
      </c>
      <c r="F526" s="778" t="s">
        <v>656</v>
      </c>
      <c r="G526" s="788" t="s">
        <v>18</v>
      </c>
      <c r="H526" s="788" t="s">
        <v>181</v>
      </c>
      <c r="I526" s="788" t="s">
        <v>72</v>
      </c>
      <c r="J526" s="788">
        <v>44280.0</v>
      </c>
      <c r="K526" s="791" t="s">
        <v>3882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2902</v>
      </c>
      <c r="C527" s="794" t="s">
        <v>2601</v>
      </c>
      <c r="D527" s="778" t="s">
        <v>6374</v>
      </c>
      <c r="E527" s="790">
        <v>20000.0</v>
      </c>
      <c r="F527" s="778" t="s">
        <v>774</v>
      </c>
      <c r="G527" s="788" t="s">
        <v>18</v>
      </c>
      <c r="H527" s="788" t="s">
        <v>181</v>
      </c>
      <c r="I527" s="788" t="s">
        <v>72</v>
      </c>
      <c r="J527" s="788">
        <v>44321.0</v>
      </c>
      <c r="K527" s="791" t="s">
        <v>3882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3299</v>
      </c>
      <c r="C528" s="794" t="s">
        <v>2601</v>
      </c>
      <c r="D528" s="778" t="s">
        <v>6374</v>
      </c>
      <c r="E528" s="790">
        <v>300000.0</v>
      </c>
      <c r="F528" s="778" t="s">
        <v>3298</v>
      </c>
      <c r="G528" s="788" t="s">
        <v>2604</v>
      </c>
      <c r="H528" s="788" t="s">
        <v>19</v>
      </c>
      <c r="I528" s="788" t="s">
        <v>2605</v>
      </c>
      <c r="J528" s="788">
        <v>43564.0</v>
      </c>
      <c r="K528" s="791" t="s">
        <v>3894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6396</v>
      </c>
      <c r="C529" s="794" t="s">
        <v>3874</v>
      </c>
      <c r="D529" s="778" t="s">
        <v>6374</v>
      </c>
      <c r="E529" s="790">
        <v>25000.0</v>
      </c>
      <c r="F529" s="778" t="s">
        <v>4441</v>
      </c>
      <c r="G529" s="778" t="s">
        <v>101</v>
      </c>
      <c r="H529" s="778" t="s">
        <v>19</v>
      </c>
      <c r="I529" s="778" t="s">
        <v>3940</v>
      </c>
      <c r="J529" s="825">
        <v>44263.0</v>
      </c>
      <c r="K529" s="795" t="s">
        <v>3882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3096</v>
      </c>
      <c r="C530" s="794" t="s">
        <v>2601</v>
      </c>
      <c r="D530" s="778" t="s">
        <v>6374</v>
      </c>
      <c r="E530" s="790">
        <v>17000.0</v>
      </c>
      <c r="F530" s="778" t="s">
        <v>3095</v>
      </c>
      <c r="G530" s="788" t="s">
        <v>2604</v>
      </c>
      <c r="H530" s="788" t="s">
        <v>19</v>
      </c>
      <c r="I530" s="788" t="s">
        <v>2605</v>
      </c>
      <c r="J530" s="788">
        <v>43605.0</v>
      </c>
      <c r="K530" s="791" t="s">
        <v>3890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6460</v>
      </c>
      <c r="C531" s="778" t="s">
        <v>3874</v>
      </c>
      <c r="D531" s="778" t="s">
        <v>6373</v>
      </c>
      <c r="E531" s="790">
        <v>0.0</v>
      </c>
      <c r="F531" s="778" t="s">
        <v>3963</v>
      </c>
      <c r="G531" s="778" t="s">
        <v>18</v>
      </c>
      <c r="H531" s="778" t="s">
        <v>19</v>
      </c>
      <c r="I531" s="778" t="s">
        <v>3881</v>
      </c>
      <c r="J531" s="788">
        <v>44245.0</v>
      </c>
      <c r="K531" s="795" t="s">
        <v>3882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6461</v>
      </c>
      <c r="C532" s="794" t="s">
        <v>3874</v>
      </c>
      <c r="D532" s="778" t="s">
        <v>6374</v>
      </c>
      <c r="E532" s="790">
        <v>150000.0</v>
      </c>
      <c r="F532" s="778" t="s">
        <v>3886</v>
      </c>
      <c r="G532" s="778" t="s">
        <v>18</v>
      </c>
      <c r="H532" s="778" t="s">
        <v>19</v>
      </c>
      <c r="I532" s="778" t="s">
        <v>3881</v>
      </c>
      <c r="J532" s="788">
        <v>44326.0</v>
      </c>
      <c r="K532" s="795" t="s">
        <v>3888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6462</v>
      </c>
      <c r="C533" s="794" t="s">
        <v>3874</v>
      </c>
      <c r="D533" s="778" t="s">
        <v>6374</v>
      </c>
      <c r="E533" s="790">
        <v>84278.97</v>
      </c>
      <c r="F533" s="778" t="s">
        <v>5316</v>
      </c>
      <c r="G533" s="778" t="s">
        <v>2604</v>
      </c>
      <c r="H533" s="778" t="s">
        <v>19</v>
      </c>
      <c r="I533" s="778" t="s">
        <v>2604</v>
      </c>
      <c r="J533" s="788">
        <v>44355.0</v>
      </c>
      <c r="K533" s="795" t="s">
        <v>3890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3081</v>
      </c>
      <c r="C534" s="794" t="s">
        <v>2601</v>
      </c>
      <c r="D534" s="778" t="s">
        <v>6374</v>
      </c>
      <c r="E534" s="790">
        <v>130000.0</v>
      </c>
      <c r="F534" s="778" t="s">
        <v>3080</v>
      </c>
      <c r="G534" s="788" t="s">
        <v>18</v>
      </c>
      <c r="H534" s="788" t="s">
        <v>181</v>
      </c>
      <c r="I534" s="788" t="s">
        <v>72</v>
      </c>
      <c r="J534" s="788">
        <v>44313.0</v>
      </c>
      <c r="K534" s="791" t="s">
        <v>3882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6463</v>
      </c>
      <c r="C535" s="778" t="s">
        <v>3874</v>
      </c>
      <c r="D535" s="778" t="s">
        <v>6373</v>
      </c>
      <c r="E535" s="790">
        <v>0.0</v>
      </c>
      <c r="F535" s="778" t="s">
        <v>4291</v>
      </c>
      <c r="G535" s="778" t="s">
        <v>18</v>
      </c>
      <c r="H535" s="778" t="s">
        <v>19</v>
      </c>
      <c r="I535" s="778" t="s">
        <v>3881</v>
      </c>
      <c r="J535" s="788">
        <v>44085.0</v>
      </c>
      <c r="K535" s="795" t="s">
        <v>3888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6464</v>
      </c>
      <c r="C536" s="778" t="s">
        <v>3874</v>
      </c>
      <c r="D536" s="778" t="s">
        <v>6373</v>
      </c>
      <c r="E536" s="790">
        <v>0.0</v>
      </c>
      <c r="F536" s="778" t="s">
        <v>5156</v>
      </c>
      <c r="G536" s="778" t="s">
        <v>18</v>
      </c>
      <c r="H536" s="778" t="s">
        <v>19</v>
      </c>
      <c r="I536" s="778" t="s">
        <v>3881</v>
      </c>
      <c r="J536" s="788">
        <v>44147.0</v>
      </c>
      <c r="K536" s="795" t="s">
        <v>3890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3114</v>
      </c>
      <c r="C537" s="794" t="s">
        <v>2601</v>
      </c>
      <c r="D537" s="778" t="s">
        <v>6374</v>
      </c>
      <c r="E537" s="790">
        <v>20000.0</v>
      </c>
      <c r="F537" s="778" t="s">
        <v>3113</v>
      </c>
      <c r="G537" s="788" t="s">
        <v>18</v>
      </c>
      <c r="H537" s="788" t="s">
        <v>181</v>
      </c>
      <c r="I537" s="788" t="s">
        <v>2689</v>
      </c>
      <c r="J537" s="788">
        <v>44266.0</v>
      </c>
      <c r="K537" s="791" t="s">
        <v>3890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6465</v>
      </c>
      <c r="C538" s="778" t="s">
        <v>3874</v>
      </c>
      <c r="D538" s="778" t="s">
        <v>6373</v>
      </c>
      <c r="E538" s="790">
        <v>0.0</v>
      </c>
      <c r="F538" s="778" t="s">
        <v>5145</v>
      </c>
      <c r="G538" s="778" t="s">
        <v>18</v>
      </c>
      <c r="H538" s="778" t="s">
        <v>19</v>
      </c>
      <c r="I538" s="778" t="s">
        <v>6466</v>
      </c>
      <c r="J538" s="788">
        <v>44096.0</v>
      </c>
      <c r="K538" s="795" t="s">
        <v>3882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3088</v>
      </c>
      <c r="C539" s="794" t="s">
        <v>2601</v>
      </c>
      <c r="D539" s="778" t="s">
        <v>6374</v>
      </c>
      <c r="E539" s="790">
        <v>300000.0</v>
      </c>
      <c r="F539" s="778" t="s">
        <v>3087</v>
      </c>
      <c r="G539" s="788" t="s">
        <v>2714</v>
      </c>
      <c r="H539" s="788" t="s">
        <v>19</v>
      </c>
      <c r="I539" s="788" t="s">
        <v>2714</v>
      </c>
      <c r="J539" s="788">
        <v>44021.0</v>
      </c>
      <c r="K539" s="791" t="s">
        <v>3882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3465</v>
      </c>
      <c r="C540" s="794" t="s">
        <v>2601</v>
      </c>
      <c r="D540" s="778" t="s">
        <v>6374</v>
      </c>
      <c r="E540" s="790">
        <v>25000.0</v>
      </c>
      <c r="F540" s="778" t="s">
        <v>3464</v>
      </c>
      <c r="G540" s="788" t="s">
        <v>18</v>
      </c>
      <c r="H540" s="788" t="s">
        <v>181</v>
      </c>
      <c r="I540" s="788" t="s">
        <v>203</v>
      </c>
      <c r="J540" s="788">
        <v>44279.0</v>
      </c>
      <c r="K540" s="791" t="s">
        <v>3882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3555</v>
      </c>
      <c r="C541" s="778" t="s">
        <v>2601</v>
      </c>
      <c r="D541" s="778" t="s">
        <v>6373</v>
      </c>
      <c r="E541" s="790">
        <v>130029.24</v>
      </c>
      <c r="F541" s="778" t="s">
        <v>3554</v>
      </c>
      <c r="G541" s="788" t="s">
        <v>2714</v>
      </c>
      <c r="H541" s="788" t="s">
        <v>19</v>
      </c>
      <c r="I541" s="788" t="s">
        <v>2714</v>
      </c>
      <c r="J541" s="788">
        <v>43441.0</v>
      </c>
      <c r="K541" s="791" t="s">
        <v>3894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3518</v>
      </c>
      <c r="C542" s="778" t="s">
        <v>2601</v>
      </c>
      <c r="D542" s="778" t="s">
        <v>6373</v>
      </c>
      <c r="E542" s="790">
        <v>555581.44</v>
      </c>
      <c r="F542" s="778" t="s">
        <v>3517</v>
      </c>
      <c r="G542" s="788" t="s">
        <v>2604</v>
      </c>
      <c r="H542" s="788" t="s">
        <v>19</v>
      </c>
      <c r="I542" s="788" t="s">
        <v>2617</v>
      </c>
      <c r="J542" s="788">
        <v>43607.0</v>
      </c>
      <c r="K542" s="791" t="s">
        <v>4259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3560</v>
      </c>
      <c r="C543" s="794" t="s">
        <v>2601</v>
      </c>
      <c r="D543" s="778" t="s">
        <v>6374</v>
      </c>
      <c r="E543" s="790">
        <v>17000.0</v>
      </c>
      <c r="F543" s="778" t="s">
        <v>3559</v>
      </c>
      <c r="G543" s="788" t="s">
        <v>18</v>
      </c>
      <c r="H543" s="788" t="s">
        <v>181</v>
      </c>
      <c r="I543" s="788" t="s">
        <v>72</v>
      </c>
      <c r="J543" s="788">
        <v>44263.0</v>
      </c>
      <c r="K543" s="791" t="s">
        <v>3890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2682</v>
      </c>
      <c r="C544" s="794" t="s">
        <v>2601</v>
      </c>
      <c r="D544" s="778" t="s">
        <v>6374</v>
      </c>
      <c r="E544" s="790">
        <v>2502500.1</v>
      </c>
      <c r="F544" s="778" t="s">
        <v>251</v>
      </c>
      <c r="G544" s="788" t="s">
        <v>18</v>
      </c>
      <c r="H544" s="788" t="s">
        <v>181</v>
      </c>
      <c r="I544" s="788" t="s">
        <v>72</v>
      </c>
      <c r="J544" s="788">
        <v>44266.0</v>
      </c>
      <c r="K544" s="791" t="s">
        <v>3878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6467</v>
      </c>
      <c r="C545" s="794" t="s">
        <v>3874</v>
      </c>
      <c r="D545" s="778" t="s">
        <v>2612</v>
      </c>
      <c r="E545" s="790">
        <v>0.0</v>
      </c>
      <c r="F545" s="778" t="s">
        <v>4277</v>
      </c>
      <c r="G545" s="778" t="s">
        <v>2604</v>
      </c>
      <c r="H545" s="778" t="s">
        <v>19</v>
      </c>
      <c r="I545" s="778" t="s">
        <v>2604</v>
      </c>
      <c r="J545" s="788">
        <v>43869.0</v>
      </c>
      <c r="K545" s="795" t="s">
        <v>3882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6468</v>
      </c>
      <c r="C546" s="778" t="s">
        <v>3874</v>
      </c>
      <c r="D546" s="778" t="s">
        <v>6373</v>
      </c>
      <c r="E546" s="790">
        <v>0.0</v>
      </c>
      <c r="F546" s="778" t="s">
        <v>4321</v>
      </c>
      <c r="G546" s="778" t="s">
        <v>18</v>
      </c>
      <c r="H546" s="778" t="s">
        <v>19</v>
      </c>
      <c r="I546" s="778" t="s">
        <v>3881</v>
      </c>
      <c r="J546" s="788">
        <v>44203.0</v>
      </c>
      <c r="K546" s="795" t="s">
        <v>3882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6469</v>
      </c>
      <c r="C547" s="778" t="s">
        <v>3874</v>
      </c>
      <c r="D547" s="778" t="s">
        <v>6373</v>
      </c>
      <c r="E547" s="790">
        <v>0.0</v>
      </c>
      <c r="F547" s="778" t="s">
        <v>4321</v>
      </c>
      <c r="G547" s="778" t="s">
        <v>18</v>
      </c>
      <c r="H547" s="778" t="s">
        <v>19</v>
      </c>
      <c r="I547" s="778" t="s">
        <v>3881</v>
      </c>
      <c r="J547" s="788">
        <v>44203.0</v>
      </c>
      <c r="K547" s="795" t="s">
        <v>3922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6470</v>
      </c>
      <c r="C548" s="803" t="s">
        <v>3874</v>
      </c>
      <c r="D548" s="778" t="s">
        <v>6374</v>
      </c>
      <c r="E548" s="827">
        <v>4000.0</v>
      </c>
      <c r="F548" s="778" t="s">
        <v>4006</v>
      </c>
      <c r="G548" s="778" t="s">
        <v>101</v>
      </c>
      <c r="H548" s="778" t="s">
        <v>19</v>
      </c>
      <c r="I548" s="778" t="s">
        <v>3713</v>
      </c>
      <c r="J548" s="788">
        <v>44362.0</v>
      </c>
      <c r="K548" s="795" t="s">
        <v>3890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3146</v>
      </c>
      <c r="C549" s="803" t="s">
        <v>2601</v>
      </c>
      <c r="D549" s="778" t="s">
        <v>6374</v>
      </c>
      <c r="E549" s="827">
        <v>20000.0</v>
      </c>
      <c r="F549" s="778" t="s">
        <v>3145</v>
      </c>
      <c r="G549" s="788" t="s">
        <v>18</v>
      </c>
      <c r="H549" s="788" t="s">
        <v>181</v>
      </c>
      <c r="I549" s="788" t="s">
        <v>72</v>
      </c>
      <c r="J549" s="788">
        <v>44295.0</v>
      </c>
      <c r="K549" s="791" t="s">
        <v>3888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3494</v>
      </c>
      <c r="C550" s="803" t="s">
        <v>2601</v>
      </c>
      <c r="D550" s="778" t="s">
        <v>6374</v>
      </c>
      <c r="E550" s="827">
        <v>5000.0</v>
      </c>
      <c r="F550" s="778" t="s">
        <v>3493</v>
      </c>
      <c r="G550" s="788" t="s">
        <v>18</v>
      </c>
      <c r="H550" s="788" t="s">
        <v>181</v>
      </c>
      <c r="I550" s="788" t="s">
        <v>203</v>
      </c>
      <c r="J550" s="788">
        <v>44319.0</v>
      </c>
      <c r="K550" s="791" t="s">
        <v>3882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6471</v>
      </c>
      <c r="C551" s="778" t="s">
        <v>3874</v>
      </c>
      <c r="D551" s="778" t="s">
        <v>6373</v>
      </c>
      <c r="E551" s="790">
        <v>0.0</v>
      </c>
      <c r="F551" s="778" t="s">
        <v>5245</v>
      </c>
      <c r="G551" s="778" t="s">
        <v>4128</v>
      </c>
      <c r="H551" s="778" t="s">
        <v>19</v>
      </c>
      <c r="I551" s="778" t="s">
        <v>101</v>
      </c>
      <c r="J551" s="788">
        <v>44250.0</v>
      </c>
      <c r="K551" s="795" t="s">
        <v>3922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6472</v>
      </c>
      <c r="C552" s="778" t="s">
        <v>3874</v>
      </c>
      <c r="D552" s="778" t="s">
        <v>6373</v>
      </c>
      <c r="E552" s="790">
        <v>0.0</v>
      </c>
      <c r="F552" s="778" t="s">
        <v>5162</v>
      </c>
      <c r="G552" s="778" t="s">
        <v>18</v>
      </c>
      <c r="H552" s="778" t="s">
        <v>19</v>
      </c>
      <c r="I552" s="778" t="s">
        <v>3881</v>
      </c>
      <c r="J552" s="788">
        <v>44120.0</v>
      </c>
      <c r="K552" s="795" t="s">
        <v>3882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2721</v>
      </c>
      <c r="C553" s="803" t="s">
        <v>2601</v>
      </c>
      <c r="D553" s="778" t="s">
        <v>6374</v>
      </c>
      <c r="E553" s="827">
        <v>10000.0</v>
      </c>
      <c r="F553" s="778" t="s">
        <v>2720</v>
      </c>
      <c r="G553" s="788" t="s">
        <v>18</v>
      </c>
      <c r="H553" s="788" t="s">
        <v>181</v>
      </c>
      <c r="I553" s="788" t="s">
        <v>203</v>
      </c>
      <c r="J553" s="788">
        <v>44295.0</v>
      </c>
      <c r="K553" s="791" t="s">
        <v>3878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3088</v>
      </c>
      <c r="C554" s="803" t="s">
        <v>2601</v>
      </c>
      <c r="D554" s="778" t="s">
        <v>6374</v>
      </c>
      <c r="E554" s="827">
        <v>300000.0</v>
      </c>
      <c r="F554" s="778" t="s">
        <v>3087</v>
      </c>
      <c r="G554" s="788" t="s">
        <v>2714</v>
      </c>
      <c r="H554" s="788" t="s">
        <v>19</v>
      </c>
      <c r="I554" s="788" t="s">
        <v>2714</v>
      </c>
      <c r="J554" s="788">
        <v>44021.0</v>
      </c>
      <c r="K554" s="791" t="s">
        <v>3882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6473</v>
      </c>
      <c r="C555" s="778" t="s">
        <v>3874</v>
      </c>
      <c r="D555" s="778" t="s">
        <v>6373</v>
      </c>
      <c r="E555" s="790">
        <v>0.0</v>
      </c>
      <c r="F555" s="778" t="s">
        <v>4326</v>
      </c>
      <c r="G555" s="778" t="s">
        <v>18</v>
      </c>
      <c r="H555" s="778" t="s">
        <v>19</v>
      </c>
      <c r="I555" s="778" t="s">
        <v>3881</v>
      </c>
      <c r="J555" s="788">
        <v>44202.0</v>
      </c>
      <c r="K555" s="795" t="s">
        <v>3882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6474</v>
      </c>
      <c r="C556" s="803" t="s">
        <v>3874</v>
      </c>
      <c r="D556" s="778" t="s">
        <v>6374</v>
      </c>
      <c r="E556" s="827">
        <v>135728.28</v>
      </c>
      <c r="F556" s="778" t="s">
        <v>4081</v>
      </c>
      <c r="G556" s="778" t="s">
        <v>18</v>
      </c>
      <c r="H556" s="778" t="s">
        <v>27</v>
      </c>
      <c r="I556" s="778" t="s">
        <v>262</v>
      </c>
      <c r="J556" s="788">
        <v>44204.0</v>
      </c>
      <c r="K556" s="795" t="s">
        <v>3882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3632</v>
      </c>
      <c r="C557" s="778" t="s">
        <v>2601</v>
      </c>
      <c r="D557" s="778" t="s">
        <v>6373</v>
      </c>
      <c r="E557" s="797">
        <v>107666.91</v>
      </c>
      <c r="F557" s="778" t="s">
        <v>3631</v>
      </c>
      <c r="G557" s="788" t="s">
        <v>2604</v>
      </c>
      <c r="H557" s="788" t="s">
        <v>19</v>
      </c>
      <c r="I557" s="788" t="s">
        <v>2605</v>
      </c>
      <c r="J557" s="788">
        <v>43843.0</v>
      </c>
      <c r="K557" s="791" t="s">
        <v>3890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6475</v>
      </c>
      <c r="C558" s="778" t="s">
        <v>3874</v>
      </c>
      <c r="D558" s="778" t="s">
        <v>6373</v>
      </c>
      <c r="E558" s="790">
        <v>0.0</v>
      </c>
      <c r="F558" s="778" t="s">
        <v>4846</v>
      </c>
      <c r="G558" s="778" t="s">
        <v>18</v>
      </c>
      <c r="H558" s="778" t="s">
        <v>19</v>
      </c>
      <c r="I558" s="778" t="s">
        <v>3881</v>
      </c>
      <c r="J558" s="788">
        <v>44384.0</v>
      </c>
      <c r="K558" s="795" t="s">
        <v>3888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3037</v>
      </c>
      <c r="C559" s="803" t="s">
        <v>2601</v>
      </c>
      <c r="D559" s="778" t="s">
        <v>6374</v>
      </c>
      <c r="E559" s="827">
        <v>7500.0</v>
      </c>
      <c r="F559" s="778" t="s">
        <v>3036</v>
      </c>
      <c r="G559" s="788" t="s">
        <v>2604</v>
      </c>
      <c r="H559" s="788" t="s">
        <v>19</v>
      </c>
      <c r="I559" s="788" t="s">
        <v>2605</v>
      </c>
      <c r="J559" s="788">
        <v>43703.0</v>
      </c>
      <c r="K559" s="791" t="s">
        <v>4259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6476</v>
      </c>
      <c r="C560" s="778" t="s">
        <v>3874</v>
      </c>
      <c r="D560" s="778" t="s">
        <v>6373</v>
      </c>
      <c r="E560" s="790">
        <v>0.0</v>
      </c>
      <c r="F560" s="778" t="s">
        <v>3880</v>
      </c>
      <c r="G560" s="778" t="s">
        <v>18</v>
      </c>
      <c r="H560" s="778" t="s">
        <v>19</v>
      </c>
      <c r="I560" s="778" t="s">
        <v>3881</v>
      </c>
      <c r="J560" s="788">
        <v>44186.0</v>
      </c>
      <c r="K560" s="795" t="s">
        <v>3882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6477</v>
      </c>
      <c r="C561" s="778" t="s">
        <v>3874</v>
      </c>
      <c r="D561" s="778" t="s">
        <v>6373</v>
      </c>
      <c r="E561" s="790">
        <v>0.0</v>
      </c>
      <c r="F561" s="778" t="s">
        <v>4678</v>
      </c>
      <c r="G561" s="778" t="s">
        <v>18</v>
      </c>
      <c r="H561" s="778" t="s">
        <v>19</v>
      </c>
      <c r="I561" s="778" t="s">
        <v>3881</v>
      </c>
      <c r="J561" s="788">
        <v>44456.0</v>
      </c>
      <c r="K561" s="795" t="s">
        <v>3922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3103</v>
      </c>
      <c r="C562" s="803" t="s">
        <v>2601</v>
      </c>
      <c r="D562" s="778" t="s">
        <v>6374</v>
      </c>
      <c r="E562" s="805">
        <v>159337.69</v>
      </c>
      <c r="F562" s="778" t="s">
        <v>1253</v>
      </c>
      <c r="G562" s="788" t="s">
        <v>18</v>
      </c>
      <c r="H562" s="788" t="s">
        <v>181</v>
      </c>
      <c r="I562" s="788" t="s">
        <v>72</v>
      </c>
      <c r="J562" s="788">
        <v>44280.0</v>
      </c>
      <c r="K562" s="791" t="s">
        <v>3888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3030</v>
      </c>
      <c r="C563" s="803" t="s">
        <v>2601</v>
      </c>
      <c r="D563" s="778" t="s">
        <v>6374</v>
      </c>
      <c r="E563" s="827">
        <v>20000.0</v>
      </c>
      <c r="F563" s="778" t="s">
        <v>3029</v>
      </c>
      <c r="G563" s="788" t="s">
        <v>18</v>
      </c>
      <c r="H563" s="788" t="s">
        <v>181</v>
      </c>
      <c r="I563" s="788" t="s">
        <v>203</v>
      </c>
      <c r="J563" s="788">
        <v>44319.0</v>
      </c>
      <c r="K563" s="791" t="s">
        <v>3878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2871</v>
      </c>
      <c r="C564" s="803" t="s">
        <v>2601</v>
      </c>
      <c r="D564" s="778" t="s">
        <v>6374</v>
      </c>
      <c r="E564" s="827">
        <v>271802.72</v>
      </c>
      <c r="F564" s="778" t="s">
        <v>2870</v>
      </c>
      <c r="G564" s="788" t="s">
        <v>18</v>
      </c>
      <c r="H564" s="788" t="s">
        <v>181</v>
      </c>
      <c r="I564" s="788" t="s">
        <v>72</v>
      </c>
      <c r="J564" s="788">
        <v>44328.0</v>
      </c>
      <c r="K564" s="791" t="s">
        <v>3882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6442</v>
      </c>
      <c r="C565" s="778" t="s">
        <v>3874</v>
      </c>
      <c r="D565" s="778" t="s">
        <v>6373</v>
      </c>
      <c r="E565" s="790">
        <v>0.0</v>
      </c>
      <c r="F565" s="778" t="s">
        <v>4419</v>
      </c>
      <c r="G565" s="778" t="s">
        <v>18</v>
      </c>
      <c r="H565" s="778" t="s">
        <v>19</v>
      </c>
      <c r="I565" s="778" t="s">
        <v>3761</v>
      </c>
      <c r="J565" s="788"/>
      <c r="K565" s="795" t="s">
        <v>3894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2682</v>
      </c>
      <c r="C566" s="803" t="s">
        <v>2601</v>
      </c>
      <c r="D566" s="778" t="s">
        <v>6374</v>
      </c>
      <c r="E566" s="827">
        <v>100000.0</v>
      </c>
      <c r="F566" s="778" t="s">
        <v>251</v>
      </c>
      <c r="G566" s="788" t="s">
        <v>18</v>
      </c>
      <c r="H566" s="788" t="s">
        <v>181</v>
      </c>
      <c r="I566" s="788" t="s">
        <v>72</v>
      </c>
      <c r="J566" s="788">
        <v>44266.0</v>
      </c>
      <c r="K566" s="791" t="s">
        <v>3878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6478</v>
      </c>
      <c r="C567" s="803" t="s">
        <v>3874</v>
      </c>
      <c r="D567" s="778" t="s">
        <v>2612</v>
      </c>
      <c r="E567" s="790">
        <v>157308.25</v>
      </c>
      <c r="F567" s="778" t="s">
        <v>5141</v>
      </c>
      <c r="G567" s="778" t="s">
        <v>2604</v>
      </c>
      <c r="H567" s="778" t="s">
        <v>19</v>
      </c>
      <c r="I567" s="778" t="s">
        <v>2604</v>
      </c>
      <c r="J567" s="788">
        <v>44250.0</v>
      </c>
      <c r="K567" s="795" t="s">
        <v>3882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6479</v>
      </c>
      <c r="C568" s="778" t="s">
        <v>3874</v>
      </c>
      <c r="D568" s="778" t="s">
        <v>6373</v>
      </c>
      <c r="E568" s="790">
        <v>0.0</v>
      </c>
      <c r="F568" s="778" t="s">
        <v>5425</v>
      </c>
      <c r="G568" s="778" t="s">
        <v>18</v>
      </c>
      <c r="H568" s="778" t="s">
        <v>19</v>
      </c>
      <c r="I568" s="778" t="s">
        <v>3881</v>
      </c>
      <c r="J568" s="788">
        <v>44088.0</v>
      </c>
      <c r="K568" s="795" t="s">
        <v>3894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3702</v>
      </c>
      <c r="C569" s="803" t="s">
        <v>3685</v>
      </c>
      <c r="D569" s="778" t="s">
        <v>6374</v>
      </c>
      <c r="E569" s="827">
        <v>50000.0</v>
      </c>
      <c r="F569" s="778" t="s">
        <v>435</v>
      </c>
      <c r="G569" s="788" t="s">
        <v>18</v>
      </c>
      <c r="H569" s="788" t="s">
        <v>19</v>
      </c>
      <c r="I569" s="788" t="s">
        <v>2858</v>
      </c>
      <c r="J569" s="788">
        <v>43934.0</v>
      </c>
      <c r="K569" s="791" t="s">
        <v>3878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3101</v>
      </c>
      <c r="C570" s="803" t="s">
        <v>2601</v>
      </c>
      <c r="D570" s="778" t="s">
        <v>6374</v>
      </c>
      <c r="E570" s="827">
        <v>30000.0</v>
      </c>
      <c r="F570" s="778" t="s">
        <v>3100</v>
      </c>
      <c r="G570" s="788" t="s">
        <v>18</v>
      </c>
      <c r="H570" s="788" t="s">
        <v>181</v>
      </c>
      <c r="I570" s="788" t="s">
        <v>72</v>
      </c>
      <c r="J570" s="788">
        <v>44319.0</v>
      </c>
      <c r="K570" s="791" t="s">
        <v>3882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6412</v>
      </c>
      <c r="C571" s="803" t="s">
        <v>3874</v>
      </c>
      <c r="D571" s="778" t="s">
        <v>6374</v>
      </c>
      <c r="E571" s="827">
        <v>20000.0</v>
      </c>
      <c r="F571" s="778" t="s">
        <v>5151</v>
      </c>
      <c r="G571" s="778" t="s">
        <v>101</v>
      </c>
      <c r="H571" s="778" t="s">
        <v>19</v>
      </c>
      <c r="I571" s="778" t="s">
        <v>4539</v>
      </c>
      <c r="J571" s="788">
        <v>44180.0</v>
      </c>
      <c r="K571" s="795" t="s">
        <v>3882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2742</v>
      </c>
      <c r="C572" s="803" t="s">
        <v>2601</v>
      </c>
      <c r="D572" s="778" t="s">
        <v>2612</v>
      </c>
      <c r="E572" s="827">
        <v>1421504.0</v>
      </c>
      <c r="F572" s="778" t="s">
        <v>2741</v>
      </c>
      <c r="G572" s="788" t="s">
        <v>18</v>
      </c>
      <c r="H572" s="788" t="s">
        <v>181</v>
      </c>
      <c r="I572" s="788" t="s">
        <v>72</v>
      </c>
      <c r="J572" s="788">
        <v>44280.0</v>
      </c>
      <c r="K572" s="791" t="s">
        <v>3894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3040</v>
      </c>
      <c r="C573" s="803" t="s">
        <v>2601</v>
      </c>
      <c r="D573" s="778" t="s">
        <v>6374</v>
      </c>
      <c r="E573" s="827">
        <v>8000.0</v>
      </c>
      <c r="F573" s="778" t="s">
        <v>3036</v>
      </c>
      <c r="G573" s="788" t="s">
        <v>2604</v>
      </c>
      <c r="H573" s="788" t="s">
        <v>19</v>
      </c>
      <c r="I573" s="788" t="s">
        <v>2605</v>
      </c>
      <c r="J573" s="788">
        <v>43704.0</v>
      </c>
      <c r="K573" s="791" t="s">
        <v>3890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3269</v>
      </c>
      <c r="C574" s="803" t="s">
        <v>2601</v>
      </c>
      <c r="D574" s="778" t="s">
        <v>6374</v>
      </c>
      <c r="E574" s="827">
        <v>20000.0</v>
      </c>
      <c r="F574" s="778" t="s">
        <v>3268</v>
      </c>
      <c r="G574" s="788" t="s">
        <v>18</v>
      </c>
      <c r="H574" s="788" t="s">
        <v>181</v>
      </c>
      <c r="I574" s="788" t="s">
        <v>203</v>
      </c>
      <c r="J574" s="788">
        <v>44322.0</v>
      </c>
      <c r="K574" s="791" t="s">
        <v>3882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2682</v>
      </c>
      <c r="C575" s="803" t="s">
        <v>2601</v>
      </c>
      <c r="D575" s="778" t="s">
        <v>6374</v>
      </c>
      <c r="E575" s="827">
        <v>300000.0</v>
      </c>
      <c r="F575" s="778" t="s">
        <v>251</v>
      </c>
      <c r="G575" s="788" t="s">
        <v>18</v>
      </c>
      <c r="H575" s="788" t="s">
        <v>181</v>
      </c>
      <c r="I575" s="788" t="s">
        <v>72</v>
      </c>
      <c r="J575" s="788">
        <v>44266.0</v>
      </c>
      <c r="K575" s="791" t="s">
        <v>3878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3494</v>
      </c>
      <c r="C576" s="803" t="s">
        <v>2601</v>
      </c>
      <c r="D576" s="778" t="s">
        <v>6374</v>
      </c>
      <c r="E576" s="827">
        <v>10000.0</v>
      </c>
      <c r="F576" s="778" t="s">
        <v>3493</v>
      </c>
      <c r="G576" s="788" t="s">
        <v>18</v>
      </c>
      <c r="H576" s="788" t="s">
        <v>181</v>
      </c>
      <c r="I576" s="788" t="s">
        <v>203</v>
      </c>
      <c r="J576" s="788">
        <v>44319.0</v>
      </c>
      <c r="K576" s="791" t="s">
        <v>3882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3096</v>
      </c>
      <c r="C577" s="803" t="s">
        <v>2601</v>
      </c>
      <c r="D577" s="778" t="s">
        <v>6374</v>
      </c>
      <c r="E577" s="827">
        <v>12000.0</v>
      </c>
      <c r="F577" s="778" t="s">
        <v>3095</v>
      </c>
      <c r="G577" s="788" t="s">
        <v>2604</v>
      </c>
      <c r="H577" s="788" t="s">
        <v>19</v>
      </c>
      <c r="I577" s="788" t="s">
        <v>2605</v>
      </c>
      <c r="J577" s="788">
        <v>43605.0</v>
      </c>
      <c r="K577" s="791" t="s">
        <v>3890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2888</v>
      </c>
      <c r="C578" s="803" t="s">
        <v>2601</v>
      </c>
      <c r="D578" s="778" t="s">
        <v>6374</v>
      </c>
      <c r="E578" s="827">
        <v>100000.0</v>
      </c>
      <c r="F578" s="778" t="s">
        <v>750</v>
      </c>
      <c r="G578" s="788" t="s">
        <v>18</v>
      </c>
      <c r="H578" s="788" t="s">
        <v>181</v>
      </c>
      <c r="I578" s="788" t="s">
        <v>2689</v>
      </c>
      <c r="J578" s="788">
        <v>44299.0</v>
      </c>
      <c r="K578" s="791" t="s">
        <v>3882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6480</v>
      </c>
      <c r="C579" s="778" t="s">
        <v>3874</v>
      </c>
      <c r="D579" s="778" t="s">
        <v>6373</v>
      </c>
      <c r="E579" s="790">
        <v>0.0</v>
      </c>
      <c r="F579" s="778" t="s">
        <v>4761</v>
      </c>
      <c r="G579" s="778" t="s">
        <v>101</v>
      </c>
      <c r="H579" s="778" t="s">
        <v>19</v>
      </c>
      <c r="I579" s="778" t="s">
        <v>6405</v>
      </c>
      <c r="J579" s="788">
        <v>44917.0</v>
      </c>
      <c r="K579" s="795" t="s">
        <v>3878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3378</v>
      </c>
      <c r="C580" s="803" t="s">
        <v>2601</v>
      </c>
      <c r="D580" s="778" t="s">
        <v>6374</v>
      </c>
      <c r="E580" s="827" t="s">
        <v>6481</v>
      </c>
      <c r="F580" s="778" t="s">
        <v>3377</v>
      </c>
      <c r="G580" s="788" t="s">
        <v>18</v>
      </c>
      <c r="H580" s="788" t="s">
        <v>181</v>
      </c>
      <c r="I580" s="788" t="s">
        <v>203</v>
      </c>
      <c r="J580" s="788">
        <v>44391.0</v>
      </c>
      <c r="K580" s="791" t="s">
        <v>3882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3067</v>
      </c>
      <c r="C581" s="803" t="s">
        <v>2601</v>
      </c>
      <c r="D581" s="778" t="s">
        <v>6374</v>
      </c>
      <c r="E581" s="827">
        <v>30000.0</v>
      </c>
      <c r="F581" s="778" t="s">
        <v>1193</v>
      </c>
      <c r="G581" s="788" t="s">
        <v>18</v>
      </c>
      <c r="H581" s="788" t="s">
        <v>181</v>
      </c>
      <c r="I581" s="788" t="s">
        <v>72</v>
      </c>
      <c r="J581" s="788">
        <v>44319.0</v>
      </c>
      <c r="K581" s="791" t="s">
        <v>3882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3465</v>
      </c>
      <c r="C582" s="803" t="s">
        <v>2601</v>
      </c>
      <c r="D582" s="778" t="s">
        <v>6374</v>
      </c>
      <c r="E582" s="827">
        <v>100000.0</v>
      </c>
      <c r="F582" s="778" t="s">
        <v>3464</v>
      </c>
      <c r="G582" s="788" t="s">
        <v>18</v>
      </c>
      <c r="H582" s="788" t="s">
        <v>181</v>
      </c>
      <c r="I582" s="788" t="s">
        <v>203</v>
      </c>
      <c r="J582" s="788">
        <v>44279.0</v>
      </c>
      <c r="K582" s="791" t="s">
        <v>3882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3272</v>
      </c>
      <c r="C583" s="803" t="s">
        <v>2601</v>
      </c>
      <c r="D583" s="778" t="s">
        <v>6374</v>
      </c>
      <c r="E583" s="827">
        <v>120000.0</v>
      </c>
      <c r="F583" s="778" t="s">
        <v>3271</v>
      </c>
      <c r="G583" s="788" t="s">
        <v>18</v>
      </c>
      <c r="H583" s="788" t="s">
        <v>181</v>
      </c>
      <c r="I583" s="788" t="s">
        <v>2689</v>
      </c>
      <c r="J583" s="788">
        <v>44279.0</v>
      </c>
      <c r="K583" s="791" t="s">
        <v>3878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6482</v>
      </c>
      <c r="C584" s="803" t="s">
        <v>3874</v>
      </c>
      <c r="D584" s="778" t="s">
        <v>2612</v>
      </c>
      <c r="E584" s="790">
        <v>456422.62</v>
      </c>
      <c r="F584" s="778" t="s">
        <v>4607</v>
      </c>
      <c r="G584" s="778" t="s">
        <v>101</v>
      </c>
      <c r="H584" s="778" t="s">
        <v>19</v>
      </c>
      <c r="I584" s="778" t="s">
        <v>4140</v>
      </c>
      <c r="J584" s="788">
        <v>44130.0</v>
      </c>
      <c r="K584" s="795" t="s">
        <v>3882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2623</v>
      </c>
      <c r="C585" s="803" t="s">
        <v>2601</v>
      </c>
      <c r="D585" s="778" t="s">
        <v>6374</v>
      </c>
      <c r="E585" s="827">
        <v>100000.0</v>
      </c>
      <c r="F585" s="778" t="s">
        <v>2622</v>
      </c>
      <c r="G585" s="788" t="s">
        <v>18</v>
      </c>
      <c r="H585" s="788" t="s">
        <v>181</v>
      </c>
      <c r="I585" s="788" t="s">
        <v>203</v>
      </c>
      <c r="J585" s="788">
        <v>44321.0</v>
      </c>
      <c r="K585" s="791" t="s">
        <v>3890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3449</v>
      </c>
      <c r="C586" s="803" t="s">
        <v>2601</v>
      </c>
      <c r="D586" s="778" t="s">
        <v>6374</v>
      </c>
      <c r="E586" s="827">
        <v>14000.0</v>
      </c>
      <c r="F586" s="778" t="s">
        <v>2059</v>
      </c>
      <c r="G586" s="788" t="s">
        <v>18</v>
      </c>
      <c r="H586" s="788" t="s">
        <v>181</v>
      </c>
      <c r="I586" s="788" t="s">
        <v>72</v>
      </c>
      <c r="J586" s="788">
        <v>44280.0</v>
      </c>
      <c r="K586" s="791" t="s">
        <v>3882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3114</v>
      </c>
      <c r="C587" s="803" t="s">
        <v>2601</v>
      </c>
      <c r="D587" s="778" t="s">
        <v>6374</v>
      </c>
      <c r="E587" s="827">
        <v>45000.0</v>
      </c>
      <c r="F587" s="778" t="s">
        <v>3113</v>
      </c>
      <c r="G587" s="788" t="s">
        <v>18</v>
      </c>
      <c r="H587" s="788" t="s">
        <v>181</v>
      </c>
      <c r="I587" s="788" t="s">
        <v>2689</v>
      </c>
      <c r="J587" s="788">
        <v>44266.0</v>
      </c>
      <c r="K587" s="791" t="s">
        <v>3890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2789</v>
      </c>
      <c r="C588" s="803" t="s">
        <v>2601</v>
      </c>
      <c r="D588" s="778" t="s">
        <v>6374</v>
      </c>
      <c r="E588" s="827">
        <v>10000.0</v>
      </c>
      <c r="F588" s="778" t="s">
        <v>2788</v>
      </c>
      <c r="G588" s="788" t="s">
        <v>18</v>
      </c>
      <c r="H588" s="788" t="s">
        <v>181</v>
      </c>
      <c r="I588" s="788" t="s">
        <v>2689</v>
      </c>
      <c r="J588" s="788">
        <v>44260.0</v>
      </c>
      <c r="K588" s="791" t="s">
        <v>3882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2878</v>
      </c>
      <c r="C589" s="803" t="s">
        <v>2601</v>
      </c>
      <c r="D589" s="778" t="s">
        <v>6374</v>
      </c>
      <c r="E589" s="827">
        <v>100000.0</v>
      </c>
      <c r="F589" s="778" t="s">
        <v>2877</v>
      </c>
      <c r="G589" s="788" t="s">
        <v>18</v>
      </c>
      <c r="H589" s="788" t="s">
        <v>181</v>
      </c>
      <c r="I589" s="788" t="s">
        <v>203</v>
      </c>
      <c r="J589" s="788">
        <v>44393.0</v>
      </c>
      <c r="K589" s="791" t="s">
        <v>4400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2789</v>
      </c>
      <c r="C590" s="778" t="s">
        <v>2601</v>
      </c>
      <c r="D590" s="778" t="s">
        <v>6373</v>
      </c>
      <c r="E590" s="790">
        <v>151371.24</v>
      </c>
      <c r="F590" s="778" t="s">
        <v>2788</v>
      </c>
      <c r="G590" s="788" t="s">
        <v>18</v>
      </c>
      <c r="H590" s="788" t="s">
        <v>181</v>
      </c>
      <c r="I590" s="788" t="s">
        <v>2689</v>
      </c>
      <c r="J590" s="788">
        <v>44260.0</v>
      </c>
      <c r="K590" s="791" t="s">
        <v>3882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3272</v>
      </c>
      <c r="C591" s="803" t="s">
        <v>2601</v>
      </c>
      <c r="D591" s="778" t="s">
        <v>6374</v>
      </c>
      <c r="E591" s="827">
        <v>80000.0</v>
      </c>
      <c r="F591" s="778" t="s">
        <v>3271</v>
      </c>
      <c r="G591" s="788" t="s">
        <v>18</v>
      </c>
      <c r="H591" s="788" t="s">
        <v>181</v>
      </c>
      <c r="I591" s="788" t="s">
        <v>2689</v>
      </c>
      <c r="J591" s="788">
        <v>44279.0</v>
      </c>
      <c r="K591" s="791" t="s">
        <v>3878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6452</v>
      </c>
      <c r="C592" s="778" t="s">
        <v>3874</v>
      </c>
      <c r="D592" s="778" t="s">
        <v>6373</v>
      </c>
      <c r="E592" s="790">
        <v>0.0</v>
      </c>
      <c r="F592" s="778" t="s">
        <v>5413</v>
      </c>
      <c r="G592" s="778" t="s">
        <v>101</v>
      </c>
      <c r="H592" s="778" t="s">
        <v>19</v>
      </c>
      <c r="I592" s="778" t="s">
        <v>4518</v>
      </c>
      <c r="J592" s="788">
        <v>44397.0</v>
      </c>
      <c r="K592" s="795" t="s">
        <v>3890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6483</v>
      </c>
      <c r="C593" s="778" t="s">
        <v>3874</v>
      </c>
      <c r="D593" s="778" t="s">
        <v>6373</v>
      </c>
      <c r="E593" s="790">
        <v>0.0</v>
      </c>
      <c r="F593" s="778" t="s">
        <v>3907</v>
      </c>
      <c r="G593" s="778" t="s">
        <v>18</v>
      </c>
      <c r="H593" s="778" t="s">
        <v>19</v>
      </c>
      <c r="I593" s="778" t="s">
        <v>3761</v>
      </c>
      <c r="J593" s="788">
        <v>44302.0</v>
      </c>
      <c r="K593" s="795" t="s">
        <v>3894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2812</v>
      </c>
      <c r="C594" s="778" t="s">
        <v>2601</v>
      </c>
      <c r="D594" s="778" t="s">
        <v>6373</v>
      </c>
      <c r="E594" s="790">
        <v>172836.33</v>
      </c>
      <c r="F594" s="778" t="s">
        <v>2811</v>
      </c>
      <c r="G594" s="788" t="s">
        <v>2604</v>
      </c>
      <c r="H594" s="788" t="s">
        <v>19</v>
      </c>
      <c r="I594" s="788" t="s">
        <v>2605</v>
      </c>
      <c r="J594" s="788">
        <v>43865.0</v>
      </c>
      <c r="K594" s="791" t="s">
        <v>3882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3322</v>
      </c>
      <c r="C595" s="778" t="s">
        <v>2601</v>
      </c>
      <c r="D595" s="778" t="s">
        <v>6373</v>
      </c>
      <c r="E595" s="790">
        <v>154589.27</v>
      </c>
      <c r="F595" s="778" t="s">
        <v>3321</v>
      </c>
      <c r="G595" s="788" t="s">
        <v>2604</v>
      </c>
      <c r="H595" s="788" t="s">
        <v>19</v>
      </c>
      <c r="I595" s="788" t="s">
        <v>2605</v>
      </c>
      <c r="J595" s="788">
        <v>43873.0</v>
      </c>
      <c r="K595" s="791" t="s">
        <v>3882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3272</v>
      </c>
      <c r="C596" s="778" t="s">
        <v>2601</v>
      </c>
      <c r="D596" s="778" t="s">
        <v>6373</v>
      </c>
      <c r="E596" s="790">
        <v>237009.79</v>
      </c>
      <c r="F596" s="778" t="s">
        <v>3271</v>
      </c>
      <c r="G596" s="788" t="s">
        <v>18</v>
      </c>
      <c r="H596" s="788" t="s">
        <v>181</v>
      </c>
      <c r="I596" s="788" t="s">
        <v>2689</v>
      </c>
      <c r="J596" s="788">
        <v>44279.0</v>
      </c>
      <c r="K596" s="791" t="s">
        <v>3878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2789</v>
      </c>
      <c r="C597" s="803" t="s">
        <v>2601</v>
      </c>
      <c r="D597" s="778" t="s">
        <v>6374</v>
      </c>
      <c r="E597" s="805">
        <v>49307.71</v>
      </c>
      <c r="F597" s="778" t="s">
        <v>2788</v>
      </c>
      <c r="G597" s="788" t="s">
        <v>18</v>
      </c>
      <c r="H597" s="788" t="s">
        <v>181</v>
      </c>
      <c r="I597" s="788" t="s">
        <v>2689</v>
      </c>
      <c r="J597" s="788">
        <v>44260.0</v>
      </c>
      <c r="K597" s="791" t="s">
        <v>3882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3103</v>
      </c>
      <c r="C598" s="803" t="s">
        <v>2601</v>
      </c>
      <c r="D598" s="778" t="s">
        <v>6374</v>
      </c>
      <c r="E598" s="827">
        <v>56000.0</v>
      </c>
      <c r="F598" s="778" t="s">
        <v>1253</v>
      </c>
      <c r="G598" s="788" t="s">
        <v>18</v>
      </c>
      <c r="H598" s="788" t="s">
        <v>181</v>
      </c>
      <c r="I598" s="788" t="s">
        <v>72</v>
      </c>
      <c r="J598" s="788">
        <v>44280.0</v>
      </c>
      <c r="K598" s="791" t="s">
        <v>3888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3030</v>
      </c>
      <c r="C599" s="803" t="s">
        <v>2601</v>
      </c>
      <c r="D599" s="778" t="s">
        <v>6374</v>
      </c>
      <c r="E599" s="827">
        <v>5500.0</v>
      </c>
      <c r="F599" s="778" t="s">
        <v>3029</v>
      </c>
      <c r="G599" s="788" t="s">
        <v>18</v>
      </c>
      <c r="H599" s="788" t="s">
        <v>181</v>
      </c>
      <c r="I599" s="788" t="s">
        <v>203</v>
      </c>
      <c r="J599" s="788">
        <v>44319.0</v>
      </c>
      <c r="K599" s="791" t="s">
        <v>3878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3081</v>
      </c>
      <c r="C600" s="803" t="s">
        <v>2601</v>
      </c>
      <c r="D600" s="778" t="s">
        <v>6374</v>
      </c>
      <c r="E600" s="827">
        <v>175000.0</v>
      </c>
      <c r="F600" s="778" t="s">
        <v>3080</v>
      </c>
      <c r="G600" s="788" t="s">
        <v>18</v>
      </c>
      <c r="H600" s="788" t="s">
        <v>181</v>
      </c>
      <c r="I600" s="788" t="s">
        <v>72</v>
      </c>
      <c r="J600" s="788">
        <v>44313.0</v>
      </c>
      <c r="K600" s="791" t="s">
        <v>3882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2754</v>
      </c>
      <c r="C601" s="803" t="s">
        <v>2601</v>
      </c>
      <c r="D601" s="778" t="s">
        <v>6374</v>
      </c>
      <c r="E601" s="827">
        <v>10000.0</v>
      </c>
      <c r="F601" s="778" t="s">
        <v>408</v>
      </c>
      <c r="G601" s="788" t="s">
        <v>18</v>
      </c>
      <c r="H601" s="788" t="s">
        <v>181</v>
      </c>
      <c r="I601" s="788" t="s">
        <v>72</v>
      </c>
      <c r="J601" s="788">
        <v>44421.0</v>
      </c>
      <c r="K601" s="791" t="s">
        <v>3882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2853</v>
      </c>
      <c r="C602" s="803" t="s">
        <v>2601</v>
      </c>
      <c r="D602" s="778" t="s">
        <v>6374</v>
      </c>
      <c r="E602" s="827">
        <v>10000.0</v>
      </c>
      <c r="F602" s="778" t="s">
        <v>656</v>
      </c>
      <c r="G602" s="788" t="s">
        <v>18</v>
      </c>
      <c r="H602" s="788" t="s">
        <v>181</v>
      </c>
      <c r="I602" s="788" t="s">
        <v>72</v>
      </c>
      <c r="J602" s="788">
        <v>44280.0</v>
      </c>
      <c r="K602" s="791" t="s">
        <v>3882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3037</v>
      </c>
      <c r="C603" s="803" t="s">
        <v>2601</v>
      </c>
      <c r="D603" s="778" t="s">
        <v>6374</v>
      </c>
      <c r="E603" s="827">
        <v>10000.0</v>
      </c>
      <c r="F603" s="778" t="s">
        <v>3036</v>
      </c>
      <c r="G603" s="788" t="s">
        <v>2604</v>
      </c>
      <c r="H603" s="788" t="s">
        <v>19</v>
      </c>
      <c r="I603" s="788" t="s">
        <v>2605</v>
      </c>
      <c r="J603" s="788">
        <v>43703.0</v>
      </c>
      <c r="K603" s="791" t="s">
        <v>4259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2902</v>
      </c>
      <c r="C604" s="803" t="s">
        <v>2601</v>
      </c>
      <c r="D604" s="778" t="s">
        <v>6374</v>
      </c>
      <c r="E604" s="827">
        <v>40000.0</v>
      </c>
      <c r="F604" s="778" t="s">
        <v>774</v>
      </c>
      <c r="G604" s="788" t="s">
        <v>18</v>
      </c>
      <c r="H604" s="788" t="s">
        <v>181</v>
      </c>
      <c r="I604" s="788" t="s">
        <v>72</v>
      </c>
      <c r="J604" s="788">
        <v>44321.0</v>
      </c>
      <c r="K604" s="791" t="s">
        <v>3882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3152</v>
      </c>
      <c r="C605" s="803" t="s">
        <v>2601</v>
      </c>
      <c r="D605" s="778" t="s">
        <v>6374</v>
      </c>
      <c r="E605" s="827">
        <v>150000.0</v>
      </c>
      <c r="F605" s="778" t="s">
        <v>3151</v>
      </c>
      <c r="G605" s="788" t="s">
        <v>2604</v>
      </c>
      <c r="H605" s="788" t="s">
        <v>19</v>
      </c>
      <c r="I605" s="788" t="s">
        <v>2605</v>
      </c>
      <c r="J605" s="788">
        <v>43879.0</v>
      </c>
      <c r="K605" s="791" t="s">
        <v>3882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3272</v>
      </c>
      <c r="C606" s="803" t="s">
        <v>2601</v>
      </c>
      <c r="D606" s="778" t="s">
        <v>6374</v>
      </c>
      <c r="E606" s="827">
        <v>30000.0</v>
      </c>
      <c r="F606" s="778" t="s">
        <v>3271</v>
      </c>
      <c r="G606" s="788" t="s">
        <v>18</v>
      </c>
      <c r="H606" s="788" t="s">
        <v>181</v>
      </c>
      <c r="I606" s="788" t="s">
        <v>2689</v>
      </c>
      <c r="J606" s="788">
        <v>44279.0</v>
      </c>
      <c r="K606" s="791" t="s">
        <v>3878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3269</v>
      </c>
      <c r="C607" s="803" t="s">
        <v>2601</v>
      </c>
      <c r="D607" s="778" t="s">
        <v>6374</v>
      </c>
      <c r="E607" s="827">
        <v>20000.0</v>
      </c>
      <c r="F607" s="778" t="s">
        <v>3268</v>
      </c>
      <c r="G607" s="788" t="s">
        <v>18</v>
      </c>
      <c r="H607" s="788" t="s">
        <v>181</v>
      </c>
      <c r="I607" s="788" t="s">
        <v>203</v>
      </c>
      <c r="J607" s="788">
        <v>44322.0</v>
      </c>
      <c r="K607" s="791" t="s">
        <v>3882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6484</v>
      </c>
      <c r="C608" s="803" t="s">
        <v>2601</v>
      </c>
      <c r="D608" s="778" t="s">
        <v>2612</v>
      </c>
      <c r="E608" s="831">
        <v>121689.31</v>
      </c>
      <c r="F608" s="778" t="s">
        <v>3017</v>
      </c>
      <c r="G608" s="788" t="s">
        <v>18</v>
      </c>
      <c r="H608" s="788" t="s">
        <v>181</v>
      </c>
      <c r="I608" s="788" t="s">
        <v>72</v>
      </c>
      <c r="J608" s="788">
        <v>44333.0</v>
      </c>
      <c r="K608" s="791" t="s">
        <v>3882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6409</v>
      </c>
      <c r="C609" s="803" t="s">
        <v>3874</v>
      </c>
      <c r="D609" s="778" t="s">
        <v>2612</v>
      </c>
      <c r="E609" s="831">
        <v>94947.93</v>
      </c>
      <c r="F609" s="778" t="s">
        <v>5300</v>
      </c>
      <c r="G609" s="778" t="s">
        <v>101</v>
      </c>
      <c r="H609" s="778" t="s">
        <v>19</v>
      </c>
      <c r="I609" s="778" t="s">
        <v>5301</v>
      </c>
      <c r="J609" s="788">
        <v>44105.0</v>
      </c>
      <c r="K609" s="795" t="s">
        <v>3894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6485</v>
      </c>
      <c r="C610" s="778" t="s">
        <v>3874</v>
      </c>
      <c r="D610" s="778" t="s">
        <v>6373</v>
      </c>
      <c r="E610" s="790">
        <v>0.0</v>
      </c>
      <c r="F610" s="778" t="s">
        <v>4457</v>
      </c>
      <c r="G610" s="778" t="s">
        <v>101</v>
      </c>
      <c r="H610" s="778" t="s">
        <v>19</v>
      </c>
      <c r="I610" s="778" t="s">
        <v>3713</v>
      </c>
      <c r="J610" s="788">
        <v>44238.0</v>
      </c>
      <c r="K610" s="795" t="s">
        <v>3878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3560</v>
      </c>
      <c r="C611" s="803" t="s">
        <v>2601</v>
      </c>
      <c r="D611" s="778" t="s">
        <v>6374</v>
      </c>
      <c r="E611" s="827">
        <v>20000.0</v>
      </c>
      <c r="F611" s="778" t="s">
        <v>3559</v>
      </c>
      <c r="G611" s="788" t="s">
        <v>18</v>
      </c>
      <c r="H611" s="788" t="s">
        <v>181</v>
      </c>
      <c r="I611" s="788" t="s">
        <v>72</v>
      </c>
      <c r="J611" s="788">
        <v>44263.0</v>
      </c>
      <c r="K611" s="791" t="s">
        <v>3890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3334</v>
      </c>
      <c r="C612" s="778" t="s">
        <v>2601</v>
      </c>
      <c r="D612" s="778" t="s">
        <v>6373</v>
      </c>
      <c r="E612" s="790">
        <v>489398.81</v>
      </c>
      <c r="F612" s="778" t="s">
        <v>3333</v>
      </c>
      <c r="G612" s="788" t="s">
        <v>18</v>
      </c>
      <c r="H612" s="788" t="s">
        <v>181</v>
      </c>
      <c r="I612" s="788" t="s">
        <v>203</v>
      </c>
      <c r="J612" s="788">
        <v>44280.0</v>
      </c>
      <c r="K612" s="791" t="s">
        <v>3878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6486</v>
      </c>
      <c r="C613" s="803" t="s">
        <v>3874</v>
      </c>
      <c r="D613" s="778" t="s">
        <v>2612</v>
      </c>
      <c r="E613" s="831">
        <v>274363.67</v>
      </c>
      <c r="F613" s="778" t="s">
        <v>5319</v>
      </c>
      <c r="G613" s="778" t="s">
        <v>18</v>
      </c>
      <c r="H613" s="778" t="s">
        <v>27</v>
      </c>
      <c r="I613" s="778" t="s">
        <v>5320</v>
      </c>
      <c r="J613" s="788">
        <v>44356.0</v>
      </c>
      <c r="K613" s="795" t="s">
        <v>3890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6487</v>
      </c>
      <c r="C614" s="803" t="s">
        <v>3874</v>
      </c>
      <c r="D614" s="778" t="s">
        <v>6374</v>
      </c>
      <c r="E614" s="831">
        <v>150000.0</v>
      </c>
      <c r="F614" s="778" t="s">
        <v>4641</v>
      </c>
      <c r="G614" s="778" t="s">
        <v>2604</v>
      </c>
      <c r="H614" s="778" t="s">
        <v>19</v>
      </c>
      <c r="I614" s="778" t="s">
        <v>2604</v>
      </c>
      <c r="J614" s="788">
        <v>44118.0</v>
      </c>
      <c r="K614" s="795" t="s">
        <v>3894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3111</v>
      </c>
      <c r="C615" s="778" t="s">
        <v>2601</v>
      </c>
      <c r="D615" s="778" t="s">
        <v>6373</v>
      </c>
      <c r="E615" s="790">
        <v>15.64</v>
      </c>
      <c r="F615" s="778" t="s">
        <v>3110</v>
      </c>
      <c r="G615" s="788" t="s">
        <v>2604</v>
      </c>
      <c r="H615" s="788" t="s">
        <v>19</v>
      </c>
      <c r="I615" s="788" t="s">
        <v>2617</v>
      </c>
      <c r="J615" s="788">
        <v>43559.0</v>
      </c>
      <c r="K615" s="791" t="s">
        <v>4259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3078</v>
      </c>
      <c r="C616" s="778" t="s">
        <v>2601</v>
      </c>
      <c r="D616" s="778" t="s">
        <v>6373</v>
      </c>
      <c r="E616" s="790">
        <v>115.28</v>
      </c>
      <c r="F616" s="778" t="s">
        <v>3077</v>
      </c>
      <c r="G616" s="788" t="s">
        <v>2604</v>
      </c>
      <c r="H616" s="788" t="s">
        <v>19</v>
      </c>
      <c r="I616" s="788" t="s">
        <v>2605</v>
      </c>
      <c r="J616" s="788">
        <v>43620.0</v>
      </c>
      <c r="K616" s="791" t="s">
        <v>3894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2932</v>
      </c>
      <c r="C617" s="778" t="s">
        <v>2601</v>
      </c>
      <c r="D617" s="778" t="s">
        <v>6373</v>
      </c>
      <c r="E617" s="790">
        <v>13.08</v>
      </c>
      <c r="F617" s="778" t="s">
        <v>2931</v>
      </c>
      <c r="G617" s="788" t="s">
        <v>2604</v>
      </c>
      <c r="H617" s="788" t="s">
        <v>19</v>
      </c>
      <c r="I617" s="788" t="s">
        <v>2605</v>
      </c>
      <c r="J617" s="788">
        <v>43675.0</v>
      </c>
      <c r="K617" s="791" t="s">
        <v>4259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2906</v>
      </c>
      <c r="C618" s="778" t="s">
        <v>2601</v>
      </c>
      <c r="D618" s="778" t="s">
        <v>6373</v>
      </c>
      <c r="E618" s="790"/>
      <c r="F618" s="778" t="s">
        <v>2905</v>
      </c>
      <c r="G618" s="788" t="s">
        <v>2604</v>
      </c>
      <c r="H618" s="788" t="s">
        <v>19</v>
      </c>
      <c r="I618" s="788" t="s">
        <v>2604</v>
      </c>
      <c r="J618" s="788" t="s">
        <v>2654</v>
      </c>
      <c r="K618" s="791" t="s">
        <v>3882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2864</v>
      </c>
      <c r="C619" s="778" t="s">
        <v>2601</v>
      </c>
      <c r="D619" s="778" t="s">
        <v>6373</v>
      </c>
      <c r="E619" s="790">
        <v>3049.18</v>
      </c>
      <c r="F619" s="778" t="s">
        <v>2863</v>
      </c>
      <c r="G619" s="788" t="s">
        <v>2604</v>
      </c>
      <c r="H619" s="788" t="s">
        <v>19</v>
      </c>
      <c r="I619" s="788" t="s">
        <v>2604</v>
      </c>
      <c r="J619" s="788">
        <v>44124.0</v>
      </c>
      <c r="K619" s="791" t="s">
        <v>3882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2868</v>
      </c>
      <c r="C620" s="778" t="s">
        <v>2601</v>
      </c>
      <c r="D620" s="778" t="s">
        <v>6373</v>
      </c>
      <c r="E620" s="790">
        <v>693.98</v>
      </c>
      <c r="F620" s="778" t="s">
        <v>2867</v>
      </c>
      <c r="G620" s="788" t="s">
        <v>2604</v>
      </c>
      <c r="H620" s="788" t="s">
        <v>19</v>
      </c>
      <c r="I620" s="788" t="s">
        <v>2604</v>
      </c>
      <c r="J620" s="788">
        <v>44118.0</v>
      </c>
      <c r="K620" s="791" t="s">
        <v>3882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2831</v>
      </c>
      <c r="C621" s="778" t="s">
        <v>2601</v>
      </c>
      <c r="D621" s="778" t="s">
        <v>6373</v>
      </c>
      <c r="E621" s="790"/>
      <c r="F621" s="778" t="s">
        <v>2830</v>
      </c>
      <c r="G621" s="788" t="s">
        <v>2604</v>
      </c>
      <c r="H621" s="788" t="s">
        <v>19</v>
      </c>
      <c r="I621" s="788" t="s">
        <v>2617</v>
      </c>
      <c r="J621" s="788">
        <v>43609.0</v>
      </c>
      <c r="K621" s="791" t="s">
        <v>3894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2833</v>
      </c>
      <c r="C622" s="778" t="s">
        <v>2601</v>
      </c>
      <c r="D622" s="778" t="s">
        <v>6373</v>
      </c>
      <c r="E622" s="790"/>
      <c r="F622" s="778" t="s">
        <v>2830</v>
      </c>
      <c r="G622" s="788" t="s">
        <v>2604</v>
      </c>
      <c r="H622" s="788" t="s">
        <v>19</v>
      </c>
      <c r="I622" s="788" t="s">
        <v>2617</v>
      </c>
      <c r="J622" s="788">
        <v>43609.0</v>
      </c>
      <c r="K622" s="791" t="s">
        <v>3890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2818</v>
      </c>
      <c r="C623" s="778" t="s">
        <v>2601</v>
      </c>
      <c r="D623" s="778" t="s">
        <v>6373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2653</v>
      </c>
      <c r="C624" s="778" t="s">
        <v>2601</v>
      </c>
      <c r="D624" s="778" t="s">
        <v>6373</v>
      </c>
      <c r="E624" s="790"/>
      <c r="F624" s="778" t="s">
        <v>2652</v>
      </c>
      <c r="G624" s="788" t="s">
        <v>2604</v>
      </c>
      <c r="H624" s="788" t="s">
        <v>19</v>
      </c>
      <c r="I624" s="788" t="s">
        <v>2605</v>
      </c>
      <c r="J624" s="788" t="s">
        <v>2654</v>
      </c>
      <c r="K624" s="791" t="s">
        <v>3882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6409</v>
      </c>
      <c r="C625" s="778" t="s">
        <v>3874</v>
      </c>
      <c r="D625" s="778" t="s">
        <v>6373</v>
      </c>
      <c r="E625" s="790">
        <v>0.0</v>
      </c>
      <c r="F625" s="778" t="s">
        <v>5300</v>
      </c>
      <c r="G625" s="778" t="s">
        <v>101</v>
      </c>
      <c r="H625" s="778" t="s">
        <v>19</v>
      </c>
      <c r="I625" s="778" t="s">
        <v>5301</v>
      </c>
      <c r="J625" s="788">
        <v>44105.0</v>
      </c>
      <c r="K625" s="795" t="s">
        <v>3894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3046</v>
      </c>
      <c r="C626" s="778" t="s">
        <v>2601</v>
      </c>
      <c r="D626" s="778" t="s">
        <v>2612</v>
      </c>
      <c r="E626" s="834">
        <v>73572.75</v>
      </c>
      <c r="F626" s="778" t="s">
        <v>3045</v>
      </c>
      <c r="G626" s="788" t="s">
        <v>2604</v>
      </c>
      <c r="H626" s="788" t="s">
        <v>19</v>
      </c>
      <c r="I626" s="788" t="s">
        <v>2605</v>
      </c>
      <c r="J626" s="788">
        <v>43875.0</v>
      </c>
      <c r="K626" s="791" t="s">
        <v>3890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3146</v>
      </c>
      <c r="C627" s="778" t="s">
        <v>2601</v>
      </c>
      <c r="D627" s="778" t="s">
        <v>6374</v>
      </c>
      <c r="E627" s="827">
        <v>10000.0</v>
      </c>
      <c r="F627" s="778" t="s">
        <v>3145</v>
      </c>
      <c r="G627" s="788" t="s">
        <v>18</v>
      </c>
      <c r="H627" s="788" t="s">
        <v>181</v>
      </c>
      <c r="I627" s="788" t="s">
        <v>72</v>
      </c>
      <c r="J627" s="788">
        <v>44295.0</v>
      </c>
      <c r="K627" s="791" t="s">
        <v>3888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3030</v>
      </c>
      <c r="C628" s="803" t="s">
        <v>2601</v>
      </c>
      <c r="D628" s="778" t="s">
        <v>6373</v>
      </c>
      <c r="E628" s="835">
        <v>161212.56</v>
      </c>
      <c r="F628" s="778" t="s">
        <v>3029</v>
      </c>
      <c r="G628" s="788" t="s">
        <v>18</v>
      </c>
      <c r="H628" s="788" t="s">
        <v>181</v>
      </c>
      <c r="I628" s="788" t="s">
        <v>203</v>
      </c>
      <c r="J628" s="788">
        <v>44319.0</v>
      </c>
      <c r="K628" s="791" t="s">
        <v>3878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3582</v>
      </c>
      <c r="C629" s="778" t="s">
        <v>2601</v>
      </c>
      <c r="D629" s="778" t="s">
        <v>6373</v>
      </c>
      <c r="E629" s="790"/>
      <c r="F629" s="778" t="s">
        <v>3581</v>
      </c>
      <c r="G629" s="788" t="s">
        <v>2604</v>
      </c>
      <c r="H629" s="788" t="s">
        <v>19</v>
      </c>
      <c r="I629" s="788" t="s">
        <v>2617</v>
      </c>
      <c r="J629" s="788" t="s">
        <v>2654</v>
      </c>
      <c r="K629" s="791" t="s">
        <v>3890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3585</v>
      </c>
      <c r="C630" s="778" t="s">
        <v>2601</v>
      </c>
      <c r="D630" s="778" t="s">
        <v>6373</v>
      </c>
      <c r="E630" s="790"/>
      <c r="F630" s="778" t="s">
        <v>3581</v>
      </c>
      <c r="G630" s="788" t="s">
        <v>2604</v>
      </c>
      <c r="H630" s="788" t="s">
        <v>19</v>
      </c>
      <c r="I630" s="788" t="s">
        <v>2617</v>
      </c>
      <c r="J630" s="788" t="s">
        <v>2654</v>
      </c>
      <c r="K630" s="791" t="s">
        <v>3894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3487</v>
      </c>
      <c r="C631" s="778" t="s">
        <v>2601</v>
      </c>
      <c r="D631" s="778" t="s">
        <v>6373</v>
      </c>
      <c r="E631" s="790">
        <v>1.47</v>
      </c>
      <c r="F631" s="778" t="s">
        <v>3486</v>
      </c>
      <c r="G631" s="788" t="s">
        <v>2604</v>
      </c>
      <c r="H631" s="788" t="s">
        <v>19</v>
      </c>
      <c r="I631" s="788" t="s">
        <v>2617</v>
      </c>
      <c r="J631" s="788">
        <v>43861.0</v>
      </c>
      <c r="K631" s="791" t="s">
        <v>3890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3337</v>
      </c>
      <c r="C632" s="778" t="s">
        <v>2601</v>
      </c>
      <c r="D632" s="778" t="s">
        <v>6373</v>
      </c>
      <c r="E632" s="790">
        <v>2.93</v>
      </c>
      <c r="F632" s="778" t="s">
        <v>3336</v>
      </c>
      <c r="G632" s="788" t="s">
        <v>2604</v>
      </c>
      <c r="H632" s="788" t="s">
        <v>19</v>
      </c>
      <c r="I632" s="788" t="s">
        <v>2617</v>
      </c>
      <c r="J632" s="788">
        <v>43622.0</v>
      </c>
      <c r="K632" s="791" t="s">
        <v>3890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3339</v>
      </c>
      <c r="C633" s="778" t="s">
        <v>2601</v>
      </c>
      <c r="D633" s="778" t="s">
        <v>6373</v>
      </c>
      <c r="E633" s="790"/>
      <c r="F633" s="778" t="s">
        <v>3336</v>
      </c>
      <c r="G633" s="788" t="s">
        <v>2604</v>
      </c>
      <c r="H633" s="788" t="s">
        <v>19</v>
      </c>
      <c r="I633" s="788" t="s">
        <v>2617</v>
      </c>
      <c r="J633" s="788">
        <v>43622.0</v>
      </c>
      <c r="K633" s="791" t="s">
        <v>3882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3292</v>
      </c>
      <c r="C634" s="778" t="s">
        <v>2601</v>
      </c>
      <c r="D634" s="778" t="s">
        <v>6373</v>
      </c>
      <c r="E634" s="790">
        <v>0.22</v>
      </c>
      <c r="F634" s="778" t="s">
        <v>3291</v>
      </c>
      <c r="G634" s="788" t="s">
        <v>2604</v>
      </c>
      <c r="H634" s="788" t="s">
        <v>19</v>
      </c>
      <c r="I634" s="788" t="s">
        <v>2604</v>
      </c>
      <c r="J634" s="788">
        <v>44036.0</v>
      </c>
      <c r="K634" s="791" t="s">
        <v>3890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3233</v>
      </c>
      <c r="C635" s="778" t="s">
        <v>2601</v>
      </c>
      <c r="D635" s="778" t="s">
        <v>6373</v>
      </c>
      <c r="E635" s="790"/>
      <c r="F635" s="778" t="s">
        <v>3232</v>
      </c>
      <c r="G635" s="788" t="s">
        <v>2604</v>
      </c>
      <c r="H635" s="788" t="s">
        <v>19</v>
      </c>
      <c r="I635" s="788" t="s">
        <v>2617</v>
      </c>
      <c r="J635" s="788" t="s">
        <v>2654</v>
      </c>
      <c r="K635" s="791" t="s">
        <v>3890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3200</v>
      </c>
      <c r="C636" s="778" t="s">
        <v>2601</v>
      </c>
      <c r="D636" s="778" t="s">
        <v>6373</v>
      </c>
      <c r="E636" s="790">
        <v>146.69</v>
      </c>
      <c r="F636" s="778" t="s">
        <v>3199</v>
      </c>
      <c r="G636" s="788" t="s">
        <v>2604</v>
      </c>
      <c r="H636" s="788" t="s">
        <v>19</v>
      </c>
      <c r="I636" s="788" t="s">
        <v>2605</v>
      </c>
      <c r="J636" s="788">
        <v>43732.0</v>
      </c>
      <c r="K636" s="791" t="s">
        <v>4259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3143</v>
      </c>
      <c r="C637" s="778" t="s">
        <v>2601</v>
      </c>
      <c r="D637" s="778" t="s">
        <v>6373</v>
      </c>
      <c r="E637" s="790">
        <v>78.0</v>
      </c>
      <c r="F637" s="778" t="s">
        <v>3142</v>
      </c>
      <c r="G637" s="788" t="s">
        <v>2604</v>
      </c>
      <c r="H637" s="788" t="s">
        <v>19</v>
      </c>
      <c r="I637" s="788" t="s">
        <v>2617</v>
      </c>
      <c r="J637" s="788">
        <v>43853.0</v>
      </c>
      <c r="K637" s="791" t="s">
        <v>3882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6488</v>
      </c>
      <c r="C638" s="803" t="s">
        <v>3874</v>
      </c>
      <c r="D638" s="778" t="s">
        <v>2612</v>
      </c>
      <c r="E638" s="835">
        <v>44080.95</v>
      </c>
      <c r="F638" s="778" t="s">
        <v>4329</v>
      </c>
      <c r="G638" s="778" t="s">
        <v>101</v>
      </c>
      <c r="H638" s="778" t="s">
        <v>19</v>
      </c>
      <c r="I638" s="778" t="s">
        <v>6489</v>
      </c>
      <c r="J638" s="788">
        <v>44537.0</v>
      </c>
      <c r="K638" s="795" t="s">
        <v>3878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2878</v>
      </c>
      <c r="C639" s="803" t="s">
        <v>2601</v>
      </c>
      <c r="D639" s="778" t="s">
        <v>6374</v>
      </c>
      <c r="E639" s="835">
        <v>70000.0</v>
      </c>
      <c r="F639" s="778" t="s">
        <v>2877</v>
      </c>
      <c r="G639" s="788" t="s">
        <v>18</v>
      </c>
      <c r="H639" s="788" t="s">
        <v>181</v>
      </c>
      <c r="I639" s="788" t="s">
        <v>203</v>
      </c>
      <c r="J639" s="788">
        <v>44393.0</v>
      </c>
      <c r="K639" s="791" t="s">
        <v>4400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6490</v>
      </c>
      <c r="C640" s="803" t="s">
        <v>3874</v>
      </c>
      <c r="D640" s="778" t="s">
        <v>6374</v>
      </c>
      <c r="E640" s="835">
        <v>100000.0</v>
      </c>
      <c r="F640" s="837" t="s">
        <v>3142</v>
      </c>
      <c r="G640" s="778" t="s">
        <v>2604</v>
      </c>
      <c r="H640" s="778" t="s">
        <v>19</v>
      </c>
      <c r="I640" s="778" t="s">
        <v>2604</v>
      </c>
      <c r="J640" s="778" t="s">
        <v>6491</v>
      </c>
      <c r="K640" s="795" t="s">
        <v>3890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6492</v>
      </c>
      <c r="C641" s="803" t="s">
        <v>3874</v>
      </c>
      <c r="D641" s="778" t="s">
        <v>6373</v>
      </c>
      <c r="E641" s="835">
        <v>90625.34</v>
      </c>
      <c r="F641" s="778" t="s">
        <v>5138</v>
      </c>
      <c r="G641" s="778" t="s">
        <v>18</v>
      </c>
      <c r="H641" s="778" t="s">
        <v>27</v>
      </c>
      <c r="I641" s="778" t="s">
        <v>262</v>
      </c>
      <c r="J641" s="788">
        <v>44362.0</v>
      </c>
      <c r="K641" s="795" t="s">
        <v>3878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6412</v>
      </c>
      <c r="C642" s="803" t="s">
        <v>3874</v>
      </c>
      <c r="D642" s="778" t="s">
        <v>6374</v>
      </c>
      <c r="E642" s="835">
        <v>16000.0</v>
      </c>
      <c r="F642" s="778" t="s">
        <v>5151</v>
      </c>
      <c r="G642" s="778" t="s">
        <v>101</v>
      </c>
      <c r="H642" s="778" t="s">
        <v>19</v>
      </c>
      <c r="I642" s="778" t="s">
        <v>4539</v>
      </c>
      <c r="J642" s="788">
        <v>44180.0</v>
      </c>
      <c r="K642" s="795" t="s">
        <v>3882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6493</v>
      </c>
      <c r="C643" s="803" t="s">
        <v>3874</v>
      </c>
      <c r="D643" s="778" t="s">
        <v>6373</v>
      </c>
      <c r="E643" s="835">
        <v>661576.63</v>
      </c>
      <c r="F643" s="778" t="s">
        <v>5401</v>
      </c>
      <c r="G643" s="778" t="s">
        <v>101</v>
      </c>
      <c r="H643" s="778" t="s">
        <v>19</v>
      </c>
      <c r="I643" s="778" t="s">
        <v>4199</v>
      </c>
      <c r="J643" s="788">
        <v>44490.0</v>
      </c>
      <c r="K643" s="795" t="s">
        <v>3878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2752</v>
      </c>
      <c r="C644" s="803" t="s">
        <v>2601</v>
      </c>
      <c r="D644" s="778" t="s">
        <v>6373</v>
      </c>
      <c r="E644" s="835">
        <v>1915.0</v>
      </c>
      <c r="F644" s="778" t="s">
        <v>2751</v>
      </c>
      <c r="G644" s="788" t="s">
        <v>2604</v>
      </c>
      <c r="H644" s="788" t="s">
        <v>19</v>
      </c>
      <c r="I644" s="788" t="s">
        <v>2605</v>
      </c>
      <c r="J644" s="788">
        <v>43725.0</v>
      </c>
      <c r="K644" s="791" t="s">
        <v>4259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3462</v>
      </c>
      <c r="C645" s="803" t="s">
        <v>2601</v>
      </c>
      <c r="D645" s="778" t="s">
        <v>6374</v>
      </c>
      <c r="E645" s="835">
        <v>3000.0</v>
      </c>
      <c r="F645" s="778" t="s">
        <v>3461</v>
      </c>
      <c r="G645" s="788" t="s">
        <v>2604</v>
      </c>
      <c r="H645" s="788" t="s">
        <v>19</v>
      </c>
      <c r="I645" s="788" t="s">
        <v>2605</v>
      </c>
      <c r="J645" s="788">
        <v>43894.0</v>
      </c>
      <c r="K645" s="791" t="s">
        <v>3890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6494</v>
      </c>
      <c r="C646" s="803" t="s">
        <v>3874</v>
      </c>
      <c r="D646" s="778" t="s">
        <v>6373</v>
      </c>
      <c r="E646" s="835">
        <v>792665.02</v>
      </c>
      <c r="F646" s="778" t="s">
        <v>4512</v>
      </c>
      <c r="G646" s="778" t="s">
        <v>101</v>
      </c>
      <c r="H646" s="778" t="s">
        <v>19</v>
      </c>
      <c r="I646" s="778" t="s">
        <v>4175</v>
      </c>
      <c r="J646" s="788">
        <v>44368.0</v>
      </c>
      <c r="K646" s="795" t="s">
        <v>3894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3146</v>
      </c>
      <c r="C647" s="803" t="s">
        <v>2601</v>
      </c>
      <c r="D647" s="778" t="s">
        <v>6374</v>
      </c>
      <c r="E647" s="835">
        <v>10000.0</v>
      </c>
      <c r="F647" s="778" t="s">
        <v>3145</v>
      </c>
      <c r="G647" s="788" t="s">
        <v>18</v>
      </c>
      <c r="H647" s="788" t="s">
        <v>181</v>
      </c>
      <c r="I647" s="788" t="s">
        <v>72</v>
      </c>
      <c r="J647" s="788">
        <v>44295.0</v>
      </c>
      <c r="K647" s="791" t="s">
        <v>3888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3096</v>
      </c>
      <c r="C648" s="803" t="s">
        <v>2601</v>
      </c>
      <c r="D648" s="778" t="s">
        <v>6374</v>
      </c>
      <c r="E648" s="835">
        <v>12000.0</v>
      </c>
      <c r="F648" s="778" t="s">
        <v>3095</v>
      </c>
      <c r="G648" s="788" t="s">
        <v>2604</v>
      </c>
      <c r="H648" s="788" t="s">
        <v>19</v>
      </c>
      <c r="I648" s="788" t="s">
        <v>2605</v>
      </c>
      <c r="J648" s="788">
        <v>43605.0</v>
      </c>
      <c r="K648" s="791" t="s">
        <v>3890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6495</v>
      </c>
      <c r="C649" s="803" t="s">
        <v>2601</v>
      </c>
      <c r="D649" s="778" t="s">
        <v>6374</v>
      </c>
      <c r="E649" s="835">
        <v>33000.0</v>
      </c>
      <c r="F649" s="778" t="s">
        <v>647</v>
      </c>
      <c r="G649" s="778" t="s">
        <v>18</v>
      </c>
      <c r="H649" s="778" t="s">
        <v>181</v>
      </c>
      <c r="I649" s="778" t="s">
        <v>2689</v>
      </c>
      <c r="J649" s="788">
        <v>44383.0</v>
      </c>
      <c r="K649" s="795" t="s">
        <v>3890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3494</v>
      </c>
      <c r="C650" s="803" t="s">
        <v>2601</v>
      </c>
      <c r="D650" s="778" t="s">
        <v>6374</v>
      </c>
      <c r="E650" s="835">
        <v>10000.0</v>
      </c>
      <c r="F650" s="778" t="s">
        <v>3493</v>
      </c>
      <c r="G650" s="788" t="s">
        <v>18</v>
      </c>
      <c r="H650" s="788" t="s">
        <v>181</v>
      </c>
      <c r="I650" s="788" t="s">
        <v>203</v>
      </c>
      <c r="J650" s="788">
        <v>44319.0</v>
      </c>
      <c r="K650" s="791" t="s">
        <v>3882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6496</v>
      </c>
      <c r="C651" s="803" t="s">
        <v>3874</v>
      </c>
      <c r="D651" s="778" t="s">
        <v>6373</v>
      </c>
      <c r="E651" s="835">
        <v>295388.82</v>
      </c>
      <c r="F651" s="778" t="s">
        <v>4781</v>
      </c>
      <c r="G651" s="778" t="s">
        <v>101</v>
      </c>
      <c r="H651" s="778" t="s">
        <v>19</v>
      </c>
      <c r="I651" s="778" t="s">
        <v>4128</v>
      </c>
      <c r="J651" s="788">
        <v>44111.0</v>
      </c>
      <c r="K651" s="795" t="s">
        <v>3878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3449</v>
      </c>
      <c r="C652" s="803" t="s">
        <v>2601</v>
      </c>
      <c r="D652" s="778" t="s">
        <v>6374</v>
      </c>
      <c r="E652" s="835">
        <v>14000.0</v>
      </c>
      <c r="F652" s="778" t="s">
        <v>2059</v>
      </c>
      <c r="G652" s="788" t="s">
        <v>18</v>
      </c>
      <c r="H652" s="788" t="s">
        <v>181</v>
      </c>
      <c r="I652" s="788" t="s">
        <v>72</v>
      </c>
      <c r="J652" s="788">
        <v>44280.0</v>
      </c>
      <c r="K652" s="791" t="s">
        <v>3882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3114</v>
      </c>
      <c r="C653" s="803" t="s">
        <v>2601</v>
      </c>
      <c r="D653" s="778" t="s">
        <v>6374</v>
      </c>
      <c r="E653" s="835">
        <v>40000.0</v>
      </c>
      <c r="F653" s="778" t="s">
        <v>3113</v>
      </c>
      <c r="G653" s="788" t="s">
        <v>18</v>
      </c>
      <c r="H653" s="788" t="s">
        <v>181</v>
      </c>
      <c r="I653" s="788" t="s">
        <v>2689</v>
      </c>
      <c r="J653" s="788">
        <v>44266.0</v>
      </c>
      <c r="K653" s="791" t="s">
        <v>3890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6497</v>
      </c>
      <c r="C654" s="803" t="s">
        <v>3874</v>
      </c>
      <c r="D654" s="778" t="s">
        <v>6373</v>
      </c>
      <c r="E654" s="835">
        <v>142605.94</v>
      </c>
      <c r="F654" s="778" t="s">
        <v>5267</v>
      </c>
      <c r="G654" s="778" t="s">
        <v>18</v>
      </c>
      <c r="H654" s="778" t="s">
        <v>19</v>
      </c>
      <c r="I654" s="778" t="s">
        <v>5269</v>
      </c>
      <c r="J654" s="788">
        <v>44271.0</v>
      </c>
      <c r="K654" s="795" t="s">
        <v>3922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6498</v>
      </c>
      <c r="C655" s="803" t="s">
        <v>3874</v>
      </c>
      <c r="D655" s="778" t="s">
        <v>6373</v>
      </c>
      <c r="E655" s="835">
        <v>148678.48</v>
      </c>
      <c r="F655" s="778" t="s">
        <v>5267</v>
      </c>
      <c r="G655" s="778" t="s">
        <v>18</v>
      </c>
      <c r="H655" s="778" t="s">
        <v>19</v>
      </c>
      <c r="I655" s="778" t="s">
        <v>3881</v>
      </c>
      <c r="J655" s="788">
        <v>44272.0</v>
      </c>
      <c r="K655" s="795" t="s">
        <v>3890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2957</v>
      </c>
      <c r="C656" s="803" t="s">
        <v>2601</v>
      </c>
      <c r="D656" s="778" t="s">
        <v>6374</v>
      </c>
      <c r="E656" s="835">
        <v>20000.0</v>
      </c>
      <c r="F656" s="778" t="s">
        <v>2956</v>
      </c>
      <c r="G656" s="788" t="s">
        <v>18</v>
      </c>
      <c r="H656" s="788" t="s">
        <v>181</v>
      </c>
      <c r="I656" s="788" t="s">
        <v>203</v>
      </c>
      <c r="J656" s="788">
        <v>44298.0</v>
      </c>
      <c r="K656" s="791" t="s">
        <v>3882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3531</v>
      </c>
      <c r="C657" s="803" t="s">
        <v>2601</v>
      </c>
      <c r="D657" s="778" t="s">
        <v>6374</v>
      </c>
      <c r="E657" s="835">
        <v>30000.0</v>
      </c>
      <c r="F657" s="778" t="s">
        <v>2218</v>
      </c>
      <c r="G657" s="788" t="s">
        <v>18</v>
      </c>
      <c r="H657" s="788" t="s">
        <v>181</v>
      </c>
      <c r="I657" s="788" t="s">
        <v>72</v>
      </c>
      <c r="J657" s="788">
        <v>44280.0</v>
      </c>
      <c r="K657" s="791" t="s">
        <v>3878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3219</v>
      </c>
      <c r="C658" s="803" t="s">
        <v>2601</v>
      </c>
      <c r="D658" s="778" t="s">
        <v>6374</v>
      </c>
      <c r="E658" s="835">
        <v>200000.0</v>
      </c>
      <c r="F658" s="778" t="s">
        <v>3218</v>
      </c>
      <c r="G658" s="788" t="s">
        <v>2604</v>
      </c>
      <c r="H658" s="788" t="s">
        <v>19</v>
      </c>
      <c r="I658" s="788" t="s">
        <v>2605</v>
      </c>
      <c r="J658" s="788">
        <v>43620.0</v>
      </c>
      <c r="K658" s="791" t="s">
        <v>3882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2957</v>
      </c>
      <c r="C659" s="803" t="s">
        <v>2601</v>
      </c>
      <c r="D659" s="778" t="s">
        <v>6374</v>
      </c>
      <c r="E659" s="835">
        <v>3000.0</v>
      </c>
      <c r="F659" s="778" t="s">
        <v>2956</v>
      </c>
      <c r="G659" s="788" t="s">
        <v>18</v>
      </c>
      <c r="H659" s="788" t="s">
        <v>181</v>
      </c>
      <c r="I659" s="788" t="s">
        <v>203</v>
      </c>
      <c r="J659" s="788">
        <v>44298.0</v>
      </c>
      <c r="K659" s="791" t="s">
        <v>3882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2902</v>
      </c>
      <c r="C660" s="803" t="s">
        <v>2601</v>
      </c>
      <c r="D660" s="778" t="s">
        <v>6374</v>
      </c>
      <c r="E660" s="835">
        <v>40000.0</v>
      </c>
      <c r="F660" s="778" t="s">
        <v>774</v>
      </c>
      <c r="G660" s="788" t="s">
        <v>18</v>
      </c>
      <c r="H660" s="788" t="s">
        <v>181</v>
      </c>
      <c r="I660" s="788" t="s">
        <v>72</v>
      </c>
      <c r="J660" s="788">
        <v>44321.0</v>
      </c>
      <c r="K660" s="791" t="s">
        <v>3882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3465</v>
      </c>
      <c r="C661" s="803" t="s">
        <v>2601</v>
      </c>
      <c r="D661" s="778" t="s">
        <v>6374</v>
      </c>
      <c r="E661" s="835">
        <v>30000.0</v>
      </c>
      <c r="F661" s="778" t="s">
        <v>3464</v>
      </c>
      <c r="G661" s="788" t="s">
        <v>18</v>
      </c>
      <c r="H661" s="788" t="s">
        <v>181</v>
      </c>
      <c r="I661" s="788" t="s">
        <v>203</v>
      </c>
      <c r="J661" s="788">
        <v>44279.0</v>
      </c>
      <c r="K661" s="791" t="s">
        <v>3882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6396</v>
      </c>
      <c r="C662" s="803" t="s">
        <v>3874</v>
      </c>
      <c r="D662" s="778" t="s">
        <v>6374</v>
      </c>
      <c r="E662" s="835">
        <v>5000.0</v>
      </c>
      <c r="F662" s="778" t="s">
        <v>4441</v>
      </c>
      <c r="G662" s="778" t="s">
        <v>101</v>
      </c>
      <c r="H662" s="778" t="s">
        <v>19</v>
      </c>
      <c r="I662" s="778" t="s">
        <v>3940</v>
      </c>
      <c r="J662" s="825">
        <v>44263.0</v>
      </c>
      <c r="K662" s="795" t="s">
        <v>3882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6430</v>
      </c>
      <c r="C663" s="803" t="s">
        <v>3874</v>
      </c>
      <c r="D663" s="778" t="s">
        <v>6374</v>
      </c>
      <c r="E663" s="835">
        <v>12284.53</v>
      </c>
      <c r="F663" s="778" t="s">
        <v>3949</v>
      </c>
      <c r="G663" s="778" t="s">
        <v>101</v>
      </c>
      <c r="H663" s="778" t="s">
        <v>19</v>
      </c>
      <c r="I663" s="778" t="s">
        <v>6499</v>
      </c>
      <c r="J663" s="788">
        <v>44180.0</v>
      </c>
      <c r="K663" s="795" t="s">
        <v>3890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6500</v>
      </c>
      <c r="C664" s="803" t="s">
        <v>3874</v>
      </c>
      <c r="D664" s="778" t="s">
        <v>6373</v>
      </c>
      <c r="E664" s="835">
        <v>282779.84</v>
      </c>
      <c r="F664" s="778" t="s">
        <v>4446</v>
      </c>
      <c r="G664" s="778" t="s">
        <v>101</v>
      </c>
      <c r="H664" s="778" t="s">
        <v>19</v>
      </c>
      <c r="I664" s="778" t="s">
        <v>3713</v>
      </c>
      <c r="J664" s="825">
        <v>44238.0</v>
      </c>
      <c r="K664" s="795" t="s">
        <v>3878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3560</v>
      </c>
      <c r="C665" s="803" t="s">
        <v>2601</v>
      </c>
      <c r="D665" s="778" t="s">
        <v>6374</v>
      </c>
      <c r="E665" s="835">
        <v>25000.0</v>
      </c>
      <c r="F665" s="778" t="s">
        <v>3559</v>
      </c>
      <c r="G665" s="788" t="s">
        <v>18</v>
      </c>
      <c r="H665" s="788" t="s">
        <v>181</v>
      </c>
      <c r="I665" s="788" t="s">
        <v>72</v>
      </c>
      <c r="J665" s="788">
        <v>44263.0</v>
      </c>
      <c r="K665" s="791" t="s">
        <v>3890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3209</v>
      </c>
      <c r="C666" s="803" t="s">
        <v>2601</v>
      </c>
      <c r="D666" s="778" t="s">
        <v>6374</v>
      </c>
      <c r="E666" s="835">
        <v>50000.0</v>
      </c>
      <c r="F666" s="778" t="s">
        <v>3208</v>
      </c>
      <c r="G666" s="788" t="s">
        <v>18</v>
      </c>
      <c r="H666" s="788" t="s">
        <v>181</v>
      </c>
      <c r="I666" s="788" t="s">
        <v>72</v>
      </c>
      <c r="J666" s="788">
        <v>44263.0</v>
      </c>
      <c r="K666" s="791" t="s">
        <v>3878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3279</v>
      </c>
      <c r="C667" s="803" t="s">
        <v>2601</v>
      </c>
      <c r="D667" s="778" t="s">
        <v>6374</v>
      </c>
      <c r="E667" s="835">
        <v>10000.0</v>
      </c>
      <c r="F667" s="778" t="s">
        <v>3278</v>
      </c>
      <c r="G667" s="788" t="s">
        <v>18</v>
      </c>
      <c r="H667" s="788" t="s">
        <v>181</v>
      </c>
      <c r="I667" s="788" t="s">
        <v>72</v>
      </c>
      <c r="J667" s="788">
        <v>44323.0</v>
      </c>
      <c r="K667" s="791" t="s">
        <v>3922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6501</v>
      </c>
      <c r="C668" s="803" t="s">
        <v>3874</v>
      </c>
      <c r="D668" s="778" t="s">
        <v>6374</v>
      </c>
      <c r="E668" s="835">
        <v>18000.0</v>
      </c>
      <c r="F668" s="778" t="s">
        <v>3406</v>
      </c>
      <c r="G668" s="778" t="s">
        <v>2604</v>
      </c>
      <c r="H668" s="778" t="s">
        <v>19</v>
      </c>
      <c r="I668" s="778" t="s">
        <v>2604</v>
      </c>
      <c r="J668" s="788">
        <v>44151.0</v>
      </c>
      <c r="K668" s="795" t="s">
        <v>3882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3552</v>
      </c>
      <c r="C669" s="803" t="s">
        <v>2601</v>
      </c>
      <c r="D669" s="778" t="s">
        <v>2612</v>
      </c>
      <c r="E669" s="805">
        <v>52493.45</v>
      </c>
      <c r="F669" s="778" t="s">
        <v>3551</v>
      </c>
      <c r="G669" s="788" t="s">
        <v>18</v>
      </c>
      <c r="H669" s="788" t="s">
        <v>181</v>
      </c>
      <c r="I669" s="788" t="s">
        <v>72</v>
      </c>
      <c r="J669" s="788">
        <v>44411.0</v>
      </c>
      <c r="K669" s="791" t="s">
        <v>3882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3643</v>
      </c>
      <c r="C670" s="803" t="s">
        <v>2601</v>
      </c>
      <c r="D670" s="778" t="s">
        <v>6374</v>
      </c>
      <c r="E670" s="835">
        <v>200000.0</v>
      </c>
      <c r="F670" s="778" t="s">
        <v>3642</v>
      </c>
      <c r="G670" s="788" t="s">
        <v>2604</v>
      </c>
      <c r="H670" s="788" t="s">
        <v>19</v>
      </c>
      <c r="I670" s="788" t="s">
        <v>2605</v>
      </c>
      <c r="J670" s="788">
        <v>43567.0</v>
      </c>
      <c r="K670" s="791" t="s">
        <v>3882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3043</v>
      </c>
      <c r="C671" s="803" t="s">
        <v>2601</v>
      </c>
      <c r="D671" s="778" t="s">
        <v>6373</v>
      </c>
      <c r="E671" s="835">
        <v>386234.9</v>
      </c>
      <c r="F671" s="778" t="s">
        <v>3042</v>
      </c>
      <c r="G671" s="788" t="s">
        <v>2604</v>
      </c>
      <c r="H671" s="788" t="s">
        <v>19</v>
      </c>
      <c r="I671" s="788" t="s">
        <v>2605</v>
      </c>
      <c r="J671" s="788">
        <v>43692.0</v>
      </c>
      <c r="K671" s="791" t="s">
        <v>4259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3101</v>
      </c>
      <c r="C672" s="803" t="s">
        <v>2601</v>
      </c>
      <c r="D672" s="778" t="s">
        <v>2612</v>
      </c>
      <c r="E672" s="835">
        <v>1035319.0</v>
      </c>
      <c r="F672" s="778" t="s">
        <v>3100</v>
      </c>
      <c r="G672" s="788" t="s">
        <v>18</v>
      </c>
      <c r="H672" s="788" t="s">
        <v>181</v>
      </c>
      <c r="I672" s="788" t="s">
        <v>72</v>
      </c>
      <c r="J672" s="788">
        <v>44319.0</v>
      </c>
      <c r="K672" s="791" t="s">
        <v>3882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2603</v>
      </c>
      <c r="C673" s="803" t="s">
        <v>2601</v>
      </c>
      <c r="D673" s="778" t="s">
        <v>6374</v>
      </c>
      <c r="E673" s="835">
        <v>359568.24</v>
      </c>
      <c r="F673" s="778" t="s">
        <v>2602</v>
      </c>
      <c r="G673" s="788" t="s">
        <v>2604</v>
      </c>
      <c r="H673" s="788" t="s">
        <v>19</v>
      </c>
      <c r="I673" s="788" t="s">
        <v>2605</v>
      </c>
      <c r="J673" s="788">
        <v>43570.0</v>
      </c>
      <c r="K673" s="791" t="s">
        <v>3890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3037</v>
      </c>
      <c r="C674" s="803" t="s">
        <v>2601</v>
      </c>
      <c r="D674" s="778" t="s">
        <v>6374</v>
      </c>
      <c r="E674" s="804">
        <v>10000.0</v>
      </c>
      <c r="F674" s="778" t="s">
        <v>3036</v>
      </c>
      <c r="G674" s="788" t="s">
        <v>2604</v>
      </c>
      <c r="H674" s="788" t="s">
        <v>19</v>
      </c>
      <c r="I674" s="788" t="s">
        <v>2605</v>
      </c>
      <c r="J674" s="788">
        <v>43703.0</v>
      </c>
      <c r="K674" s="791" t="s">
        <v>4259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2648</v>
      </c>
      <c r="C675" s="803" t="s">
        <v>2601</v>
      </c>
      <c r="D675" s="778" t="s">
        <v>6373</v>
      </c>
      <c r="E675" s="804">
        <v>103527.44</v>
      </c>
      <c r="F675" s="778" t="s">
        <v>2647</v>
      </c>
      <c r="G675" s="788" t="s">
        <v>2604</v>
      </c>
      <c r="H675" s="788" t="s">
        <v>19</v>
      </c>
      <c r="I675" s="788" t="s">
        <v>2617</v>
      </c>
      <c r="J675" s="788">
        <v>43633.0</v>
      </c>
      <c r="K675" s="791" t="s">
        <v>3890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6412</v>
      </c>
      <c r="C676" s="803" t="s">
        <v>3874</v>
      </c>
      <c r="D676" s="778" t="s">
        <v>6374</v>
      </c>
      <c r="E676" s="804">
        <v>20000.0</v>
      </c>
      <c r="F676" s="778" t="s">
        <v>5151</v>
      </c>
      <c r="G676" s="778" t="s">
        <v>101</v>
      </c>
      <c r="H676" s="778" t="s">
        <v>19</v>
      </c>
      <c r="I676" s="778" t="s">
        <v>4539</v>
      </c>
      <c r="J676" s="788">
        <v>44180.0</v>
      </c>
      <c r="K676" s="795" t="s">
        <v>3882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3146</v>
      </c>
      <c r="C677" s="803" t="s">
        <v>2601</v>
      </c>
      <c r="D677" s="778" t="s">
        <v>6374</v>
      </c>
      <c r="E677" s="804">
        <v>10000.0</v>
      </c>
      <c r="F677" s="778" t="s">
        <v>3145</v>
      </c>
      <c r="G677" s="788" t="s">
        <v>18</v>
      </c>
      <c r="H677" s="788" t="s">
        <v>181</v>
      </c>
      <c r="I677" s="788" t="s">
        <v>72</v>
      </c>
      <c r="J677" s="788">
        <v>44295.0</v>
      </c>
      <c r="K677" s="791" t="s">
        <v>3888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3327</v>
      </c>
      <c r="C678" s="803" t="s">
        <v>2601</v>
      </c>
      <c r="D678" s="778" t="s">
        <v>2612</v>
      </c>
      <c r="E678" s="843">
        <v>52575.43</v>
      </c>
      <c r="F678" s="778" t="s">
        <v>1748</v>
      </c>
      <c r="G678" s="788" t="s">
        <v>18</v>
      </c>
      <c r="H678" s="788" t="s">
        <v>181</v>
      </c>
      <c r="I678" s="788" t="s">
        <v>72</v>
      </c>
      <c r="J678" s="788">
        <v>44322.0</v>
      </c>
      <c r="K678" s="791" t="s">
        <v>3882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2754</v>
      </c>
      <c r="C679" s="803" t="s">
        <v>2601</v>
      </c>
      <c r="D679" s="778" t="s">
        <v>6374</v>
      </c>
      <c r="E679" s="805">
        <v>6843.64</v>
      </c>
      <c r="F679" s="778" t="s">
        <v>408</v>
      </c>
      <c r="G679" s="788" t="s">
        <v>18</v>
      </c>
      <c r="H679" s="788" t="s">
        <v>181</v>
      </c>
      <c r="I679" s="788" t="s">
        <v>72</v>
      </c>
      <c r="J679" s="788">
        <v>44421.0</v>
      </c>
      <c r="K679" s="791" t="s">
        <v>3882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6502</v>
      </c>
      <c r="C680" s="803" t="s">
        <v>3874</v>
      </c>
      <c r="D680" s="778" t="s">
        <v>6373</v>
      </c>
      <c r="E680" s="804">
        <v>124370.77</v>
      </c>
      <c r="F680" s="778" t="s">
        <v>5459</v>
      </c>
      <c r="G680" s="778" t="s">
        <v>101</v>
      </c>
      <c r="H680" s="778" t="s">
        <v>19</v>
      </c>
      <c r="I680" s="778" t="s">
        <v>5460</v>
      </c>
      <c r="J680" s="788">
        <v>44209.0</v>
      </c>
      <c r="K680" s="795" t="s">
        <v>3922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3269</v>
      </c>
      <c r="C681" s="803" t="s">
        <v>2601</v>
      </c>
      <c r="D681" s="778" t="s">
        <v>6374</v>
      </c>
      <c r="E681" s="804">
        <v>3000.0</v>
      </c>
      <c r="F681" s="778" t="s">
        <v>3268</v>
      </c>
      <c r="G681" s="788" t="s">
        <v>18</v>
      </c>
      <c r="H681" s="788" t="s">
        <v>181</v>
      </c>
      <c r="I681" s="788" t="s">
        <v>203</v>
      </c>
      <c r="J681" s="788">
        <v>44322.0</v>
      </c>
      <c r="K681" s="791" t="s">
        <v>3882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3552</v>
      </c>
      <c r="C682" s="803" t="s">
        <v>2601</v>
      </c>
      <c r="D682" s="778" t="s">
        <v>6373</v>
      </c>
      <c r="E682" s="804">
        <v>0.0</v>
      </c>
      <c r="F682" s="778" t="s">
        <v>3551</v>
      </c>
      <c r="G682" s="788" t="s">
        <v>18</v>
      </c>
      <c r="H682" s="788" t="s">
        <v>181</v>
      </c>
      <c r="I682" s="788" t="s">
        <v>72</v>
      </c>
      <c r="J682" s="788">
        <v>44411.0</v>
      </c>
      <c r="K682" s="791" t="s">
        <v>3882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3327</v>
      </c>
      <c r="C683" s="803" t="s">
        <v>2601</v>
      </c>
      <c r="D683" s="778" t="s">
        <v>6373</v>
      </c>
      <c r="E683" s="843">
        <v>52575.43</v>
      </c>
      <c r="F683" s="778" t="s">
        <v>1748</v>
      </c>
      <c r="G683" s="788" t="s">
        <v>18</v>
      </c>
      <c r="H683" s="788" t="s">
        <v>181</v>
      </c>
      <c r="I683" s="788" t="s">
        <v>72</v>
      </c>
      <c r="J683" s="788">
        <v>44322.0</v>
      </c>
      <c r="K683" s="791" t="s">
        <v>3882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6484</v>
      </c>
      <c r="C684" s="803" t="s">
        <v>2601</v>
      </c>
      <c r="D684" s="778" t="s">
        <v>6373</v>
      </c>
      <c r="E684" s="843">
        <v>3940.3</v>
      </c>
      <c r="F684" s="778" t="s">
        <v>3017</v>
      </c>
      <c r="G684" s="788" t="s">
        <v>18</v>
      </c>
      <c r="H684" s="788" t="s">
        <v>181</v>
      </c>
      <c r="I684" s="788" t="s">
        <v>72</v>
      </c>
      <c r="J684" s="788">
        <v>44333.0</v>
      </c>
      <c r="K684" s="791" t="s">
        <v>3882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2742</v>
      </c>
      <c r="C685" s="803" t="s">
        <v>2601</v>
      </c>
      <c r="D685" s="778" t="s">
        <v>6373</v>
      </c>
      <c r="E685" s="804">
        <v>2041.36</v>
      </c>
      <c r="F685" s="778" t="s">
        <v>2741</v>
      </c>
      <c r="G685" s="788" t="s">
        <v>18</v>
      </c>
      <c r="H685" s="788" t="s">
        <v>181</v>
      </c>
      <c r="I685" s="788" t="s">
        <v>72</v>
      </c>
      <c r="J685" s="788">
        <v>44280.0</v>
      </c>
      <c r="K685" s="791" t="s">
        <v>3894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3465</v>
      </c>
      <c r="C686" s="803" t="s">
        <v>2601</v>
      </c>
      <c r="D686" s="778" t="s">
        <v>6374</v>
      </c>
      <c r="E686" s="804">
        <v>54835.4</v>
      </c>
      <c r="F686" s="778" t="s">
        <v>3464</v>
      </c>
      <c r="G686" s="788" t="s">
        <v>18</v>
      </c>
      <c r="H686" s="788" t="s">
        <v>181</v>
      </c>
      <c r="I686" s="788" t="s">
        <v>203</v>
      </c>
      <c r="J686" s="788">
        <v>44279.0</v>
      </c>
      <c r="K686" s="791" t="s">
        <v>3882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2623</v>
      </c>
      <c r="C687" s="803" t="s">
        <v>2601</v>
      </c>
      <c r="D687" s="778" t="s">
        <v>6374</v>
      </c>
      <c r="E687" s="804">
        <v>100000.0</v>
      </c>
      <c r="F687" s="778" t="s">
        <v>2622</v>
      </c>
      <c r="G687" s="788" t="s">
        <v>18</v>
      </c>
      <c r="H687" s="788" t="s">
        <v>181</v>
      </c>
      <c r="I687" s="788" t="s">
        <v>203</v>
      </c>
      <c r="J687" s="788">
        <v>44321.0</v>
      </c>
      <c r="K687" s="791" t="s">
        <v>3890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6503</v>
      </c>
      <c r="C688" s="803" t="s">
        <v>3874</v>
      </c>
      <c r="D688" s="778" t="s">
        <v>6373</v>
      </c>
      <c r="E688" s="804">
        <v>290532.13</v>
      </c>
      <c r="F688" s="778" t="s">
        <v>5206</v>
      </c>
      <c r="G688" s="778" t="s">
        <v>18</v>
      </c>
      <c r="H688" s="778" t="s">
        <v>27</v>
      </c>
      <c r="I688" s="778" t="s">
        <v>262</v>
      </c>
      <c r="J688" s="788">
        <v>44259.0</v>
      </c>
      <c r="K688" s="795" t="s">
        <v>3894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6396</v>
      </c>
      <c r="C689" s="803" t="s">
        <v>3874</v>
      </c>
      <c r="D689" s="778" t="s">
        <v>6374</v>
      </c>
      <c r="E689" s="804">
        <v>5000.0</v>
      </c>
      <c r="F689" s="778" t="s">
        <v>4441</v>
      </c>
      <c r="G689" s="778" t="s">
        <v>101</v>
      </c>
      <c r="H689" s="778" t="s">
        <v>19</v>
      </c>
      <c r="I689" s="778" t="s">
        <v>3940</v>
      </c>
      <c r="J689" s="788">
        <v>44263.0</v>
      </c>
      <c r="K689" s="795" t="s">
        <v>3878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6504</v>
      </c>
      <c r="C690" s="803" t="s">
        <v>3874</v>
      </c>
      <c r="D690" s="778" t="s">
        <v>6373</v>
      </c>
      <c r="E690" s="804">
        <v>93114.82</v>
      </c>
      <c r="F690" s="778" t="s">
        <v>4430</v>
      </c>
      <c r="G690" s="778" t="s">
        <v>101</v>
      </c>
      <c r="H690" s="778" t="s">
        <v>19</v>
      </c>
      <c r="I690" s="778" t="s">
        <v>4431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6505</v>
      </c>
      <c r="C691" s="803" t="s">
        <v>3874</v>
      </c>
      <c r="D691" s="778" t="s">
        <v>6374</v>
      </c>
      <c r="E691" s="804">
        <v>48809.84</v>
      </c>
      <c r="F691" s="778" t="s">
        <v>5297</v>
      </c>
      <c r="G691" s="778" t="s">
        <v>18</v>
      </c>
      <c r="H691" s="778" t="s">
        <v>27</v>
      </c>
      <c r="I691" s="778" t="s">
        <v>5320</v>
      </c>
      <c r="J691" s="788">
        <v>44340.0</v>
      </c>
      <c r="K691" s="795" t="s">
        <v>3894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6506</v>
      </c>
      <c r="C692" s="803" t="s">
        <v>3874</v>
      </c>
      <c r="D692" s="778" t="s">
        <v>6374</v>
      </c>
      <c r="E692" s="804">
        <v>10000.0</v>
      </c>
      <c r="F692" s="778" t="s">
        <v>4279</v>
      </c>
      <c r="G692" s="778" t="s">
        <v>18</v>
      </c>
      <c r="H692" s="778" t="s">
        <v>19</v>
      </c>
      <c r="I692" s="778" t="s">
        <v>2858</v>
      </c>
      <c r="J692" s="788">
        <v>44399.0</v>
      </c>
      <c r="K692" s="795" t="s">
        <v>3882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3050</v>
      </c>
      <c r="C693" s="803" t="s">
        <v>2601</v>
      </c>
      <c r="D693" s="778" t="s">
        <v>6373</v>
      </c>
      <c r="E693" s="804">
        <v>370651.89</v>
      </c>
      <c r="F693" s="778" t="s">
        <v>3049</v>
      </c>
      <c r="G693" s="788" t="s">
        <v>2604</v>
      </c>
      <c r="H693" s="788" t="s">
        <v>19</v>
      </c>
      <c r="I693" s="788" t="s">
        <v>2617</v>
      </c>
      <c r="J693" s="788">
        <v>43752.0</v>
      </c>
      <c r="K693" s="791" t="s">
        <v>3882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3494</v>
      </c>
      <c r="C694" s="803" t="s">
        <v>2601</v>
      </c>
      <c r="D694" s="778" t="s">
        <v>6374</v>
      </c>
      <c r="E694" s="804">
        <v>10000.0</v>
      </c>
      <c r="F694" s="778" t="s">
        <v>3493</v>
      </c>
      <c r="G694" s="788" t="s">
        <v>18</v>
      </c>
      <c r="H694" s="788" t="s">
        <v>181</v>
      </c>
      <c r="I694" s="788" t="s">
        <v>203</v>
      </c>
      <c r="J694" s="788">
        <v>44319.0</v>
      </c>
      <c r="K694" s="791" t="s">
        <v>3882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6507</v>
      </c>
      <c r="C695" s="803" t="s">
        <v>3874</v>
      </c>
      <c r="D695" s="778" t="s">
        <v>6374</v>
      </c>
      <c r="E695" s="804">
        <v>25000.0</v>
      </c>
      <c r="F695" s="778" t="s">
        <v>6508</v>
      </c>
      <c r="G695" s="767" t="s">
        <v>2604</v>
      </c>
      <c r="H695" s="846" t="s">
        <v>19</v>
      </c>
      <c r="I695" s="846" t="s">
        <v>2604</v>
      </c>
      <c r="J695" s="847">
        <v>44452.0</v>
      </c>
      <c r="K695" s="795" t="s">
        <v>3882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2792</v>
      </c>
      <c r="C696" s="803" t="s">
        <v>2601</v>
      </c>
      <c r="D696" s="778" t="s">
        <v>2612</v>
      </c>
      <c r="E696" s="804">
        <v>282315.92</v>
      </c>
      <c r="F696" s="778" t="s">
        <v>2791</v>
      </c>
      <c r="G696" s="788" t="s">
        <v>2604</v>
      </c>
      <c r="H696" s="788" t="s">
        <v>19</v>
      </c>
      <c r="I696" s="788" t="s">
        <v>2605</v>
      </c>
      <c r="J696" s="788">
        <v>43707.0</v>
      </c>
      <c r="K696" s="791" t="s">
        <v>3894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2765</v>
      </c>
      <c r="C697" s="803" t="s">
        <v>2601</v>
      </c>
      <c r="D697" s="778" t="s">
        <v>2612</v>
      </c>
      <c r="E697" s="804">
        <v>33813.28</v>
      </c>
      <c r="F697" s="778" t="s">
        <v>2764</v>
      </c>
      <c r="G697" s="788" t="s">
        <v>2604</v>
      </c>
      <c r="H697" s="788" t="s">
        <v>19</v>
      </c>
      <c r="I697" s="788" t="s">
        <v>2605</v>
      </c>
      <c r="J697" s="788">
        <v>43769.0</v>
      </c>
      <c r="K697" s="791" t="s">
        <v>3890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2639</v>
      </c>
      <c r="C698" s="803" t="s">
        <v>2601</v>
      </c>
      <c r="D698" s="778" t="s">
        <v>2612</v>
      </c>
      <c r="E698" s="804">
        <v>90662.42</v>
      </c>
      <c r="F698" s="778" t="s">
        <v>2638</v>
      </c>
      <c r="G698" s="788" t="s">
        <v>2604</v>
      </c>
      <c r="H698" s="788" t="s">
        <v>19</v>
      </c>
      <c r="I698" s="788" t="s">
        <v>2605</v>
      </c>
      <c r="J698" s="788">
        <v>43753.0</v>
      </c>
      <c r="K698" s="791" t="s">
        <v>3882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3096</v>
      </c>
      <c r="C699" s="803" t="s">
        <v>2601</v>
      </c>
      <c r="D699" s="778" t="s">
        <v>6374</v>
      </c>
      <c r="E699" s="804">
        <v>2000.0</v>
      </c>
      <c r="F699" s="778" t="s">
        <v>3095</v>
      </c>
      <c r="G699" s="788" t="s">
        <v>2604</v>
      </c>
      <c r="H699" s="788" t="s">
        <v>19</v>
      </c>
      <c r="I699" s="788" t="s">
        <v>2605</v>
      </c>
      <c r="J699" s="788">
        <v>43605.0</v>
      </c>
      <c r="K699" s="791" t="s">
        <v>3890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6509</v>
      </c>
      <c r="C700" s="803" t="s">
        <v>3874</v>
      </c>
      <c r="D700" s="778" t="s">
        <v>6373</v>
      </c>
      <c r="E700" s="804">
        <v>121773.16</v>
      </c>
      <c r="F700" s="778" t="s">
        <v>4470</v>
      </c>
      <c r="G700" s="778" t="s">
        <v>18</v>
      </c>
      <c r="H700" s="778" t="s">
        <v>19</v>
      </c>
      <c r="I700" s="778" t="s">
        <v>3881</v>
      </c>
      <c r="J700" s="788">
        <v>44231.0</v>
      </c>
      <c r="K700" s="795" t="s">
        <v>3890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6510</v>
      </c>
      <c r="C701" s="803" t="s">
        <v>3874</v>
      </c>
      <c r="D701" s="778" t="s">
        <v>6374</v>
      </c>
      <c r="E701" s="804">
        <v>31579.5</v>
      </c>
      <c r="F701" s="778" t="s">
        <v>4483</v>
      </c>
      <c r="G701" s="778" t="s">
        <v>18</v>
      </c>
      <c r="H701" s="778" t="s">
        <v>27</v>
      </c>
      <c r="I701" s="778" t="s">
        <v>262</v>
      </c>
      <c r="J701" s="788">
        <v>44413.0</v>
      </c>
      <c r="K701" s="795" t="s">
        <v>3894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2721</v>
      </c>
      <c r="C702" s="803" t="s">
        <v>2601</v>
      </c>
      <c r="D702" s="778" t="s">
        <v>6374</v>
      </c>
      <c r="E702" s="804">
        <v>313886.59</v>
      </c>
      <c r="F702" s="778" t="s">
        <v>2720</v>
      </c>
      <c r="G702" s="788" t="s">
        <v>18</v>
      </c>
      <c r="H702" s="788" t="s">
        <v>181</v>
      </c>
      <c r="I702" s="788" t="s">
        <v>203</v>
      </c>
      <c r="J702" s="788">
        <v>44295.0</v>
      </c>
      <c r="K702" s="791" t="s">
        <v>3878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6392</v>
      </c>
      <c r="C703" s="803" t="s">
        <v>3874</v>
      </c>
      <c r="D703" s="778" t="s">
        <v>6373</v>
      </c>
      <c r="E703" s="804">
        <v>251499.32</v>
      </c>
      <c r="F703" s="778" t="s">
        <v>4543</v>
      </c>
      <c r="G703" s="767" t="s">
        <v>2604</v>
      </c>
      <c r="H703" s="846" t="s">
        <v>19</v>
      </c>
      <c r="I703" s="846" t="s">
        <v>2604</v>
      </c>
      <c r="J703" s="847">
        <v>43901.0</v>
      </c>
      <c r="K703" s="795" t="s">
        <v>3878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3560</v>
      </c>
      <c r="C704" s="803" t="s">
        <v>2601</v>
      </c>
      <c r="D704" s="778" t="s">
        <v>6374</v>
      </c>
      <c r="E704" s="804">
        <v>20000.0</v>
      </c>
      <c r="F704" s="778" t="s">
        <v>3559</v>
      </c>
      <c r="G704" s="788" t="s">
        <v>18</v>
      </c>
      <c r="H704" s="788" t="s">
        <v>181</v>
      </c>
      <c r="I704" s="788" t="s">
        <v>72</v>
      </c>
      <c r="J704" s="788">
        <v>44263.0</v>
      </c>
      <c r="K704" s="791" t="s">
        <v>3890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3101</v>
      </c>
      <c r="C705" s="803" t="s">
        <v>2601</v>
      </c>
      <c r="D705" s="778" t="s">
        <v>6373</v>
      </c>
      <c r="E705" s="804">
        <v>261364.56</v>
      </c>
      <c r="F705" s="778" t="s">
        <v>3100</v>
      </c>
      <c r="G705" s="788" t="s">
        <v>18</v>
      </c>
      <c r="H705" s="788" t="s">
        <v>181</v>
      </c>
      <c r="I705" s="788" t="s">
        <v>72</v>
      </c>
      <c r="J705" s="788">
        <v>44319.0</v>
      </c>
      <c r="K705" s="791" t="s">
        <v>3882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2957</v>
      </c>
      <c r="C706" s="803" t="s">
        <v>2601</v>
      </c>
      <c r="D706" s="778" t="s">
        <v>6374</v>
      </c>
      <c r="E706" s="804">
        <v>80000.0</v>
      </c>
      <c r="F706" s="778" t="s">
        <v>2956</v>
      </c>
      <c r="G706" s="788" t="s">
        <v>18</v>
      </c>
      <c r="H706" s="788" t="s">
        <v>181</v>
      </c>
      <c r="I706" s="788" t="s">
        <v>203</v>
      </c>
      <c r="J706" s="788">
        <v>44298.0</v>
      </c>
      <c r="K706" s="791" t="s">
        <v>3882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2739</v>
      </c>
      <c r="C707" s="803" t="s">
        <v>2601</v>
      </c>
      <c r="D707" s="778" t="s">
        <v>6374</v>
      </c>
      <c r="E707" s="804">
        <v>500.0</v>
      </c>
      <c r="F707" s="778" t="s">
        <v>364</v>
      </c>
      <c r="G707" s="788" t="s">
        <v>18</v>
      </c>
      <c r="H707" s="788" t="s">
        <v>181</v>
      </c>
      <c r="I707" s="788" t="s">
        <v>72</v>
      </c>
      <c r="J707" s="788">
        <v>44263.0</v>
      </c>
      <c r="K707" s="791" t="s">
        <v>3882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3211</v>
      </c>
      <c r="C708" s="803" t="s">
        <v>2601</v>
      </c>
      <c r="D708" s="778" t="s">
        <v>6374</v>
      </c>
      <c r="E708" s="804">
        <v>650000.0</v>
      </c>
      <c r="F708" s="778" t="s">
        <v>3208</v>
      </c>
      <c r="G708" s="788" t="s">
        <v>18</v>
      </c>
      <c r="H708" s="788" t="s">
        <v>181</v>
      </c>
      <c r="I708" s="788" t="s">
        <v>72</v>
      </c>
      <c r="J708" s="788">
        <v>44390.0</v>
      </c>
      <c r="K708" s="791" t="s">
        <v>3882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2682</v>
      </c>
      <c r="C709" s="803" t="s">
        <v>2601</v>
      </c>
      <c r="D709" s="778" t="s">
        <v>6374</v>
      </c>
      <c r="E709" s="804">
        <v>1250000.0</v>
      </c>
      <c r="F709" s="778" t="s">
        <v>251</v>
      </c>
      <c r="G709" s="788" t="s">
        <v>18</v>
      </c>
      <c r="H709" s="788" t="s">
        <v>181</v>
      </c>
      <c r="I709" s="788" t="s">
        <v>72</v>
      </c>
      <c r="J709" s="788">
        <v>44266.0</v>
      </c>
      <c r="K709" s="791" t="s">
        <v>3878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6511</v>
      </c>
      <c r="C710" s="803" t="s">
        <v>3874</v>
      </c>
      <c r="D710" s="778" t="s">
        <v>6374</v>
      </c>
      <c r="E710" s="804">
        <v>20000.0</v>
      </c>
      <c r="F710" s="778" t="s">
        <v>6512</v>
      </c>
      <c r="G710" s="767" t="s">
        <v>18</v>
      </c>
      <c r="H710" s="846" t="s">
        <v>27</v>
      </c>
      <c r="I710" s="846" t="s">
        <v>262</v>
      </c>
      <c r="J710" s="847">
        <v>44287.0</v>
      </c>
      <c r="K710" s="795" t="s">
        <v>3882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6424</v>
      </c>
      <c r="C711" s="803" t="s">
        <v>3874</v>
      </c>
      <c r="D711" s="778" t="s">
        <v>2612</v>
      </c>
      <c r="E711" s="804">
        <v>114197.45</v>
      </c>
      <c r="F711" s="778" t="s">
        <v>6513</v>
      </c>
      <c r="G711" s="767" t="s">
        <v>18</v>
      </c>
      <c r="H711" s="846" t="s">
        <v>27</v>
      </c>
      <c r="I711" s="846" t="s">
        <v>262</v>
      </c>
      <c r="J711" s="847">
        <v>44298.0</v>
      </c>
      <c r="K711" s="778" t="s">
        <v>3890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3146</v>
      </c>
      <c r="C712" s="803" t="s">
        <v>2601</v>
      </c>
      <c r="D712" s="778" t="s">
        <v>6374</v>
      </c>
      <c r="E712" s="804">
        <v>35000.0</v>
      </c>
      <c r="F712" s="778" t="s">
        <v>3145</v>
      </c>
      <c r="G712" s="788" t="s">
        <v>18</v>
      </c>
      <c r="H712" s="788" t="s">
        <v>181</v>
      </c>
      <c r="I712" s="788" t="s">
        <v>72</v>
      </c>
      <c r="J712" s="788">
        <v>44295.0</v>
      </c>
      <c r="K712" s="788" t="s">
        <v>3888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6514</v>
      </c>
      <c r="C713" s="803" t="s">
        <v>3874</v>
      </c>
      <c r="D713" s="778" t="s">
        <v>6373</v>
      </c>
      <c r="E713" s="804">
        <v>130920.08</v>
      </c>
      <c r="F713" s="778" t="s">
        <v>4640</v>
      </c>
      <c r="G713" s="778" t="s">
        <v>18</v>
      </c>
      <c r="H713" s="778" t="s">
        <v>27</v>
      </c>
      <c r="I713" s="778" t="s">
        <v>262</v>
      </c>
      <c r="J713" s="788">
        <v>44252.0</v>
      </c>
      <c r="K713" s="778" t="s">
        <v>3894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6515</v>
      </c>
      <c r="C714" s="803" t="s">
        <v>3874</v>
      </c>
      <c r="D714" s="778" t="s">
        <v>6373</v>
      </c>
      <c r="E714" s="804">
        <v>98719.08</v>
      </c>
      <c r="F714" s="778" t="s">
        <v>4076</v>
      </c>
      <c r="G714" s="778" t="s">
        <v>2604</v>
      </c>
      <c r="H714" s="778" t="s">
        <v>19</v>
      </c>
      <c r="I714" s="778" t="s">
        <v>2604</v>
      </c>
      <c r="J714" s="788">
        <v>44390.0</v>
      </c>
      <c r="K714" s="778" t="s">
        <v>3882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3449</v>
      </c>
      <c r="C715" s="803" t="s">
        <v>2601</v>
      </c>
      <c r="D715" s="778" t="s">
        <v>6374</v>
      </c>
      <c r="E715" s="804">
        <v>59000.0</v>
      </c>
      <c r="F715" s="778" t="s">
        <v>2059</v>
      </c>
      <c r="G715" s="788" t="s">
        <v>18</v>
      </c>
      <c r="H715" s="788" t="s">
        <v>181</v>
      </c>
      <c r="I715" s="788" t="s">
        <v>72</v>
      </c>
      <c r="J715" s="788">
        <v>44280.0</v>
      </c>
      <c r="K715" s="788" t="s">
        <v>3882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2627</v>
      </c>
      <c r="C716" s="803" t="s">
        <v>2601</v>
      </c>
      <c r="D716" s="778" t="s">
        <v>2612</v>
      </c>
      <c r="E716" s="804">
        <v>95072.23</v>
      </c>
      <c r="F716" s="778" t="s">
        <v>2626</v>
      </c>
      <c r="G716" s="788" t="s">
        <v>2604</v>
      </c>
      <c r="H716" s="788" t="s">
        <v>19</v>
      </c>
      <c r="I716" s="788" t="s">
        <v>2617</v>
      </c>
      <c r="J716" s="788">
        <v>43780.0</v>
      </c>
      <c r="K716" s="788" t="s">
        <v>3890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2878</v>
      </c>
      <c r="C717" s="803" t="s">
        <v>2601</v>
      </c>
      <c r="D717" s="778" t="s">
        <v>2612</v>
      </c>
      <c r="E717" s="804">
        <v>287057.81</v>
      </c>
      <c r="F717" s="778" t="s">
        <v>2877</v>
      </c>
      <c r="G717" s="788" t="s">
        <v>18</v>
      </c>
      <c r="H717" s="788" t="s">
        <v>181</v>
      </c>
      <c r="I717" s="788" t="s">
        <v>203</v>
      </c>
      <c r="J717" s="788">
        <v>44393.0</v>
      </c>
      <c r="K717" s="788" t="s">
        <v>4400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6516</v>
      </c>
      <c r="C718" s="803" t="s">
        <v>3874</v>
      </c>
      <c r="D718" s="778" t="s">
        <v>6374</v>
      </c>
      <c r="E718" s="804">
        <v>15000.0</v>
      </c>
      <c r="F718" s="778" t="s">
        <v>2198</v>
      </c>
      <c r="G718" s="778" t="s">
        <v>18</v>
      </c>
      <c r="H718" s="778" t="s">
        <v>19</v>
      </c>
      <c r="I718" s="778" t="s">
        <v>2858</v>
      </c>
      <c r="J718" s="788">
        <v>44293.0</v>
      </c>
      <c r="K718" s="778" t="s">
        <v>3878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2945</v>
      </c>
      <c r="C719" s="803" t="s">
        <v>2601</v>
      </c>
      <c r="D719" s="778" t="s">
        <v>6374</v>
      </c>
      <c r="E719" s="804">
        <v>200000.0</v>
      </c>
      <c r="F719" s="778" t="s">
        <v>2944</v>
      </c>
      <c r="G719" s="788" t="s">
        <v>18</v>
      </c>
      <c r="H719" s="788" t="s">
        <v>181</v>
      </c>
      <c r="I719" s="788" t="s">
        <v>203</v>
      </c>
      <c r="J719" s="788">
        <v>44291.0</v>
      </c>
      <c r="K719" s="788" t="s">
        <v>3882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2623</v>
      </c>
      <c r="C720" s="803" t="s">
        <v>2601</v>
      </c>
      <c r="D720" s="778" t="s">
        <v>6374</v>
      </c>
      <c r="E720" s="804">
        <v>150000.0</v>
      </c>
      <c r="F720" s="778" t="s">
        <v>2622</v>
      </c>
      <c r="G720" s="788" t="s">
        <v>18</v>
      </c>
      <c r="H720" s="788" t="s">
        <v>181</v>
      </c>
      <c r="I720" s="788" t="s">
        <v>203</v>
      </c>
      <c r="J720" s="788">
        <v>44321.0</v>
      </c>
      <c r="K720" s="788" t="s">
        <v>3890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3375</v>
      </c>
      <c r="C721" s="803" t="s">
        <v>2601</v>
      </c>
      <c r="D721" s="778" t="s">
        <v>6374</v>
      </c>
      <c r="E721" s="804">
        <v>500000.0</v>
      </c>
      <c r="F721" s="778" t="s">
        <v>3374</v>
      </c>
      <c r="G721" s="788" t="s">
        <v>18</v>
      </c>
      <c r="H721" s="788" t="s">
        <v>181</v>
      </c>
      <c r="I721" s="788" t="s">
        <v>203</v>
      </c>
      <c r="J721" s="788">
        <v>44280.0</v>
      </c>
      <c r="K721" s="788" t="s">
        <v>3882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3465</v>
      </c>
      <c r="C722" s="803" t="s">
        <v>2601</v>
      </c>
      <c r="D722" s="778" t="s">
        <v>6374</v>
      </c>
      <c r="E722" s="804">
        <v>50000.0</v>
      </c>
      <c r="F722" s="778" t="s">
        <v>3464</v>
      </c>
      <c r="G722" s="788" t="s">
        <v>18</v>
      </c>
      <c r="H722" s="788" t="s">
        <v>181</v>
      </c>
      <c r="I722" s="788" t="s">
        <v>203</v>
      </c>
      <c r="J722" s="788">
        <v>44279.0</v>
      </c>
      <c r="K722" s="788" t="s">
        <v>3882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3146</v>
      </c>
      <c r="C723" s="803" t="s">
        <v>2601</v>
      </c>
      <c r="D723" s="778" t="s">
        <v>6374</v>
      </c>
      <c r="E723" s="804">
        <v>10000.0</v>
      </c>
      <c r="F723" s="778" t="s">
        <v>3145</v>
      </c>
      <c r="G723" s="788" t="s">
        <v>18</v>
      </c>
      <c r="H723" s="788" t="s">
        <v>181</v>
      </c>
      <c r="I723" s="788" t="s">
        <v>72</v>
      </c>
      <c r="J723" s="788">
        <v>44295.0</v>
      </c>
      <c r="K723" s="788" t="s">
        <v>3888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3560</v>
      </c>
      <c r="C724" s="803" t="s">
        <v>2601</v>
      </c>
      <c r="D724" s="778" t="s">
        <v>6374</v>
      </c>
      <c r="E724" s="804">
        <v>20000.0</v>
      </c>
      <c r="F724" s="778" t="s">
        <v>3559</v>
      </c>
      <c r="G724" s="788" t="s">
        <v>18</v>
      </c>
      <c r="H724" s="788" t="s">
        <v>181</v>
      </c>
      <c r="I724" s="788" t="s">
        <v>72</v>
      </c>
      <c r="J724" s="788">
        <v>44263.0</v>
      </c>
      <c r="K724" s="788" t="s">
        <v>3890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3494</v>
      </c>
      <c r="C725" s="803" t="s">
        <v>2601</v>
      </c>
      <c r="D725" s="778" t="s">
        <v>6374</v>
      </c>
      <c r="E725" s="804">
        <v>12000.0</v>
      </c>
      <c r="F725" s="778" t="s">
        <v>3493</v>
      </c>
      <c r="G725" s="788" t="s">
        <v>18</v>
      </c>
      <c r="H725" s="788" t="s">
        <v>181</v>
      </c>
      <c r="I725" s="788" t="s">
        <v>203</v>
      </c>
      <c r="J725" s="788">
        <v>44319.0</v>
      </c>
      <c r="K725" s="788" t="s">
        <v>3882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2902</v>
      </c>
      <c r="C726" s="803" t="s">
        <v>2601</v>
      </c>
      <c r="D726" s="778" t="s">
        <v>6374</v>
      </c>
      <c r="E726" s="804">
        <v>40000.0</v>
      </c>
      <c r="F726" s="778" t="s">
        <v>774</v>
      </c>
      <c r="G726" s="788" t="s">
        <v>18</v>
      </c>
      <c r="H726" s="788" t="s">
        <v>181</v>
      </c>
      <c r="I726" s="788" t="s">
        <v>72</v>
      </c>
      <c r="J726" s="788">
        <v>44321.0</v>
      </c>
      <c r="K726" s="788" t="s">
        <v>3882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6412</v>
      </c>
      <c r="C727" s="803" t="s">
        <v>3874</v>
      </c>
      <c r="D727" s="778" t="s">
        <v>6374</v>
      </c>
      <c r="E727" s="804">
        <v>5800.0</v>
      </c>
      <c r="F727" s="778" t="s">
        <v>5151</v>
      </c>
      <c r="G727" s="778" t="s">
        <v>101</v>
      </c>
      <c r="H727" s="778" t="s">
        <v>19</v>
      </c>
      <c r="I727" s="778" t="s">
        <v>4539</v>
      </c>
      <c r="J727" s="788">
        <v>44180.0</v>
      </c>
      <c r="K727" s="778" t="s">
        <v>3882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6446</v>
      </c>
      <c r="C728" s="803" t="s">
        <v>3874</v>
      </c>
      <c r="D728" s="778" t="s">
        <v>6374</v>
      </c>
      <c r="E728" s="804">
        <v>200000.0</v>
      </c>
      <c r="F728" s="816" t="s">
        <v>4104</v>
      </c>
      <c r="G728" s="767" t="s">
        <v>2604</v>
      </c>
      <c r="H728" s="846" t="s">
        <v>19</v>
      </c>
      <c r="I728" s="846" t="s">
        <v>2604</v>
      </c>
      <c r="J728" s="847">
        <v>44235.0</v>
      </c>
      <c r="K728" s="816" t="s">
        <v>3882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2739</v>
      </c>
      <c r="C729" s="803" t="s">
        <v>2601</v>
      </c>
      <c r="D729" s="778" t="s">
        <v>6374</v>
      </c>
      <c r="E729" s="804">
        <v>500.0</v>
      </c>
      <c r="F729" s="778" t="s">
        <v>364</v>
      </c>
      <c r="G729" s="788" t="s">
        <v>18</v>
      </c>
      <c r="H729" s="788" t="s">
        <v>181</v>
      </c>
      <c r="I729" s="788" t="s">
        <v>72</v>
      </c>
      <c r="J729" s="788">
        <v>44263.0</v>
      </c>
      <c r="K729" s="788" t="s">
        <v>3882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3269</v>
      </c>
      <c r="C730" s="803" t="s">
        <v>2601</v>
      </c>
      <c r="D730" s="778" t="s">
        <v>6374</v>
      </c>
      <c r="E730" s="804">
        <v>10000.0</v>
      </c>
      <c r="F730" s="778" t="s">
        <v>3268</v>
      </c>
      <c r="G730" s="788" t="s">
        <v>18</v>
      </c>
      <c r="H730" s="788" t="s">
        <v>181</v>
      </c>
      <c r="I730" s="788" t="s">
        <v>203</v>
      </c>
      <c r="J730" s="788">
        <v>44322.0</v>
      </c>
      <c r="K730" s="788" t="s">
        <v>3882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3037</v>
      </c>
      <c r="C731" s="803" t="s">
        <v>2601</v>
      </c>
      <c r="D731" s="778" t="s">
        <v>6374</v>
      </c>
      <c r="E731" s="804">
        <v>25000.0</v>
      </c>
      <c r="F731" s="778" t="s">
        <v>3036</v>
      </c>
      <c r="G731" s="788" t="s">
        <v>2604</v>
      </c>
      <c r="H731" s="788" t="s">
        <v>19</v>
      </c>
      <c r="I731" s="788" t="s">
        <v>2605</v>
      </c>
      <c r="J731" s="788">
        <v>43703.0</v>
      </c>
      <c r="K731" s="788" t="s">
        <v>4259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3569</v>
      </c>
      <c r="C732" s="803" t="s">
        <v>2601</v>
      </c>
      <c r="D732" s="778" t="s">
        <v>6374</v>
      </c>
      <c r="E732" s="804">
        <v>6000.0</v>
      </c>
      <c r="F732" s="778" t="s">
        <v>3568</v>
      </c>
      <c r="G732" s="788" t="s">
        <v>2604</v>
      </c>
      <c r="H732" s="788" t="s">
        <v>19</v>
      </c>
      <c r="I732" s="788" t="s">
        <v>2605</v>
      </c>
      <c r="J732" s="788">
        <v>43717.0</v>
      </c>
      <c r="K732" s="788" t="s">
        <v>4259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3096</v>
      </c>
      <c r="C733" s="803" t="s">
        <v>2601</v>
      </c>
      <c r="D733" s="778" t="s">
        <v>6374</v>
      </c>
      <c r="E733" s="804">
        <v>12000.0</v>
      </c>
      <c r="F733" s="778" t="s">
        <v>3095</v>
      </c>
      <c r="G733" s="788" t="s">
        <v>2604</v>
      </c>
      <c r="H733" s="788" t="s">
        <v>19</v>
      </c>
      <c r="I733" s="788" t="s">
        <v>2605</v>
      </c>
      <c r="J733" s="788">
        <v>43605.0</v>
      </c>
      <c r="K733" s="788" t="s">
        <v>3890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2709</v>
      </c>
      <c r="C734" s="803" t="s">
        <v>2601</v>
      </c>
      <c r="D734" s="778" t="s">
        <v>6374</v>
      </c>
      <c r="E734" s="804">
        <v>100000.0</v>
      </c>
      <c r="F734" s="778" t="s">
        <v>2708</v>
      </c>
      <c r="G734" s="788" t="s">
        <v>2604</v>
      </c>
      <c r="H734" s="788" t="s">
        <v>19</v>
      </c>
      <c r="I734" s="788" t="s">
        <v>2605</v>
      </c>
      <c r="J734" s="788">
        <v>43867.0</v>
      </c>
      <c r="K734" s="788" t="s">
        <v>3882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3560</v>
      </c>
      <c r="C735" s="803" t="s">
        <v>2601</v>
      </c>
      <c r="D735" s="778" t="s">
        <v>6374</v>
      </c>
      <c r="E735" s="804">
        <v>20000.0</v>
      </c>
      <c r="F735" s="778" t="s">
        <v>3559</v>
      </c>
      <c r="G735" s="788" t="s">
        <v>18</v>
      </c>
      <c r="H735" s="788" t="s">
        <v>181</v>
      </c>
      <c r="I735" s="788" t="s">
        <v>72</v>
      </c>
      <c r="J735" s="788">
        <v>44263.0</v>
      </c>
      <c r="K735" s="788" t="s">
        <v>3890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3462</v>
      </c>
      <c r="C736" s="803" t="s">
        <v>2601</v>
      </c>
      <c r="D736" s="778" t="s">
        <v>6374</v>
      </c>
      <c r="E736" s="804">
        <v>4000.0</v>
      </c>
      <c r="F736" s="778" t="s">
        <v>3461</v>
      </c>
      <c r="G736" s="788" t="s">
        <v>2604</v>
      </c>
      <c r="H736" s="788" t="s">
        <v>19</v>
      </c>
      <c r="I736" s="788" t="s">
        <v>2605</v>
      </c>
      <c r="J736" s="788">
        <v>43894.0</v>
      </c>
      <c r="K736" s="788" t="s">
        <v>3890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6448</v>
      </c>
      <c r="C737" s="803" t="s">
        <v>3874</v>
      </c>
      <c r="D737" s="778" t="s">
        <v>6373</v>
      </c>
      <c r="E737" s="804">
        <v>165996.78</v>
      </c>
      <c r="F737" s="778" t="s">
        <v>4790</v>
      </c>
      <c r="G737" s="778" t="s">
        <v>101</v>
      </c>
      <c r="H737" s="778" t="s">
        <v>19</v>
      </c>
      <c r="I737" s="824" t="s">
        <v>4791</v>
      </c>
      <c r="J737" s="788">
        <v>44130.0</v>
      </c>
      <c r="K737" s="795" t="s">
        <v>3882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6488</v>
      </c>
      <c r="C738" s="803" t="s">
        <v>3874</v>
      </c>
      <c r="D738" s="778" t="s">
        <v>6373</v>
      </c>
      <c r="E738" s="804">
        <v>2049.55</v>
      </c>
      <c r="F738" s="778" t="s">
        <v>4329</v>
      </c>
      <c r="G738" s="778" t="s">
        <v>101</v>
      </c>
      <c r="H738" s="778" t="s">
        <v>19</v>
      </c>
      <c r="I738" s="778" t="s">
        <v>3931</v>
      </c>
      <c r="J738" s="788">
        <v>44075.0</v>
      </c>
      <c r="K738" s="778" t="s">
        <v>3878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3874</v>
      </c>
      <c r="D739" s="778" t="s">
        <v>6374</v>
      </c>
      <c r="E739" s="804">
        <v>24469.7</v>
      </c>
      <c r="F739" s="778" t="s">
        <v>4842</v>
      </c>
      <c r="G739" s="788" t="s">
        <v>18</v>
      </c>
      <c r="H739" s="788" t="s">
        <v>27</v>
      </c>
      <c r="I739" s="788" t="s">
        <v>4205</v>
      </c>
      <c r="J739" s="788">
        <v>44487.0</v>
      </c>
      <c r="K739" s="788" t="s">
        <v>3882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3114</v>
      </c>
      <c r="C740" s="803" t="s">
        <v>2601</v>
      </c>
      <c r="D740" s="778" t="s">
        <v>6374</v>
      </c>
      <c r="E740" s="804">
        <v>10000.0</v>
      </c>
      <c r="F740" s="778" t="s">
        <v>3113</v>
      </c>
      <c r="G740" s="788" t="s">
        <v>18</v>
      </c>
      <c r="H740" s="788" t="s">
        <v>181</v>
      </c>
      <c r="I740" s="788" t="s">
        <v>2689</v>
      </c>
      <c r="J740" s="788">
        <v>44266.0</v>
      </c>
      <c r="K740" s="788" t="s">
        <v>3890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6501</v>
      </c>
      <c r="C741" s="803" t="s">
        <v>3874</v>
      </c>
      <c r="D741" s="778" t="s">
        <v>6373</v>
      </c>
      <c r="E741" s="804">
        <v>79069.9</v>
      </c>
      <c r="F741" s="778" t="s">
        <v>3406</v>
      </c>
      <c r="G741" s="778" t="s">
        <v>2604</v>
      </c>
      <c r="H741" s="778" t="s">
        <v>19</v>
      </c>
      <c r="I741" s="778" t="s">
        <v>2604</v>
      </c>
      <c r="J741" s="788">
        <v>44151.0</v>
      </c>
      <c r="K741" s="778" t="s">
        <v>3882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3149</v>
      </c>
      <c r="C742" s="803" t="s">
        <v>2601</v>
      </c>
      <c r="D742" s="778" t="s">
        <v>6374</v>
      </c>
      <c r="E742" s="804">
        <v>104000.0</v>
      </c>
      <c r="F742" s="778" t="s">
        <v>3148</v>
      </c>
      <c r="G742" s="788" t="s">
        <v>18</v>
      </c>
      <c r="H742" s="788" t="s">
        <v>181</v>
      </c>
      <c r="I742" s="788" t="s">
        <v>72</v>
      </c>
      <c r="J742" s="788">
        <v>44263.0</v>
      </c>
      <c r="K742" s="788" t="s">
        <v>3882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6517</v>
      </c>
      <c r="C743" s="803" t="s">
        <v>3874</v>
      </c>
      <c r="D743" s="778" t="s">
        <v>2612</v>
      </c>
      <c r="E743" s="804">
        <v>47268.23</v>
      </c>
      <c r="F743" s="778" t="s">
        <v>4871</v>
      </c>
      <c r="G743" s="778" t="s">
        <v>2604</v>
      </c>
      <c r="H743" s="778" t="s">
        <v>19</v>
      </c>
      <c r="I743" s="778" t="s">
        <v>2604</v>
      </c>
      <c r="J743" s="788">
        <v>44734.0</v>
      </c>
      <c r="K743" s="778" t="s">
        <v>3882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6400</v>
      </c>
      <c r="C744" s="803" t="s">
        <v>3874</v>
      </c>
      <c r="D744" s="778" t="s">
        <v>6374</v>
      </c>
      <c r="E744" s="804">
        <v>5000.0</v>
      </c>
      <c r="F744" s="778" t="s">
        <v>3935</v>
      </c>
      <c r="G744" s="778" t="s">
        <v>2604</v>
      </c>
      <c r="H744" s="778" t="s">
        <v>19</v>
      </c>
      <c r="I744" s="778" t="s">
        <v>2604</v>
      </c>
      <c r="J744" s="788">
        <v>44180.0</v>
      </c>
      <c r="K744" s="778" t="s">
        <v>3882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3146</v>
      </c>
      <c r="C745" s="803" t="s">
        <v>2601</v>
      </c>
      <c r="D745" s="778" t="s">
        <v>6374</v>
      </c>
      <c r="E745" s="804">
        <v>5000.0</v>
      </c>
      <c r="F745" s="778" t="s">
        <v>3145</v>
      </c>
      <c r="G745" s="788" t="s">
        <v>18</v>
      </c>
      <c r="H745" s="788" t="s">
        <v>181</v>
      </c>
      <c r="I745" s="788" t="s">
        <v>72</v>
      </c>
      <c r="J745" s="788">
        <v>44295.0</v>
      </c>
      <c r="K745" s="788" t="s">
        <v>3888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6396</v>
      </c>
      <c r="C746" s="803" t="s">
        <v>3874</v>
      </c>
      <c r="D746" s="778" t="s">
        <v>6374</v>
      </c>
      <c r="E746" s="804">
        <v>5000.0</v>
      </c>
      <c r="F746" s="778" t="s">
        <v>6518</v>
      </c>
      <c r="G746" s="767" t="s">
        <v>101</v>
      </c>
      <c r="H746" s="846" t="s">
        <v>19</v>
      </c>
      <c r="I746" s="846" t="s">
        <v>3940</v>
      </c>
      <c r="J746" s="847">
        <v>44263.0</v>
      </c>
      <c r="K746" s="778" t="s">
        <v>3882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6519</v>
      </c>
      <c r="C747" s="803" t="s">
        <v>3874</v>
      </c>
      <c r="D747" s="778" t="s">
        <v>6373</v>
      </c>
      <c r="E747" s="804">
        <v>110068.61</v>
      </c>
      <c r="F747" s="778" t="s">
        <v>4973</v>
      </c>
      <c r="G747" s="778" t="s">
        <v>18</v>
      </c>
      <c r="H747" s="778" t="s">
        <v>27</v>
      </c>
      <c r="I747" s="778" t="s">
        <v>262</v>
      </c>
      <c r="J747" s="788">
        <v>44369.0</v>
      </c>
      <c r="K747" s="778" t="s">
        <v>3894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3180</v>
      </c>
      <c r="C748" s="803" t="s">
        <v>2601</v>
      </c>
      <c r="D748" s="778" t="s">
        <v>6374</v>
      </c>
      <c r="E748" s="804">
        <v>114749.72</v>
      </c>
      <c r="F748" s="778" t="s">
        <v>3179</v>
      </c>
      <c r="G748" s="788" t="s">
        <v>18</v>
      </c>
      <c r="H748" s="788" t="s">
        <v>181</v>
      </c>
      <c r="I748" s="788" t="s">
        <v>203</v>
      </c>
      <c r="J748" s="788">
        <v>44321.0</v>
      </c>
      <c r="K748" s="788" t="s">
        <v>3878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3465</v>
      </c>
      <c r="C749" s="803" t="s">
        <v>2601</v>
      </c>
      <c r="D749" s="778" t="s">
        <v>6374</v>
      </c>
      <c r="E749" s="804">
        <v>30000.0</v>
      </c>
      <c r="F749" s="778" t="s">
        <v>3464</v>
      </c>
      <c r="G749" s="788" t="s">
        <v>18</v>
      </c>
      <c r="H749" s="788" t="s">
        <v>181</v>
      </c>
      <c r="I749" s="788" t="s">
        <v>203</v>
      </c>
      <c r="J749" s="788">
        <v>44279.0</v>
      </c>
      <c r="K749" s="788" t="s">
        <v>3882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2848</v>
      </c>
      <c r="C750" s="803" t="s">
        <v>2601</v>
      </c>
      <c r="D750" s="778" t="s">
        <v>6373</v>
      </c>
      <c r="E750" s="804">
        <v>240263.39</v>
      </c>
      <c r="F750" s="778" t="s">
        <v>2847</v>
      </c>
      <c r="G750" s="788" t="s">
        <v>2604</v>
      </c>
      <c r="H750" s="788" t="s">
        <v>19</v>
      </c>
      <c r="I750" s="788" t="s">
        <v>2605</v>
      </c>
      <c r="J750" s="788">
        <v>43822.0</v>
      </c>
      <c r="K750" s="788" t="s">
        <v>3890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3096</v>
      </c>
      <c r="C751" s="803" t="s">
        <v>2601</v>
      </c>
      <c r="D751" s="778" t="s">
        <v>6374</v>
      </c>
      <c r="E751" s="804">
        <v>5000.0</v>
      </c>
      <c r="F751" s="778" t="s">
        <v>3095</v>
      </c>
      <c r="G751" s="788" t="s">
        <v>2604</v>
      </c>
      <c r="H751" s="788" t="s">
        <v>19</v>
      </c>
      <c r="I751" s="788" t="s">
        <v>2605</v>
      </c>
      <c r="J751" s="788">
        <v>43605.0</v>
      </c>
      <c r="K751" s="788" t="s">
        <v>3890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3103</v>
      </c>
      <c r="C752" s="803" t="s">
        <v>2601</v>
      </c>
      <c r="D752" s="778" t="s">
        <v>6374</v>
      </c>
      <c r="E752" s="804">
        <v>5000.0</v>
      </c>
      <c r="F752" s="778" t="s">
        <v>1253</v>
      </c>
      <c r="G752" s="788" t="s">
        <v>18</v>
      </c>
      <c r="H752" s="788" t="s">
        <v>181</v>
      </c>
      <c r="I752" s="788" t="s">
        <v>72</v>
      </c>
      <c r="J752" s="788">
        <v>44280.0</v>
      </c>
      <c r="K752" s="788" t="s">
        <v>3888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2709</v>
      </c>
      <c r="C753" s="803" t="s">
        <v>2601</v>
      </c>
      <c r="D753" s="778" t="s">
        <v>6373</v>
      </c>
      <c r="E753" s="804">
        <v>840387.52</v>
      </c>
      <c r="F753" s="778" t="s">
        <v>2708</v>
      </c>
      <c r="G753" s="788" t="s">
        <v>2604</v>
      </c>
      <c r="H753" s="788" t="s">
        <v>19</v>
      </c>
      <c r="I753" s="788" t="s">
        <v>2605</v>
      </c>
      <c r="J753" s="788">
        <v>43867.0</v>
      </c>
      <c r="K753" s="788" t="s">
        <v>3882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2853</v>
      </c>
      <c r="C754" s="803" t="s">
        <v>2601</v>
      </c>
      <c r="D754" s="778" t="s">
        <v>6374</v>
      </c>
      <c r="E754" s="804">
        <v>40000.0</v>
      </c>
      <c r="F754" s="778" t="s">
        <v>656</v>
      </c>
      <c r="G754" s="788" t="s">
        <v>18</v>
      </c>
      <c r="H754" s="788" t="s">
        <v>181</v>
      </c>
      <c r="I754" s="788" t="s">
        <v>72</v>
      </c>
      <c r="J754" s="788">
        <v>44280.0</v>
      </c>
      <c r="K754" s="788" t="s">
        <v>3882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6520</v>
      </c>
      <c r="C755" s="803" t="s">
        <v>3874</v>
      </c>
      <c r="D755" s="778" t="s">
        <v>2612</v>
      </c>
      <c r="E755" s="804">
        <v>368899.52</v>
      </c>
      <c r="F755" s="778" t="s">
        <v>4882</v>
      </c>
      <c r="G755" s="778" t="s">
        <v>18</v>
      </c>
      <c r="H755" s="778" t="s">
        <v>27</v>
      </c>
      <c r="I755" s="778" t="s">
        <v>262</v>
      </c>
      <c r="J755" s="788">
        <v>44251.0</v>
      </c>
      <c r="K755" s="778" t="s">
        <v>3882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3560</v>
      </c>
      <c r="C756" s="803" t="s">
        <v>2601</v>
      </c>
      <c r="D756" s="778" t="s">
        <v>6374</v>
      </c>
      <c r="E756" s="804">
        <v>30000.0</v>
      </c>
      <c r="F756" s="778" t="s">
        <v>3559</v>
      </c>
      <c r="G756" s="788" t="s">
        <v>18</v>
      </c>
      <c r="H756" s="788" t="s">
        <v>181</v>
      </c>
      <c r="I756" s="788" t="s">
        <v>72</v>
      </c>
      <c r="J756" s="788">
        <v>44263.0</v>
      </c>
      <c r="K756" s="788" t="s">
        <v>3890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3279</v>
      </c>
      <c r="C757" s="803" t="s">
        <v>2601</v>
      </c>
      <c r="D757" s="778" t="s">
        <v>6374</v>
      </c>
      <c r="E757" s="804">
        <v>40000.0</v>
      </c>
      <c r="F757" s="778" t="s">
        <v>3278</v>
      </c>
      <c r="G757" s="788" t="s">
        <v>18</v>
      </c>
      <c r="H757" s="788" t="s">
        <v>181</v>
      </c>
      <c r="I757" s="788" t="s">
        <v>72</v>
      </c>
      <c r="J757" s="788">
        <v>44323.0</v>
      </c>
      <c r="K757" s="788" t="s">
        <v>3922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2682</v>
      </c>
      <c r="C758" s="803" t="s">
        <v>2601</v>
      </c>
      <c r="D758" s="778" t="s">
        <v>6374</v>
      </c>
      <c r="E758" s="804">
        <v>100000.0</v>
      </c>
      <c r="F758" s="778" t="s">
        <v>251</v>
      </c>
      <c r="G758" s="788" t="s">
        <v>18</v>
      </c>
      <c r="H758" s="788" t="s">
        <v>181</v>
      </c>
      <c r="I758" s="788" t="s">
        <v>72</v>
      </c>
      <c r="J758" s="788">
        <v>44266.0</v>
      </c>
      <c r="K758" s="788" t="s">
        <v>3878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3096</v>
      </c>
      <c r="C759" s="803" t="s">
        <v>2601</v>
      </c>
      <c r="D759" s="778" t="s">
        <v>6374</v>
      </c>
      <c r="E759" s="804">
        <v>14000.0</v>
      </c>
      <c r="F759" s="778" t="s">
        <v>3095</v>
      </c>
      <c r="G759" s="788" t="s">
        <v>2604</v>
      </c>
      <c r="H759" s="788" t="s">
        <v>19</v>
      </c>
      <c r="I759" s="788" t="s">
        <v>2605</v>
      </c>
      <c r="J759" s="788">
        <v>43605.0</v>
      </c>
      <c r="K759" s="788" t="s">
        <v>3890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3569</v>
      </c>
      <c r="C760" s="803" t="s">
        <v>2601</v>
      </c>
      <c r="D760" s="778" t="s">
        <v>6374</v>
      </c>
      <c r="E760" s="804">
        <v>5000.0</v>
      </c>
      <c r="F760" s="778" t="s">
        <v>3568</v>
      </c>
      <c r="G760" s="788" t="s">
        <v>2604</v>
      </c>
      <c r="H760" s="788" t="s">
        <v>19</v>
      </c>
      <c r="I760" s="788" t="s">
        <v>2605</v>
      </c>
      <c r="J760" s="788">
        <v>43717.0</v>
      </c>
      <c r="K760" s="788" t="s">
        <v>4259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6521</v>
      </c>
      <c r="C761" s="803" t="s">
        <v>3874</v>
      </c>
      <c r="D761" s="778" t="s">
        <v>6373</v>
      </c>
      <c r="E761" s="804">
        <v>97410.24</v>
      </c>
      <c r="F761" s="778" t="s">
        <v>6522</v>
      </c>
      <c r="G761" s="778" t="s">
        <v>18</v>
      </c>
      <c r="H761" s="778" t="s">
        <v>19</v>
      </c>
      <c r="I761" s="778" t="s">
        <v>3761</v>
      </c>
      <c r="J761" s="788">
        <v>44354.0</v>
      </c>
      <c r="K761" s="778" t="s">
        <v>3894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3560</v>
      </c>
      <c r="C762" s="803" t="s">
        <v>2601</v>
      </c>
      <c r="D762" s="778" t="s">
        <v>6374</v>
      </c>
      <c r="E762" s="804" t="s">
        <v>6523</v>
      </c>
      <c r="F762" s="778" t="s">
        <v>3559</v>
      </c>
      <c r="G762" s="788" t="s">
        <v>18</v>
      </c>
      <c r="H762" s="788" t="s">
        <v>181</v>
      </c>
      <c r="I762" s="788" t="s">
        <v>72</v>
      </c>
      <c r="J762" s="788">
        <v>44263.0</v>
      </c>
      <c r="K762" s="788" t="s">
        <v>3890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2974</v>
      </c>
      <c r="C763" s="803" t="s">
        <v>2601</v>
      </c>
      <c r="D763" s="778" t="s">
        <v>2612</v>
      </c>
      <c r="E763" s="851">
        <v>648751.76</v>
      </c>
      <c r="F763" s="778" t="s">
        <v>2973</v>
      </c>
      <c r="G763" s="788" t="s">
        <v>18</v>
      </c>
      <c r="H763" s="788" t="s">
        <v>181</v>
      </c>
      <c r="I763" s="788" t="s">
        <v>72</v>
      </c>
      <c r="J763" s="788">
        <v>44280.0</v>
      </c>
      <c r="K763" s="788" t="s">
        <v>3878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3591</v>
      </c>
      <c r="C764" s="803" t="s">
        <v>2601</v>
      </c>
      <c r="D764" s="778" t="s">
        <v>2612</v>
      </c>
      <c r="E764" s="834">
        <v>146875.19</v>
      </c>
      <c r="F764" s="778" t="s">
        <v>3590</v>
      </c>
      <c r="G764" s="788" t="s">
        <v>18</v>
      </c>
      <c r="H764" s="788" t="s">
        <v>181</v>
      </c>
      <c r="I764" s="788" t="s">
        <v>203</v>
      </c>
      <c r="J764" s="788">
        <v>44340.0</v>
      </c>
      <c r="K764" s="788" t="s">
        <v>3890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2945</v>
      </c>
      <c r="C765" s="803" t="s">
        <v>2601</v>
      </c>
      <c r="D765" s="778" t="s">
        <v>6374</v>
      </c>
      <c r="E765" s="804" t="s">
        <v>6524</v>
      </c>
      <c r="F765" s="778" t="s">
        <v>2944</v>
      </c>
      <c r="G765" s="788" t="s">
        <v>18</v>
      </c>
      <c r="H765" s="788" t="s">
        <v>181</v>
      </c>
      <c r="I765" s="788" t="s">
        <v>203</v>
      </c>
      <c r="J765" s="788">
        <v>44291.0</v>
      </c>
      <c r="K765" s="788" t="s">
        <v>3882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2623</v>
      </c>
      <c r="C766" s="803" t="s">
        <v>2601</v>
      </c>
      <c r="D766" s="778" t="s">
        <v>6374</v>
      </c>
      <c r="E766" s="804" t="s">
        <v>6525</v>
      </c>
      <c r="F766" s="778" t="s">
        <v>2622</v>
      </c>
      <c r="G766" s="788" t="s">
        <v>18</v>
      </c>
      <c r="H766" s="788" t="s">
        <v>181</v>
      </c>
      <c r="I766" s="788" t="s">
        <v>203</v>
      </c>
      <c r="J766" s="788">
        <v>44321.0</v>
      </c>
      <c r="K766" s="788" t="s">
        <v>3890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2967</v>
      </c>
      <c r="C767" s="803" t="s">
        <v>2601</v>
      </c>
      <c r="D767" s="778" t="s">
        <v>6374</v>
      </c>
      <c r="E767" s="804" t="s">
        <v>6526</v>
      </c>
      <c r="F767" s="778" t="s">
        <v>2966</v>
      </c>
      <c r="G767" s="788" t="s">
        <v>18</v>
      </c>
      <c r="H767" s="788" t="s">
        <v>181</v>
      </c>
      <c r="I767" s="788" t="s">
        <v>203</v>
      </c>
      <c r="J767" s="788">
        <v>44280.0</v>
      </c>
      <c r="K767" s="788" t="s">
        <v>3878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3765</v>
      </c>
      <c r="C768" s="803" t="s">
        <v>3685</v>
      </c>
      <c r="D768" s="778" t="s">
        <v>6373</v>
      </c>
      <c r="E768" s="804">
        <v>151280.2</v>
      </c>
      <c r="F768" s="778" t="s">
        <v>3764</v>
      </c>
      <c r="G768" s="788" t="s">
        <v>18</v>
      </c>
      <c r="H768" s="788" t="s">
        <v>19</v>
      </c>
      <c r="I768" s="788" t="s">
        <v>3731</v>
      </c>
      <c r="J768" s="788">
        <v>43731.0</v>
      </c>
      <c r="K768" s="788" t="s">
        <v>3878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3560</v>
      </c>
      <c r="C769" s="803" t="s">
        <v>2601</v>
      </c>
      <c r="D769" s="778" t="s">
        <v>6374</v>
      </c>
      <c r="E769" s="804" t="s">
        <v>6527</v>
      </c>
      <c r="F769" s="778" t="s">
        <v>3559</v>
      </c>
      <c r="G769" s="788" t="s">
        <v>18</v>
      </c>
      <c r="H769" s="788" t="s">
        <v>181</v>
      </c>
      <c r="I769" s="788" t="s">
        <v>72</v>
      </c>
      <c r="J769" s="788">
        <v>44263.0</v>
      </c>
      <c r="K769" s="788" t="s">
        <v>3890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3709</v>
      </c>
      <c r="C770" s="803" t="s">
        <v>3685</v>
      </c>
      <c r="D770" s="778" t="s">
        <v>6374</v>
      </c>
      <c r="E770" s="804">
        <v>8500.0</v>
      </c>
      <c r="F770" s="778" t="s">
        <v>3708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3882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3146</v>
      </c>
      <c r="C771" s="803" t="s">
        <v>2601</v>
      </c>
      <c r="D771" s="778" t="s">
        <v>6374</v>
      </c>
      <c r="E771" s="804" t="s">
        <v>6528</v>
      </c>
      <c r="F771" s="778" t="s">
        <v>3145</v>
      </c>
      <c r="G771" s="788" t="s">
        <v>18</v>
      </c>
      <c r="H771" s="788" t="s">
        <v>181</v>
      </c>
      <c r="I771" s="788" t="s">
        <v>72</v>
      </c>
      <c r="J771" s="788">
        <v>44295.0</v>
      </c>
      <c r="K771" s="788" t="s">
        <v>3888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3494</v>
      </c>
      <c r="C772" s="803" t="s">
        <v>2601</v>
      </c>
      <c r="D772" s="778" t="s">
        <v>6374</v>
      </c>
      <c r="E772" s="804" t="s">
        <v>6528</v>
      </c>
      <c r="F772" s="778" t="s">
        <v>3493</v>
      </c>
      <c r="G772" s="788" t="s">
        <v>18</v>
      </c>
      <c r="H772" s="788" t="s">
        <v>181</v>
      </c>
      <c r="I772" s="788" t="s">
        <v>203</v>
      </c>
      <c r="J772" s="788">
        <v>44319.0</v>
      </c>
      <c r="K772" s="788" t="s">
        <v>3882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3738</v>
      </c>
      <c r="C773" s="803" t="s">
        <v>3685</v>
      </c>
      <c r="D773" s="778" t="s">
        <v>2612</v>
      </c>
      <c r="E773" s="804">
        <v>9354.08</v>
      </c>
      <c r="F773" s="778" t="s">
        <v>3737</v>
      </c>
      <c r="G773" s="788" t="s">
        <v>18</v>
      </c>
      <c r="H773" s="788" t="s">
        <v>19</v>
      </c>
      <c r="I773" s="788" t="s">
        <v>3739</v>
      </c>
      <c r="J773" s="788">
        <v>43718.0</v>
      </c>
      <c r="K773" s="788" t="s">
        <v>3890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3269</v>
      </c>
      <c r="C774" s="803" t="s">
        <v>2601</v>
      </c>
      <c r="D774" s="778" t="s">
        <v>6374</v>
      </c>
      <c r="E774" s="804">
        <v>3000.0</v>
      </c>
      <c r="F774" s="778" t="s">
        <v>3268</v>
      </c>
      <c r="G774" s="788" t="s">
        <v>18</v>
      </c>
      <c r="H774" s="788" t="s">
        <v>181</v>
      </c>
      <c r="I774" s="788" t="s">
        <v>203</v>
      </c>
      <c r="J774" s="788">
        <v>44322.0</v>
      </c>
      <c r="K774" s="788" t="s">
        <v>3882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6529</v>
      </c>
      <c r="C775" s="803" t="s">
        <v>3874</v>
      </c>
      <c r="D775" s="778" t="s">
        <v>6373</v>
      </c>
      <c r="E775" s="804">
        <v>659874.72</v>
      </c>
      <c r="F775" s="778" t="s">
        <v>4911</v>
      </c>
      <c r="G775" s="778" t="s">
        <v>101</v>
      </c>
      <c r="H775" s="778" t="s">
        <v>19</v>
      </c>
      <c r="I775" s="778" t="s">
        <v>4046</v>
      </c>
      <c r="J775" s="788">
        <v>44005.0</v>
      </c>
      <c r="K775" s="778" t="s">
        <v>3878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3777</v>
      </c>
      <c r="C776" s="803" t="s">
        <v>3685</v>
      </c>
      <c r="D776" s="778" t="s">
        <v>6373</v>
      </c>
      <c r="E776" s="804">
        <v>147515.9</v>
      </c>
      <c r="F776" s="778" t="s">
        <v>3776</v>
      </c>
      <c r="G776" s="788" t="s">
        <v>18</v>
      </c>
      <c r="H776" s="788" t="s">
        <v>19</v>
      </c>
      <c r="I776" s="788" t="s">
        <v>2858</v>
      </c>
      <c r="J776" s="788">
        <v>43873.0</v>
      </c>
      <c r="K776" s="788" t="s">
        <v>3878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2957</v>
      </c>
      <c r="C777" s="803" t="s">
        <v>2601</v>
      </c>
      <c r="D777" s="778" t="s">
        <v>6374</v>
      </c>
      <c r="E777" s="804">
        <v>80000.0</v>
      </c>
      <c r="F777" s="778" t="s">
        <v>2956</v>
      </c>
      <c r="G777" s="788" t="s">
        <v>18</v>
      </c>
      <c r="H777" s="788" t="s">
        <v>181</v>
      </c>
      <c r="I777" s="788" t="s">
        <v>203</v>
      </c>
      <c r="J777" s="788">
        <v>44298.0</v>
      </c>
      <c r="K777" s="788" t="s">
        <v>3882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3462</v>
      </c>
      <c r="C778" s="803" t="s">
        <v>2601</v>
      </c>
      <c r="D778" s="778" t="s">
        <v>6374</v>
      </c>
      <c r="E778" s="804">
        <v>5000.0</v>
      </c>
      <c r="F778" s="778" t="s">
        <v>3461</v>
      </c>
      <c r="G778" s="788" t="s">
        <v>2604</v>
      </c>
      <c r="H778" s="788" t="s">
        <v>19</v>
      </c>
      <c r="I778" s="788" t="s">
        <v>2605</v>
      </c>
      <c r="J778" s="788">
        <v>43894.0</v>
      </c>
      <c r="K778" s="788" t="s">
        <v>3890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2957</v>
      </c>
      <c r="C779" s="803" t="s">
        <v>2601</v>
      </c>
      <c r="D779" s="778" t="s">
        <v>6373</v>
      </c>
      <c r="E779" s="804">
        <v>181959.12</v>
      </c>
      <c r="F779" s="778" t="s">
        <v>2956</v>
      </c>
      <c r="G779" s="788" t="s">
        <v>18</v>
      </c>
      <c r="H779" s="788" t="s">
        <v>181</v>
      </c>
      <c r="I779" s="788" t="s">
        <v>203</v>
      </c>
      <c r="J779" s="788">
        <v>44298.0</v>
      </c>
      <c r="K779" s="788" t="s">
        <v>3882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6530</v>
      </c>
      <c r="C780" s="803" t="s">
        <v>3874</v>
      </c>
      <c r="D780" s="778" t="s">
        <v>6374</v>
      </c>
      <c r="E780" s="804">
        <v>50000.0</v>
      </c>
      <c r="F780" s="778" t="s">
        <v>4025</v>
      </c>
      <c r="G780" s="778" t="s">
        <v>18</v>
      </c>
      <c r="H780" s="778" t="s">
        <v>19</v>
      </c>
      <c r="I780" s="778" t="s">
        <v>4026</v>
      </c>
      <c r="J780" s="788">
        <v>44061.0</v>
      </c>
      <c r="K780" s="778" t="s">
        <v>3882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3146</v>
      </c>
      <c r="C781" s="803" t="s">
        <v>2601</v>
      </c>
      <c r="D781" s="778" t="s">
        <v>6374</v>
      </c>
      <c r="E781" s="804">
        <v>10000.0</v>
      </c>
      <c r="F781" s="778" t="s">
        <v>3145</v>
      </c>
      <c r="G781" s="788" t="s">
        <v>18</v>
      </c>
      <c r="H781" s="788" t="s">
        <v>181</v>
      </c>
      <c r="I781" s="788" t="s">
        <v>72</v>
      </c>
      <c r="J781" s="788">
        <v>44295.0</v>
      </c>
      <c r="K781" s="788" t="s">
        <v>3888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3162</v>
      </c>
      <c r="C782" s="803" t="s">
        <v>2601</v>
      </c>
      <c r="D782" s="778" t="s">
        <v>6374</v>
      </c>
      <c r="E782" s="804">
        <v>15000.0</v>
      </c>
      <c r="F782" s="778" t="s">
        <v>3161</v>
      </c>
      <c r="G782" s="788" t="s">
        <v>18</v>
      </c>
      <c r="H782" s="788" t="s">
        <v>181</v>
      </c>
      <c r="I782" s="788" t="s">
        <v>203</v>
      </c>
      <c r="J782" s="788">
        <v>44333.0</v>
      </c>
      <c r="K782" s="788" t="s">
        <v>3890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6531</v>
      </c>
      <c r="C783" s="803" t="s">
        <v>3874</v>
      </c>
      <c r="D783" s="778" t="s">
        <v>6373</v>
      </c>
      <c r="E783" s="804">
        <v>109449.2</v>
      </c>
      <c r="F783" s="778" t="s">
        <v>3966</v>
      </c>
      <c r="G783" s="778" t="s">
        <v>101</v>
      </c>
      <c r="H783" s="778" t="s">
        <v>19</v>
      </c>
      <c r="I783" s="778" t="s">
        <v>3967</v>
      </c>
      <c r="J783" s="788">
        <v>44202.0</v>
      </c>
      <c r="K783" s="778" t="s">
        <v>3878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6474</v>
      </c>
      <c r="C784" s="803" t="s">
        <v>3874</v>
      </c>
      <c r="D784" s="778" t="s">
        <v>2612</v>
      </c>
      <c r="E784" s="804">
        <v>139991.04</v>
      </c>
      <c r="F784" s="778" t="s">
        <v>6532</v>
      </c>
      <c r="G784" s="778" t="s">
        <v>18</v>
      </c>
      <c r="H784" s="778" t="s">
        <v>27</v>
      </c>
      <c r="I784" s="778" t="s">
        <v>262</v>
      </c>
      <c r="J784" s="788">
        <v>44204.0</v>
      </c>
      <c r="K784" s="778" t="s">
        <v>4082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3874</v>
      </c>
      <c r="D785" s="778" t="s">
        <v>2612</v>
      </c>
      <c r="E785" s="804">
        <v>193747.43</v>
      </c>
      <c r="F785" s="778" t="s">
        <v>4977</v>
      </c>
      <c r="G785" s="788" t="s">
        <v>18</v>
      </c>
      <c r="H785" s="788" t="s">
        <v>27</v>
      </c>
      <c r="I785" s="788" t="s">
        <v>66</v>
      </c>
      <c r="J785" s="788">
        <v>44508.0</v>
      </c>
      <c r="K785" s="788" t="s">
        <v>3890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6412</v>
      </c>
      <c r="C786" s="803" t="s">
        <v>3874</v>
      </c>
      <c r="D786" s="778" t="s">
        <v>6374</v>
      </c>
      <c r="E786" s="804">
        <v>12000.0</v>
      </c>
      <c r="F786" s="778" t="s">
        <v>5151</v>
      </c>
      <c r="G786" s="778" t="s">
        <v>101</v>
      </c>
      <c r="H786" s="778" t="s">
        <v>19</v>
      </c>
      <c r="I786" s="778" t="s">
        <v>4539</v>
      </c>
      <c r="J786" s="788">
        <v>44180.0</v>
      </c>
      <c r="K786" s="778" t="s">
        <v>3882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2974</v>
      </c>
      <c r="C787" s="803" t="s">
        <v>2601</v>
      </c>
      <c r="D787" s="778" t="s">
        <v>6373</v>
      </c>
      <c r="E787" s="804">
        <v>0.0</v>
      </c>
      <c r="F787" s="778" t="s">
        <v>2973</v>
      </c>
      <c r="G787" s="788" t="s">
        <v>18</v>
      </c>
      <c r="H787" s="788" t="s">
        <v>181</v>
      </c>
      <c r="I787" s="788" t="s">
        <v>72</v>
      </c>
      <c r="J787" s="788">
        <v>44280.0</v>
      </c>
      <c r="K787" s="788" t="s">
        <v>3878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3301</v>
      </c>
      <c r="C788" s="803" t="s">
        <v>2601</v>
      </c>
      <c r="D788" s="778" t="s">
        <v>6374</v>
      </c>
      <c r="E788" s="804">
        <v>25000.0</v>
      </c>
      <c r="F788" s="778" t="s">
        <v>3298</v>
      </c>
      <c r="G788" s="788" t="s">
        <v>2604</v>
      </c>
      <c r="H788" s="788" t="s">
        <v>19</v>
      </c>
      <c r="I788" s="788" t="s">
        <v>2605</v>
      </c>
      <c r="J788" s="788">
        <v>43811.0</v>
      </c>
      <c r="K788" s="788" t="s">
        <v>3890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6533</v>
      </c>
      <c r="C789" s="803" t="s">
        <v>3874</v>
      </c>
      <c r="D789" s="778" t="s">
        <v>2612</v>
      </c>
      <c r="E789" s="804">
        <v>13213.29</v>
      </c>
      <c r="F789" s="778" t="s">
        <v>4529</v>
      </c>
      <c r="G789" s="767" t="s">
        <v>18</v>
      </c>
      <c r="H789" s="846" t="s">
        <v>27</v>
      </c>
      <c r="I789" s="846" t="s">
        <v>262</v>
      </c>
      <c r="J789" s="847">
        <v>44405.0</v>
      </c>
      <c r="K789" s="816" t="s">
        <v>3882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3606</v>
      </c>
      <c r="C790" s="803" t="s">
        <v>2601</v>
      </c>
      <c r="D790" s="778" t="s">
        <v>6374</v>
      </c>
      <c r="E790" s="854">
        <v>13800.0</v>
      </c>
      <c r="F790" s="778" t="s">
        <v>3605</v>
      </c>
      <c r="G790" s="788" t="s">
        <v>2604</v>
      </c>
      <c r="H790" s="788" t="s">
        <v>19</v>
      </c>
      <c r="I790" s="788" t="s">
        <v>2617</v>
      </c>
      <c r="J790" s="788">
        <v>43822.0</v>
      </c>
      <c r="K790" s="788" t="s">
        <v>3890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3569</v>
      </c>
      <c r="C791" s="803" t="s">
        <v>2601</v>
      </c>
      <c r="D791" s="778" t="s">
        <v>6373</v>
      </c>
      <c r="E791" s="854">
        <v>3800.0</v>
      </c>
      <c r="F791" s="778" t="s">
        <v>3568</v>
      </c>
      <c r="G791" s="788" t="s">
        <v>2604</v>
      </c>
      <c r="H791" s="788" t="s">
        <v>19</v>
      </c>
      <c r="I791" s="788" t="s">
        <v>2605</v>
      </c>
      <c r="J791" s="788">
        <v>43717.0</v>
      </c>
      <c r="K791" s="788" t="s">
        <v>4259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2765</v>
      </c>
      <c r="C792" s="803" t="s">
        <v>2601</v>
      </c>
      <c r="D792" s="778" t="s">
        <v>2612</v>
      </c>
      <c r="E792" s="804">
        <v>11926.38</v>
      </c>
      <c r="F792" s="778" t="s">
        <v>2764</v>
      </c>
      <c r="G792" s="788" t="s">
        <v>2604</v>
      </c>
      <c r="H792" s="788" t="s">
        <v>19</v>
      </c>
      <c r="I792" s="788" t="s">
        <v>2605</v>
      </c>
      <c r="J792" s="788">
        <v>43769.0</v>
      </c>
      <c r="K792" s="788" t="s">
        <v>3890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3193</v>
      </c>
      <c r="C793" s="803" t="s">
        <v>2601</v>
      </c>
      <c r="D793" s="778" t="s">
        <v>2612</v>
      </c>
      <c r="E793" s="804">
        <v>219739.11</v>
      </c>
      <c r="F793" s="778" t="s">
        <v>3192</v>
      </c>
      <c r="G793" s="788" t="s">
        <v>18</v>
      </c>
      <c r="H793" s="788" t="s">
        <v>181</v>
      </c>
      <c r="I793" s="788" t="s">
        <v>72</v>
      </c>
      <c r="J793" s="788">
        <v>44319.0</v>
      </c>
      <c r="K793" s="788" t="s">
        <v>3882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3096</v>
      </c>
      <c r="C794" s="803" t="s">
        <v>2601</v>
      </c>
      <c r="D794" s="778" t="s">
        <v>6374</v>
      </c>
      <c r="E794" s="804">
        <v>3000.0</v>
      </c>
      <c r="F794" s="778" t="s">
        <v>3095</v>
      </c>
      <c r="G794" s="788" t="s">
        <v>2604</v>
      </c>
      <c r="H794" s="788" t="s">
        <v>19</v>
      </c>
      <c r="I794" s="788" t="s">
        <v>2605</v>
      </c>
      <c r="J794" s="788">
        <v>43605.0</v>
      </c>
      <c r="K794" s="788" t="s">
        <v>3890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3172</v>
      </c>
      <c r="C795" s="803" t="s">
        <v>2601</v>
      </c>
      <c r="D795" s="778" t="s">
        <v>6374</v>
      </c>
      <c r="E795" s="804">
        <v>30000.0</v>
      </c>
      <c r="F795" s="778" t="s">
        <v>3171</v>
      </c>
      <c r="G795" s="788" t="s">
        <v>18</v>
      </c>
      <c r="H795" s="788" t="s">
        <v>181</v>
      </c>
      <c r="I795" s="788" t="s">
        <v>203</v>
      </c>
      <c r="J795" s="788">
        <v>44280.0</v>
      </c>
      <c r="K795" s="788" t="s">
        <v>3882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3638</v>
      </c>
      <c r="C796" s="803" t="s">
        <v>2601</v>
      </c>
      <c r="D796" s="778" t="s">
        <v>6374</v>
      </c>
      <c r="E796" s="804">
        <v>10000.0</v>
      </c>
      <c r="F796" s="778" t="s">
        <v>3637</v>
      </c>
      <c r="G796" s="788" t="s">
        <v>18</v>
      </c>
      <c r="H796" s="788" t="s">
        <v>181</v>
      </c>
      <c r="I796" s="788" t="s">
        <v>2689</v>
      </c>
      <c r="J796" s="788">
        <v>44267.0</v>
      </c>
      <c r="K796" s="788" t="s">
        <v>3882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3874</v>
      </c>
      <c r="D797" s="778" t="s">
        <v>6374</v>
      </c>
      <c r="E797" s="804">
        <v>25000.0</v>
      </c>
      <c r="F797" s="778" t="s">
        <v>4465</v>
      </c>
      <c r="G797" s="788" t="s">
        <v>18</v>
      </c>
      <c r="H797" s="788" t="s">
        <v>27</v>
      </c>
      <c r="I797" s="788" t="s">
        <v>5082</v>
      </c>
      <c r="J797" s="788">
        <v>44511.0</v>
      </c>
      <c r="K797" s="788" t="s">
        <v>3882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6506</v>
      </c>
      <c r="C798" s="803" t="s">
        <v>3874</v>
      </c>
      <c r="D798" s="778" t="s">
        <v>6374</v>
      </c>
      <c r="E798" s="804">
        <v>10000.0</v>
      </c>
      <c r="F798" s="778" t="s">
        <v>6534</v>
      </c>
      <c r="G798" s="778" t="s">
        <v>18</v>
      </c>
      <c r="H798" s="778" t="s">
        <v>19</v>
      </c>
      <c r="I798" s="778" t="s">
        <v>2858</v>
      </c>
      <c r="J798" s="788">
        <v>44399.0</v>
      </c>
      <c r="K798" s="778" t="s">
        <v>6535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6536</v>
      </c>
      <c r="C799" s="778" t="s">
        <v>3874</v>
      </c>
      <c r="D799" s="778" t="s">
        <v>2612</v>
      </c>
      <c r="E799" s="790">
        <v>142585.32</v>
      </c>
      <c r="F799" s="778" t="s">
        <v>4977</v>
      </c>
      <c r="G799" s="778" t="s">
        <v>18</v>
      </c>
      <c r="H799" s="778" t="s">
        <v>27</v>
      </c>
      <c r="I799" s="849" t="s">
        <v>66</v>
      </c>
      <c r="J799" s="856">
        <v>44508.0</v>
      </c>
      <c r="K799" s="778" t="s">
        <v>3890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6537</v>
      </c>
      <c r="C800" s="778" t="s">
        <v>3874</v>
      </c>
      <c r="D800" s="778" t="s">
        <v>6374</v>
      </c>
      <c r="E800" s="790">
        <v>3500.0</v>
      </c>
      <c r="F800" s="778" t="s">
        <v>4096</v>
      </c>
      <c r="G800" s="778" t="s">
        <v>18</v>
      </c>
      <c r="H800" s="778" t="s">
        <v>27</v>
      </c>
      <c r="I800" s="849" t="s">
        <v>120</v>
      </c>
      <c r="J800" s="856">
        <v>44523.0</v>
      </c>
      <c r="K800" s="778" t="s">
        <v>3888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2721</v>
      </c>
      <c r="C801" s="803" t="s">
        <v>2601</v>
      </c>
      <c r="D801" s="778" t="s">
        <v>6373</v>
      </c>
      <c r="E801" s="804" t="s">
        <v>6538</v>
      </c>
      <c r="F801" s="778" t="s">
        <v>2720</v>
      </c>
      <c r="G801" s="788" t="s">
        <v>18</v>
      </c>
      <c r="H801" s="788" t="s">
        <v>181</v>
      </c>
      <c r="I801" s="788" t="s">
        <v>203</v>
      </c>
      <c r="J801" s="788">
        <v>44295.0</v>
      </c>
      <c r="K801" s="788" t="s">
        <v>3878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6412</v>
      </c>
      <c r="C802" s="778" t="s">
        <v>3874</v>
      </c>
      <c r="D802" s="778" t="s">
        <v>6374</v>
      </c>
      <c r="E802" s="790">
        <v>11000.0</v>
      </c>
      <c r="F802" s="778" t="s">
        <v>5151</v>
      </c>
      <c r="G802" s="778" t="s">
        <v>101</v>
      </c>
      <c r="H802" s="778" t="s">
        <v>19</v>
      </c>
      <c r="I802" s="849" t="s">
        <v>4539</v>
      </c>
      <c r="J802" s="856">
        <v>44180.0</v>
      </c>
      <c r="K802" s="778" t="s">
        <v>3882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6539</v>
      </c>
      <c r="C803" s="778" t="s">
        <v>3874</v>
      </c>
      <c r="D803" s="778" t="s">
        <v>6374</v>
      </c>
      <c r="E803" s="790">
        <v>25000.0</v>
      </c>
      <c r="F803" s="778" t="s">
        <v>1573</v>
      </c>
      <c r="G803" s="767" t="s">
        <v>18</v>
      </c>
      <c r="H803" s="858" t="s">
        <v>19</v>
      </c>
      <c r="I803" s="767" t="s">
        <v>6540</v>
      </c>
      <c r="J803" s="814">
        <v>44594.0</v>
      </c>
      <c r="K803" s="778" t="s">
        <v>3888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6541</v>
      </c>
      <c r="C804" s="778" t="s">
        <v>3874</v>
      </c>
      <c r="D804" s="778" t="s">
        <v>6374</v>
      </c>
      <c r="E804" s="790">
        <v>45000.0</v>
      </c>
      <c r="F804" s="778" t="s">
        <v>3876</v>
      </c>
      <c r="G804" s="778" t="s">
        <v>18</v>
      </c>
      <c r="H804" s="778" t="s">
        <v>19</v>
      </c>
      <c r="I804" s="849" t="s">
        <v>3719</v>
      </c>
      <c r="J804" s="856">
        <v>44482.0</v>
      </c>
      <c r="K804" s="778" t="s">
        <v>3878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6412</v>
      </c>
      <c r="C805" s="778" t="s">
        <v>3874</v>
      </c>
      <c r="D805" s="778" t="s">
        <v>6374</v>
      </c>
      <c r="E805" s="790">
        <v>10000.0</v>
      </c>
      <c r="F805" s="778" t="s">
        <v>5151</v>
      </c>
      <c r="G805" s="778" t="s">
        <v>101</v>
      </c>
      <c r="H805" s="858" t="s">
        <v>19</v>
      </c>
      <c r="I805" s="849" t="s">
        <v>4539</v>
      </c>
      <c r="J805" s="856">
        <v>44180.0</v>
      </c>
      <c r="K805" s="778" t="s">
        <v>3882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2601</v>
      </c>
      <c r="D806" s="778" t="s">
        <v>6374</v>
      </c>
      <c r="E806" s="805">
        <v>25000.0</v>
      </c>
      <c r="F806" s="743" t="s">
        <v>3559</v>
      </c>
      <c r="G806" s="767" t="s">
        <v>18</v>
      </c>
      <c r="H806" s="778" t="s">
        <v>181</v>
      </c>
      <c r="I806" s="778" t="s">
        <v>72</v>
      </c>
      <c r="J806" s="811">
        <v>44585.0</v>
      </c>
      <c r="K806" s="849" t="s">
        <v>3888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2601</v>
      </c>
      <c r="D807" s="778" t="s">
        <v>6374</v>
      </c>
      <c r="E807" s="805">
        <v>106000.0</v>
      </c>
      <c r="F807" s="816" t="s">
        <v>3137</v>
      </c>
      <c r="G807" s="767" t="s">
        <v>18</v>
      </c>
      <c r="H807" s="778" t="s">
        <v>181</v>
      </c>
      <c r="I807" s="778" t="s">
        <v>203</v>
      </c>
      <c r="J807" s="811">
        <v>44277.0</v>
      </c>
      <c r="K807" s="849" t="s">
        <v>3878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3319</v>
      </c>
      <c r="C808" s="743" t="s">
        <v>2601</v>
      </c>
      <c r="D808" s="778" t="s">
        <v>6374</v>
      </c>
      <c r="E808" s="805">
        <v>100000.0</v>
      </c>
      <c r="F808" s="778" t="s">
        <v>6542</v>
      </c>
      <c r="G808" s="767" t="s">
        <v>18</v>
      </c>
      <c r="H808" s="778" t="s">
        <v>181</v>
      </c>
      <c r="I808" s="778" t="s">
        <v>203</v>
      </c>
      <c r="J808" s="788">
        <v>44448.0</v>
      </c>
      <c r="K808" s="778" t="s">
        <v>3878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2601</v>
      </c>
      <c r="D809" s="778" t="s">
        <v>6374</v>
      </c>
      <c r="E809" s="790">
        <v>500.0</v>
      </c>
      <c r="F809" s="778" t="s">
        <v>364</v>
      </c>
      <c r="G809" s="767" t="s">
        <v>18</v>
      </c>
      <c r="H809" s="778" t="s">
        <v>181</v>
      </c>
      <c r="I809" s="778" t="s">
        <v>72</v>
      </c>
      <c r="J809" s="788">
        <v>44263.0</v>
      </c>
      <c r="K809" s="778" t="s">
        <v>3882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6400</v>
      </c>
      <c r="C810" s="778" t="s">
        <v>3874</v>
      </c>
      <c r="D810" s="778" t="s">
        <v>6374</v>
      </c>
      <c r="E810" s="805">
        <v>8000.0</v>
      </c>
      <c r="F810" s="778" t="s">
        <v>3935</v>
      </c>
      <c r="G810" s="778" t="s">
        <v>2604</v>
      </c>
      <c r="H810" s="778" t="s">
        <v>2655</v>
      </c>
      <c r="I810" s="778" t="s">
        <v>2604</v>
      </c>
      <c r="J810" s="788">
        <v>44180.0</v>
      </c>
      <c r="K810" s="778" t="s">
        <v>3882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2601</v>
      </c>
      <c r="D811" s="778" t="s">
        <v>6374</v>
      </c>
      <c r="E811" s="805">
        <v>7500.0</v>
      </c>
      <c r="F811" s="778" t="s">
        <v>3036</v>
      </c>
      <c r="G811" s="778" t="s">
        <v>2604</v>
      </c>
      <c r="H811" s="788"/>
      <c r="I811" s="778" t="s">
        <v>2604</v>
      </c>
      <c r="J811" s="788">
        <v>43703.0</v>
      </c>
      <c r="K811" s="778" t="s">
        <v>4259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6396</v>
      </c>
      <c r="C812" s="819" t="s">
        <v>3874</v>
      </c>
      <c r="D812" s="820" t="s">
        <v>6374</v>
      </c>
      <c r="E812" s="821">
        <v>5000.0</v>
      </c>
      <c r="F812" s="820" t="s">
        <v>4441</v>
      </c>
      <c r="G812" s="820" t="s">
        <v>101</v>
      </c>
      <c r="H812" s="820" t="s">
        <v>19</v>
      </c>
      <c r="I812" s="820" t="s">
        <v>3940</v>
      </c>
      <c r="J812" s="822">
        <v>44263.0</v>
      </c>
      <c r="K812" s="819" t="s">
        <v>3882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3067</v>
      </c>
      <c r="C813" s="743" t="s">
        <v>2601</v>
      </c>
      <c r="D813" s="778" t="s">
        <v>6374</v>
      </c>
      <c r="E813" s="805">
        <v>40000.0</v>
      </c>
      <c r="F813" s="778" t="s">
        <v>1193</v>
      </c>
      <c r="G813" s="778" t="s">
        <v>18</v>
      </c>
      <c r="H813" s="778" t="s">
        <v>181</v>
      </c>
      <c r="I813" s="778" t="s">
        <v>72</v>
      </c>
      <c r="J813" s="788">
        <v>44319.0</v>
      </c>
      <c r="K813" s="778" t="s">
        <v>3882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6543</v>
      </c>
      <c r="C814" s="743" t="s">
        <v>2601</v>
      </c>
      <c r="D814" s="778" t="s">
        <v>6374</v>
      </c>
      <c r="E814" s="805">
        <v>25000.0</v>
      </c>
      <c r="F814" s="778" t="s">
        <v>3559</v>
      </c>
      <c r="G814" s="778" t="s">
        <v>18</v>
      </c>
      <c r="H814" s="778" t="s">
        <v>181</v>
      </c>
      <c r="I814" s="778" t="s">
        <v>72</v>
      </c>
      <c r="J814" s="788">
        <v>44585.0</v>
      </c>
      <c r="K814" s="778" t="s">
        <v>3888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6544</v>
      </c>
      <c r="C815" s="743" t="s">
        <v>2601</v>
      </c>
      <c r="D815" s="778" t="s">
        <v>6374</v>
      </c>
      <c r="E815" s="790">
        <v>16000.0</v>
      </c>
      <c r="F815" s="778" t="s">
        <v>2160</v>
      </c>
      <c r="G815" s="778" t="s">
        <v>18</v>
      </c>
      <c r="H815" s="778" t="s">
        <v>181</v>
      </c>
      <c r="I815" s="858" t="s">
        <v>203</v>
      </c>
      <c r="J815" s="788">
        <v>44462.0</v>
      </c>
      <c r="K815" s="778" t="s">
        <v>3894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2601</v>
      </c>
      <c r="D816" s="778" t="s">
        <v>6373</v>
      </c>
      <c r="E816" s="790">
        <v>31234.0</v>
      </c>
      <c r="F816" s="743" t="s">
        <v>3474</v>
      </c>
      <c r="G816" s="767" t="s">
        <v>2604</v>
      </c>
      <c r="H816" s="767" t="s">
        <v>19</v>
      </c>
      <c r="I816" s="778" t="s">
        <v>2617</v>
      </c>
      <c r="J816" s="788">
        <v>43865.0</v>
      </c>
      <c r="K816" s="778" t="s">
        <v>3882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2855</v>
      </c>
      <c r="C817" s="743" t="s">
        <v>2601</v>
      </c>
      <c r="D817" s="778" t="s">
        <v>6374</v>
      </c>
      <c r="E817" s="790">
        <v>10000.0</v>
      </c>
      <c r="F817" s="778" t="s">
        <v>656</v>
      </c>
      <c r="G817" s="778" t="s">
        <v>18</v>
      </c>
      <c r="H817" s="778" t="s">
        <v>181</v>
      </c>
      <c r="I817" s="778" t="s">
        <v>72</v>
      </c>
      <c r="J817" s="788">
        <v>44607.0</v>
      </c>
      <c r="K817" s="778" t="s">
        <v>3888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3301</v>
      </c>
      <c r="C818" s="743" t="s">
        <v>2601</v>
      </c>
      <c r="D818" s="778" t="s">
        <v>6374</v>
      </c>
      <c r="E818" s="790">
        <v>20000.0</v>
      </c>
      <c r="F818" s="778" t="s">
        <v>6545</v>
      </c>
      <c r="G818" s="778" t="s">
        <v>2604</v>
      </c>
      <c r="H818" s="778" t="s">
        <v>19</v>
      </c>
      <c r="I818" s="778" t="s">
        <v>2605</v>
      </c>
      <c r="J818" s="788">
        <v>43811.0</v>
      </c>
      <c r="K818" s="778" t="s">
        <v>3890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6546</v>
      </c>
      <c r="C819" s="778" t="s">
        <v>3874</v>
      </c>
      <c r="D819" s="778" t="s">
        <v>6374</v>
      </c>
      <c r="E819" s="790">
        <v>73500.0</v>
      </c>
      <c r="F819" s="778" t="s">
        <v>3920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3890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2666</v>
      </c>
      <c r="C820" s="743" t="s">
        <v>2601</v>
      </c>
      <c r="D820" s="778" t="s">
        <v>6373</v>
      </c>
      <c r="E820" s="790">
        <v>229216.0</v>
      </c>
      <c r="F820" s="778" t="s">
        <v>2665</v>
      </c>
      <c r="G820" s="778" t="s">
        <v>2604</v>
      </c>
      <c r="H820" s="778" t="s">
        <v>19</v>
      </c>
      <c r="I820" s="778" t="s">
        <v>2617</v>
      </c>
      <c r="J820" s="788">
        <v>44186.0</v>
      </c>
      <c r="K820" s="778" t="s">
        <v>3882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3400</v>
      </c>
      <c r="C821" s="743" t="s">
        <v>2601</v>
      </c>
      <c r="D821" s="778" t="s">
        <v>2612</v>
      </c>
      <c r="E821" s="790">
        <v>184170.0</v>
      </c>
      <c r="F821" s="778" t="s">
        <v>3399</v>
      </c>
      <c r="G821" s="778" t="s">
        <v>18</v>
      </c>
      <c r="H821" s="778" t="s">
        <v>181</v>
      </c>
      <c r="I821" s="778" t="s">
        <v>72</v>
      </c>
      <c r="J821" s="788">
        <v>44280.0</v>
      </c>
      <c r="K821" s="778" t="s">
        <v>3878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2601</v>
      </c>
      <c r="D822" s="778" t="s">
        <v>2612</v>
      </c>
      <c r="E822" s="790">
        <v>237755.0</v>
      </c>
      <c r="F822" s="860" t="s">
        <v>3396</v>
      </c>
      <c r="G822" s="778" t="s">
        <v>18</v>
      </c>
      <c r="H822" s="778" t="s">
        <v>181</v>
      </c>
      <c r="I822" s="778" t="s">
        <v>72</v>
      </c>
      <c r="J822" s="788">
        <v>44280.0</v>
      </c>
      <c r="K822" s="778" t="s">
        <v>3894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3149</v>
      </c>
      <c r="C823" s="743" t="s">
        <v>2601</v>
      </c>
      <c r="D823" s="778" t="s">
        <v>6374</v>
      </c>
      <c r="E823" s="790">
        <v>63000.0</v>
      </c>
      <c r="F823" s="860" t="s">
        <v>3148</v>
      </c>
      <c r="G823" s="778" t="s">
        <v>18</v>
      </c>
      <c r="H823" s="778" t="s">
        <v>181</v>
      </c>
      <c r="I823" s="778" t="s">
        <v>72</v>
      </c>
      <c r="J823" s="788">
        <v>44263.0</v>
      </c>
      <c r="K823" s="778" t="s">
        <v>3882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3269</v>
      </c>
      <c r="C824" s="743" t="s">
        <v>2601</v>
      </c>
      <c r="D824" s="778" t="s">
        <v>6374</v>
      </c>
      <c r="E824" s="790">
        <v>3000.0</v>
      </c>
      <c r="F824" s="778" t="s">
        <v>3268</v>
      </c>
      <c r="G824" s="778" t="s">
        <v>18</v>
      </c>
      <c r="H824" s="778" t="s">
        <v>181</v>
      </c>
      <c r="I824" s="778" t="s">
        <v>72</v>
      </c>
      <c r="J824" s="788">
        <v>44322.0</v>
      </c>
      <c r="K824" s="778" t="s">
        <v>3882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3319</v>
      </c>
      <c r="C825" s="743" t="s">
        <v>2601</v>
      </c>
      <c r="D825" s="778" t="s">
        <v>2612</v>
      </c>
      <c r="E825" s="790">
        <v>285598.0</v>
      </c>
      <c r="F825" s="743" t="s">
        <v>3318</v>
      </c>
      <c r="G825" s="778" t="s">
        <v>18</v>
      </c>
      <c r="H825" s="778" t="s">
        <v>181</v>
      </c>
      <c r="I825" s="778" t="s">
        <v>72</v>
      </c>
      <c r="J825" s="788">
        <v>44448.0</v>
      </c>
      <c r="K825" s="778" t="s">
        <v>3878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3301</v>
      </c>
      <c r="C826" s="743" t="s">
        <v>2601</v>
      </c>
      <c r="D826" s="778" t="s">
        <v>6374</v>
      </c>
      <c r="E826" s="790">
        <v>15000.0</v>
      </c>
      <c r="F826" s="778" t="s">
        <v>6545</v>
      </c>
      <c r="G826" s="778" t="s">
        <v>2604</v>
      </c>
      <c r="H826" s="778" t="s">
        <v>19</v>
      </c>
      <c r="I826" s="778" t="s">
        <v>2605</v>
      </c>
      <c r="J826" s="788">
        <v>43811.0</v>
      </c>
      <c r="K826" s="778" t="s">
        <v>3890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3528</v>
      </c>
      <c r="C827" s="803" t="s">
        <v>2601</v>
      </c>
      <c r="D827" s="778" t="s">
        <v>6373</v>
      </c>
      <c r="E827" s="804"/>
      <c r="F827" s="778" t="s">
        <v>3527</v>
      </c>
      <c r="G827" s="788" t="s">
        <v>18</v>
      </c>
      <c r="H827" s="788" t="s">
        <v>181</v>
      </c>
      <c r="I827" s="788" t="s">
        <v>2689</v>
      </c>
      <c r="J827" s="788">
        <v>44199.0</v>
      </c>
      <c r="K827" s="788" t="s">
        <v>3890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3494</v>
      </c>
      <c r="C828" s="743" t="s">
        <v>2601</v>
      </c>
      <c r="D828" s="778" t="s">
        <v>6374</v>
      </c>
      <c r="E828" s="790">
        <v>10000.0</v>
      </c>
      <c r="F828" s="743" t="s">
        <v>3493</v>
      </c>
      <c r="G828" s="778" t="s">
        <v>18</v>
      </c>
      <c r="H828" s="778" t="s">
        <v>181</v>
      </c>
      <c r="I828" s="778" t="s">
        <v>72</v>
      </c>
      <c r="J828" s="788">
        <v>44319.0</v>
      </c>
      <c r="K828" s="778" t="s">
        <v>3882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3301</v>
      </c>
      <c r="C829" s="743" t="s">
        <v>2601</v>
      </c>
      <c r="D829" s="778" t="s">
        <v>6374</v>
      </c>
      <c r="E829" s="790">
        <v>20000.0</v>
      </c>
      <c r="F829" s="778" t="s">
        <v>6545</v>
      </c>
      <c r="G829" s="778" t="s">
        <v>2604</v>
      </c>
      <c r="H829" s="778" t="s">
        <v>19</v>
      </c>
      <c r="I829" s="778" t="s">
        <v>2605</v>
      </c>
      <c r="J829" s="788">
        <v>43811.0</v>
      </c>
      <c r="K829" s="778" t="s">
        <v>3890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3316</v>
      </c>
      <c r="C830" s="743" t="s">
        <v>2601</v>
      </c>
      <c r="D830" s="778" t="s">
        <v>6374</v>
      </c>
      <c r="E830" s="790">
        <v>1000000.0</v>
      </c>
      <c r="F830" s="778" t="s">
        <v>3315</v>
      </c>
      <c r="G830" s="778" t="s">
        <v>18</v>
      </c>
      <c r="H830" s="778" t="s">
        <v>181</v>
      </c>
      <c r="I830" s="778" t="s">
        <v>72</v>
      </c>
      <c r="J830" s="788">
        <v>44321.0</v>
      </c>
      <c r="K830" s="778" t="s">
        <v>3888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6547</v>
      </c>
      <c r="C831" s="778" t="s">
        <v>3874</v>
      </c>
      <c r="D831" s="778" t="s">
        <v>6374</v>
      </c>
      <c r="E831" s="790">
        <v>7000.0</v>
      </c>
      <c r="F831" s="778" t="s">
        <v>4558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3882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6548</v>
      </c>
      <c r="C832" s="778" t="s">
        <v>3874</v>
      </c>
      <c r="D832" s="778" t="s">
        <v>2612</v>
      </c>
      <c r="E832" s="790">
        <v>100351.65</v>
      </c>
      <c r="F832" s="778" t="s">
        <v>4240</v>
      </c>
      <c r="G832" s="767" t="s">
        <v>18</v>
      </c>
      <c r="H832" s="858" t="s">
        <v>19</v>
      </c>
      <c r="I832" s="778" t="s">
        <v>6549</v>
      </c>
      <c r="J832" s="814">
        <v>44365.0</v>
      </c>
      <c r="K832" s="743" t="s">
        <v>3922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6550</v>
      </c>
      <c r="C833" s="778" t="s">
        <v>3874</v>
      </c>
      <c r="D833" s="778" t="s">
        <v>2612</v>
      </c>
      <c r="E833" s="790">
        <v>169950.33</v>
      </c>
      <c r="F833" s="743" t="s">
        <v>5211</v>
      </c>
      <c r="G833" s="767" t="s">
        <v>18</v>
      </c>
      <c r="H833" s="858" t="s">
        <v>1852</v>
      </c>
      <c r="I833" s="858" t="s">
        <v>6295</v>
      </c>
      <c r="J833" s="814">
        <v>44298.0</v>
      </c>
      <c r="K833" s="816" t="s">
        <v>3882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3874</v>
      </c>
      <c r="D834" s="778" t="s">
        <v>2612</v>
      </c>
      <c r="E834" s="790">
        <v>103307.43</v>
      </c>
      <c r="F834" s="778" t="s">
        <v>5449</v>
      </c>
      <c r="G834" s="767" t="s">
        <v>18</v>
      </c>
      <c r="H834" s="778" t="s">
        <v>27</v>
      </c>
      <c r="I834" s="767" t="s">
        <v>4205</v>
      </c>
      <c r="J834" s="788">
        <v>44469.0</v>
      </c>
      <c r="K834" s="743" t="s">
        <v>3878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3874</v>
      </c>
      <c r="D835" s="778" t="s">
        <v>6374</v>
      </c>
      <c r="E835" s="790">
        <v>25000.0</v>
      </c>
      <c r="F835" s="778" t="s">
        <v>4365</v>
      </c>
      <c r="G835" s="767" t="s">
        <v>18</v>
      </c>
      <c r="H835" s="778" t="s">
        <v>27</v>
      </c>
      <c r="I835" s="778" t="s">
        <v>4205</v>
      </c>
      <c r="J835" s="788">
        <v>44503.0</v>
      </c>
      <c r="K835" s="743" t="s">
        <v>3922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6551</v>
      </c>
      <c r="C836" s="778" t="s">
        <v>3874</v>
      </c>
      <c r="D836" s="778" t="s">
        <v>2612</v>
      </c>
      <c r="E836" s="790">
        <v>175092.43</v>
      </c>
      <c r="F836" s="778" t="s">
        <v>4404</v>
      </c>
      <c r="G836" s="767" t="s">
        <v>101</v>
      </c>
      <c r="H836" s="767" t="s">
        <v>19</v>
      </c>
      <c r="I836" s="767" t="s">
        <v>3713</v>
      </c>
      <c r="J836" s="788">
        <v>44075.0</v>
      </c>
      <c r="K836" s="849" t="s">
        <v>3882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6552</v>
      </c>
      <c r="C837" s="778" t="s">
        <v>3874</v>
      </c>
      <c r="D837" s="778" t="s">
        <v>2612</v>
      </c>
      <c r="E837" s="790">
        <v>101496.62</v>
      </c>
      <c r="F837" s="778" t="s">
        <v>5419</v>
      </c>
      <c r="G837" s="767" t="s">
        <v>101</v>
      </c>
      <c r="H837" s="778" t="s">
        <v>1852</v>
      </c>
      <c r="I837" s="778" t="s">
        <v>6295</v>
      </c>
      <c r="J837" s="788">
        <v>44256.0</v>
      </c>
      <c r="K837" s="849" t="s">
        <v>3878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2967</v>
      </c>
      <c r="C838" s="743" t="s">
        <v>2601</v>
      </c>
      <c r="D838" s="778" t="s">
        <v>6374</v>
      </c>
      <c r="E838" s="790">
        <v>10000.0</v>
      </c>
      <c r="F838" s="778" t="s">
        <v>2966</v>
      </c>
      <c r="G838" s="778" t="s">
        <v>18</v>
      </c>
      <c r="H838" s="778" t="s">
        <v>181</v>
      </c>
      <c r="I838" s="778" t="s">
        <v>72</v>
      </c>
      <c r="J838" s="788">
        <v>44280.0</v>
      </c>
      <c r="K838" s="778" t="s">
        <v>3878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3528</v>
      </c>
      <c r="C839" s="743" t="s">
        <v>2601</v>
      </c>
      <c r="D839" s="778" t="s">
        <v>2612</v>
      </c>
      <c r="E839" s="790">
        <v>117357.0</v>
      </c>
      <c r="F839" s="778" t="s">
        <v>3527</v>
      </c>
      <c r="G839" s="778" t="s">
        <v>18</v>
      </c>
      <c r="H839" s="778" t="s">
        <v>181</v>
      </c>
      <c r="I839" s="778" t="s">
        <v>2689</v>
      </c>
      <c r="J839" s="788">
        <v>44330.0</v>
      </c>
      <c r="K839" s="778" t="s">
        <v>3890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3123</v>
      </c>
      <c r="C840" s="743" t="s">
        <v>2601</v>
      </c>
      <c r="D840" s="778" t="s">
        <v>6374</v>
      </c>
      <c r="E840" s="790">
        <v>19000.0</v>
      </c>
      <c r="F840" s="778" t="s">
        <v>3122</v>
      </c>
      <c r="G840" s="778" t="s">
        <v>18</v>
      </c>
      <c r="H840" s="778" t="s">
        <v>181</v>
      </c>
      <c r="I840" s="778" t="s">
        <v>2689</v>
      </c>
      <c r="J840" s="788">
        <v>44263.0</v>
      </c>
      <c r="K840" s="778" t="s">
        <v>3882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3099</v>
      </c>
      <c r="C841" s="743" t="s">
        <v>2601</v>
      </c>
      <c r="D841" s="778" t="s">
        <v>6374</v>
      </c>
      <c r="E841" s="790">
        <v>14000.0</v>
      </c>
      <c r="F841" s="778" t="s">
        <v>6553</v>
      </c>
      <c r="G841" s="778" t="s">
        <v>2604</v>
      </c>
      <c r="H841" s="778" t="s">
        <v>19</v>
      </c>
      <c r="I841" s="778" t="s">
        <v>2605</v>
      </c>
      <c r="J841" s="788">
        <v>43605.0</v>
      </c>
      <c r="K841" s="778" t="s">
        <v>3894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2754</v>
      </c>
      <c r="C842" s="743" t="s">
        <v>2601</v>
      </c>
      <c r="D842" s="778" t="s">
        <v>6374</v>
      </c>
      <c r="E842" s="790">
        <v>5000.0</v>
      </c>
      <c r="F842" s="778" t="s">
        <v>408</v>
      </c>
      <c r="G842" s="778" t="s">
        <v>18</v>
      </c>
      <c r="H842" s="778" t="s">
        <v>181</v>
      </c>
      <c r="I842" s="778" t="s">
        <v>72</v>
      </c>
      <c r="J842" s="788">
        <v>44421.0</v>
      </c>
      <c r="K842" s="778" t="s">
        <v>3882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6543</v>
      </c>
      <c r="C843" s="743" t="s">
        <v>2601</v>
      </c>
      <c r="D843" s="778" t="s">
        <v>6374</v>
      </c>
      <c r="E843" s="790">
        <v>25000.0</v>
      </c>
      <c r="F843" s="778" t="s">
        <v>3559</v>
      </c>
      <c r="G843" s="778" t="s">
        <v>18</v>
      </c>
      <c r="H843" s="778" t="s">
        <v>181</v>
      </c>
      <c r="I843" s="778" t="s">
        <v>72</v>
      </c>
      <c r="J843" s="788">
        <v>44585.0</v>
      </c>
      <c r="K843" s="778" t="s">
        <v>3888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3190</v>
      </c>
      <c r="C844" s="743" t="s">
        <v>2601</v>
      </c>
      <c r="D844" s="778" t="s">
        <v>6374</v>
      </c>
      <c r="E844" s="790">
        <v>300000.0</v>
      </c>
      <c r="F844" s="778" t="s">
        <v>1387</v>
      </c>
      <c r="G844" s="778" t="s">
        <v>18</v>
      </c>
      <c r="H844" s="778" t="s">
        <v>181</v>
      </c>
      <c r="I844" s="778" t="s">
        <v>72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6539</v>
      </c>
      <c r="C845" s="778" t="s">
        <v>3874</v>
      </c>
      <c r="D845" s="778" t="s">
        <v>6374</v>
      </c>
      <c r="E845" s="790">
        <v>15000.0</v>
      </c>
      <c r="F845" s="778" t="s">
        <v>1573</v>
      </c>
      <c r="G845" s="767" t="s">
        <v>18</v>
      </c>
      <c r="H845" s="767" t="s">
        <v>19</v>
      </c>
      <c r="I845" s="767" t="s">
        <v>6540</v>
      </c>
      <c r="J845" s="788">
        <v>44594.0</v>
      </c>
      <c r="K845" s="849" t="s">
        <v>3888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6428</v>
      </c>
      <c r="C846" s="778" t="s">
        <v>3874</v>
      </c>
      <c r="D846" s="778" t="s">
        <v>2612</v>
      </c>
      <c r="E846" s="790">
        <v>2232.0</v>
      </c>
      <c r="F846" s="816" t="s">
        <v>1067</v>
      </c>
      <c r="G846" s="767" t="s">
        <v>101</v>
      </c>
      <c r="H846" s="767" t="s">
        <v>19</v>
      </c>
      <c r="I846" s="767" t="s">
        <v>4175</v>
      </c>
      <c r="J846" s="811">
        <v>44145.0</v>
      </c>
      <c r="K846" s="849" t="s">
        <v>3878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6554</v>
      </c>
      <c r="C847" s="778" t="s">
        <v>3874</v>
      </c>
      <c r="D847" s="778" t="s">
        <v>6373</v>
      </c>
      <c r="E847" s="790">
        <v>129000.0</v>
      </c>
      <c r="F847" s="816" t="s">
        <v>4996</v>
      </c>
      <c r="G847" s="767" t="s">
        <v>101</v>
      </c>
      <c r="H847" s="778" t="s">
        <v>1852</v>
      </c>
      <c r="I847" s="767" t="s">
        <v>6289</v>
      </c>
      <c r="J847" s="811">
        <v>44216.0</v>
      </c>
      <c r="K847" s="849" t="s">
        <v>3878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6555</v>
      </c>
      <c r="C848" s="778" t="s">
        <v>3874</v>
      </c>
      <c r="D848" s="778" t="s">
        <v>6373</v>
      </c>
      <c r="E848" s="790">
        <v>630477.0</v>
      </c>
      <c r="F848" s="816" t="s">
        <v>4996</v>
      </c>
      <c r="G848" s="767" t="s">
        <v>101</v>
      </c>
      <c r="H848" s="778" t="s">
        <v>1852</v>
      </c>
      <c r="I848" s="767" t="s">
        <v>6289</v>
      </c>
      <c r="J848" s="811">
        <v>44207.0</v>
      </c>
      <c r="K848" s="849" t="s">
        <v>3922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6556</v>
      </c>
      <c r="C849" s="778" t="s">
        <v>3874</v>
      </c>
      <c r="D849" s="778" t="s">
        <v>6373</v>
      </c>
      <c r="E849" s="790">
        <v>152856.49</v>
      </c>
      <c r="F849" s="743" t="s">
        <v>4163</v>
      </c>
      <c r="G849" s="767" t="s">
        <v>101</v>
      </c>
      <c r="H849" s="778" t="s">
        <v>1852</v>
      </c>
      <c r="I849" s="767" t="s">
        <v>6289</v>
      </c>
      <c r="J849" s="811">
        <v>44385.0</v>
      </c>
      <c r="K849" s="849" t="s">
        <v>3878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6557</v>
      </c>
      <c r="C850" s="743" t="s">
        <v>3874</v>
      </c>
      <c r="D850" s="778" t="s">
        <v>6374</v>
      </c>
      <c r="E850" s="790">
        <v>22140.93</v>
      </c>
      <c r="F850" s="778" t="s">
        <v>6558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3882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6559</v>
      </c>
      <c r="C851" s="778" t="s">
        <v>3874</v>
      </c>
      <c r="D851" s="778" t="s">
        <v>6373</v>
      </c>
      <c r="E851" s="790">
        <v>230428.79</v>
      </c>
      <c r="F851" s="861" t="s">
        <v>5457</v>
      </c>
      <c r="G851" s="767" t="s">
        <v>101</v>
      </c>
      <c r="H851" s="778" t="s">
        <v>1852</v>
      </c>
      <c r="I851" s="767" t="s">
        <v>6289</v>
      </c>
      <c r="J851" s="811">
        <v>44294.0</v>
      </c>
      <c r="K851" s="849" t="s">
        <v>3878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6560</v>
      </c>
      <c r="C852" s="778" t="s">
        <v>3874</v>
      </c>
      <c r="D852" s="778" t="s">
        <v>6373</v>
      </c>
      <c r="E852" s="790">
        <v>281890.89</v>
      </c>
      <c r="F852" s="778" t="s">
        <v>4343</v>
      </c>
      <c r="G852" s="767" t="s">
        <v>18</v>
      </c>
      <c r="H852" s="767" t="s">
        <v>27</v>
      </c>
      <c r="I852" s="767" t="s">
        <v>262</v>
      </c>
      <c r="J852" s="788">
        <v>44300.0</v>
      </c>
      <c r="K852" s="849" t="s">
        <v>3882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2601</v>
      </c>
      <c r="D853" s="778" t="s">
        <v>2612</v>
      </c>
      <c r="E853" s="790">
        <v>84500.0</v>
      </c>
      <c r="F853" s="778" t="s">
        <v>3370</v>
      </c>
      <c r="G853" s="778" t="s">
        <v>2714</v>
      </c>
      <c r="H853" s="778" t="s">
        <v>19</v>
      </c>
      <c r="I853" s="778" t="s">
        <v>2714</v>
      </c>
      <c r="J853" s="825">
        <v>43441.0</v>
      </c>
      <c r="K853" s="778" t="s">
        <v>3894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2639</v>
      </c>
      <c r="C854" s="743" t="s">
        <v>2601</v>
      </c>
      <c r="D854" s="778" t="s">
        <v>2612</v>
      </c>
      <c r="E854" s="790">
        <v>32277.0</v>
      </c>
      <c r="F854" s="778" t="s">
        <v>2638</v>
      </c>
      <c r="G854" s="778" t="s">
        <v>2604</v>
      </c>
      <c r="H854" s="778" t="s">
        <v>19</v>
      </c>
      <c r="I854" s="778" t="s">
        <v>2605</v>
      </c>
      <c r="J854" s="788">
        <v>43753.0</v>
      </c>
      <c r="K854" s="778" t="s">
        <v>3882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3269</v>
      </c>
      <c r="C855" s="743" t="s">
        <v>2601</v>
      </c>
      <c r="D855" s="778" t="s">
        <v>6373</v>
      </c>
      <c r="E855" s="790">
        <v>15091.06</v>
      </c>
      <c r="F855" s="778" t="s">
        <v>3268</v>
      </c>
      <c r="G855" s="778" t="s">
        <v>18</v>
      </c>
      <c r="H855" s="778" t="s">
        <v>181</v>
      </c>
      <c r="I855" s="778" t="s">
        <v>203</v>
      </c>
      <c r="J855" s="788">
        <v>44322.0</v>
      </c>
      <c r="K855" s="788" t="s">
        <v>3882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6546</v>
      </c>
      <c r="C856" s="743" t="s">
        <v>3874</v>
      </c>
      <c r="D856" s="778" t="s">
        <v>6374</v>
      </c>
      <c r="E856" s="790">
        <v>31400.0</v>
      </c>
      <c r="F856" s="778" t="s">
        <v>3920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3890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2902</v>
      </c>
      <c r="C857" s="743" t="s">
        <v>2601</v>
      </c>
      <c r="D857" s="778" t="s">
        <v>6374</v>
      </c>
      <c r="E857" s="790">
        <v>40000.0</v>
      </c>
      <c r="F857" s="743" t="s">
        <v>6561</v>
      </c>
      <c r="G857" s="778" t="s">
        <v>18</v>
      </c>
      <c r="H857" s="778" t="s">
        <v>181</v>
      </c>
      <c r="I857" s="778" t="s">
        <v>72</v>
      </c>
      <c r="J857" s="788">
        <v>44321.0</v>
      </c>
      <c r="K857" s="778" t="s">
        <v>3882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6562</v>
      </c>
      <c r="C858" s="743" t="s">
        <v>3874</v>
      </c>
      <c r="D858" s="778" t="s">
        <v>6373</v>
      </c>
      <c r="E858" s="790">
        <v>171724.96</v>
      </c>
      <c r="F858" s="778" t="s">
        <v>4836</v>
      </c>
      <c r="G858" s="778" t="s">
        <v>18</v>
      </c>
      <c r="H858" s="778" t="s">
        <v>27</v>
      </c>
      <c r="I858" s="788" t="s">
        <v>262</v>
      </c>
      <c r="J858" s="788">
        <v>44274.0</v>
      </c>
      <c r="K858" s="778" t="s">
        <v>3882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6543</v>
      </c>
      <c r="C859" s="743" t="s">
        <v>2601</v>
      </c>
      <c r="D859" s="778" t="s">
        <v>6374</v>
      </c>
      <c r="E859" s="790">
        <v>25000.0</v>
      </c>
      <c r="F859" s="743" t="s">
        <v>6563</v>
      </c>
      <c r="G859" s="778" t="s">
        <v>18</v>
      </c>
      <c r="H859" s="778" t="s">
        <v>181</v>
      </c>
      <c r="I859" s="778" t="s">
        <v>72</v>
      </c>
      <c r="J859" s="788">
        <v>44263.0</v>
      </c>
      <c r="K859" s="778" t="s">
        <v>3890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6564</v>
      </c>
      <c r="C860" s="743" t="s">
        <v>3874</v>
      </c>
      <c r="D860" s="778" t="s">
        <v>6373</v>
      </c>
      <c r="E860" s="790">
        <v>221711.79</v>
      </c>
      <c r="F860" s="778" t="s">
        <v>4058</v>
      </c>
      <c r="G860" s="778" t="s">
        <v>18</v>
      </c>
      <c r="H860" s="778" t="s">
        <v>1852</v>
      </c>
      <c r="I860" s="788" t="s">
        <v>6289</v>
      </c>
      <c r="J860" s="788">
        <v>44252.0</v>
      </c>
      <c r="K860" s="778" t="s">
        <v>3878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3286</v>
      </c>
      <c r="C861" s="743" t="s">
        <v>2601</v>
      </c>
      <c r="D861" s="778" t="s">
        <v>6374</v>
      </c>
      <c r="E861" s="790">
        <v>31000.0</v>
      </c>
      <c r="F861" s="743" t="s">
        <v>6565</v>
      </c>
      <c r="G861" s="778" t="s">
        <v>18</v>
      </c>
      <c r="H861" s="778" t="s">
        <v>181</v>
      </c>
      <c r="I861" s="778" t="s">
        <v>203</v>
      </c>
      <c r="J861" s="788">
        <v>44382.0</v>
      </c>
      <c r="K861" s="778" t="s">
        <v>3878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2988</v>
      </c>
      <c r="C862" s="743" t="s">
        <v>2601</v>
      </c>
      <c r="D862" s="778" t="s">
        <v>6374</v>
      </c>
      <c r="E862" s="790">
        <v>105000.0</v>
      </c>
      <c r="F862" s="778" t="s">
        <v>1041</v>
      </c>
      <c r="G862" s="778" t="s">
        <v>18</v>
      </c>
      <c r="H862" s="778" t="s">
        <v>181</v>
      </c>
      <c r="I862" s="788" t="s">
        <v>538</v>
      </c>
      <c r="J862" s="788">
        <v>44677.0</v>
      </c>
      <c r="K862" s="778" t="s">
        <v>3888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6539</v>
      </c>
      <c r="C863" s="743" t="s">
        <v>3874</v>
      </c>
      <c r="D863" s="778" t="s">
        <v>6374</v>
      </c>
      <c r="E863" s="790">
        <v>25000.0</v>
      </c>
      <c r="F863" s="778" t="s">
        <v>1573</v>
      </c>
      <c r="G863" s="778" t="s">
        <v>18</v>
      </c>
      <c r="H863" s="778" t="s">
        <v>19</v>
      </c>
      <c r="I863" s="788" t="s">
        <v>5100</v>
      </c>
      <c r="J863" s="788">
        <v>44594.0</v>
      </c>
      <c r="K863" s="778" t="s">
        <v>3888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6566</v>
      </c>
      <c r="C864" s="743" t="s">
        <v>2601</v>
      </c>
      <c r="D864" s="778" t="s">
        <v>6374</v>
      </c>
      <c r="E864" s="790">
        <v>15000.0</v>
      </c>
      <c r="F864" s="743" t="s">
        <v>2953</v>
      </c>
      <c r="G864" s="778" t="s">
        <v>18</v>
      </c>
      <c r="H864" s="778" t="s">
        <v>181</v>
      </c>
      <c r="I864" s="778" t="s">
        <v>203</v>
      </c>
      <c r="J864" s="788">
        <v>44602.0</v>
      </c>
      <c r="K864" s="778" t="s">
        <v>3882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3172</v>
      </c>
      <c r="C865" s="743" t="s">
        <v>2601</v>
      </c>
      <c r="D865" s="778" t="s">
        <v>6374</v>
      </c>
      <c r="E865" s="790">
        <v>24500.0</v>
      </c>
      <c r="F865" s="743" t="s">
        <v>6567</v>
      </c>
      <c r="G865" s="778" t="s">
        <v>18</v>
      </c>
      <c r="H865" s="778" t="s">
        <v>181</v>
      </c>
      <c r="I865" s="778" t="s">
        <v>203</v>
      </c>
      <c r="J865" s="788">
        <v>44439.0</v>
      </c>
      <c r="K865" s="778" t="s">
        <v>3890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3203</v>
      </c>
      <c r="C866" s="803" t="s">
        <v>2601</v>
      </c>
      <c r="D866" s="778" t="s">
        <v>6373</v>
      </c>
      <c r="E866" s="804" t="s">
        <v>6568</v>
      </c>
      <c r="F866" s="778" t="s">
        <v>3202</v>
      </c>
      <c r="G866" s="788" t="s">
        <v>18</v>
      </c>
      <c r="H866" s="788" t="s">
        <v>181</v>
      </c>
      <c r="I866" s="788" t="s">
        <v>203</v>
      </c>
      <c r="J866" s="788">
        <v>44440.0</v>
      </c>
      <c r="K866" s="788" t="s">
        <v>3882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6569</v>
      </c>
      <c r="C867" s="743" t="s">
        <v>3874</v>
      </c>
      <c r="D867" s="778" t="s">
        <v>6373</v>
      </c>
      <c r="E867" s="790">
        <v>2966054.05</v>
      </c>
      <c r="F867" s="778" t="s">
        <v>4081</v>
      </c>
      <c r="G867" s="778" t="s">
        <v>18</v>
      </c>
      <c r="H867" s="778" t="s">
        <v>1852</v>
      </c>
      <c r="I867" s="788" t="s">
        <v>6289</v>
      </c>
      <c r="J867" s="788">
        <v>44426.0</v>
      </c>
      <c r="K867" s="778" t="s">
        <v>4083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6474</v>
      </c>
      <c r="C868" s="743" t="s">
        <v>3874</v>
      </c>
      <c r="D868" s="778" t="s">
        <v>6373</v>
      </c>
      <c r="E868" s="790">
        <v>2132.55</v>
      </c>
      <c r="F868" s="778" t="s">
        <v>4081</v>
      </c>
      <c r="G868" s="778" t="s">
        <v>18</v>
      </c>
      <c r="H868" s="778" t="s">
        <v>1852</v>
      </c>
      <c r="I868" s="788" t="s">
        <v>6289</v>
      </c>
      <c r="J868" s="788">
        <v>44204.0</v>
      </c>
      <c r="K868" s="778" t="s">
        <v>4082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6424</v>
      </c>
      <c r="C869" s="743" t="s">
        <v>3874</v>
      </c>
      <c r="D869" s="778" t="s">
        <v>6373</v>
      </c>
      <c r="E869" s="790">
        <v>2832.67</v>
      </c>
      <c r="F869" s="778" t="s">
        <v>4009</v>
      </c>
      <c r="G869" s="778" t="s">
        <v>18</v>
      </c>
      <c r="H869" s="778" t="s">
        <v>1852</v>
      </c>
      <c r="I869" s="788" t="s">
        <v>6289</v>
      </c>
      <c r="J869" s="788">
        <v>44298.0</v>
      </c>
      <c r="K869" s="778" t="s">
        <v>3890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6570</v>
      </c>
      <c r="C870" s="743" t="s">
        <v>3874</v>
      </c>
      <c r="D870" s="778" t="s">
        <v>6373</v>
      </c>
      <c r="E870" s="790">
        <v>815208.64</v>
      </c>
      <c r="F870" s="778" t="s">
        <v>4124</v>
      </c>
      <c r="G870" s="778" t="s">
        <v>18</v>
      </c>
      <c r="H870" s="778" t="s">
        <v>27</v>
      </c>
      <c r="I870" s="788" t="s">
        <v>6289</v>
      </c>
      <c r="J870" s="788">
        <v>44445.0</v>
      </c>
      <c r="K870" s="778" t="s">
        <v>4083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3709</v>
      </c>
      <c r="C871" s="743" t="s">
        <v>3685</v>
      </c>
      <c r="D871" s="778" t="s">
        <v>6374</v>
      </c>
      <c r="E871" s="790">
        <v>3000.0</v>
      </c>
      <c r="F871" s="778" t="s">
        <v>3708</v>
      </c>
      <c r="G871" s="778" t="s">
        <v>18</v>
      </c>
      <c r="H871" s="778" t="s">
        <v>18</v>
      </c>
      <c r="I871" s="788" t="s">
        <v>6282</v>
      </c>
      <c r="J871" s="788">
        <v>44062.0</v>
      </c>
      <c r="K871" s="778" t="s">
        <v>3882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3528</v>
      </c>
      <c r="C872" s="743" t="s">
        <v>2601</v>
      </c>
      <c r="D872" s="778" t="s">
        <v>2612</v>
      </c>
      <c r="E872" s="790">
        <v>119000.0</v>
      </c>
      <c r="F872" s="743" t="s">
        <v>3527</v>
      </c>
      <c r="G872" s="778" t="s">
        <v>18</v>
      </c>
      <c r="H872" s="778" t="s">
        <v>181</v>
      </c>
      <c r="I872" s="778" t="s">
        <v>2689</v>
      </c>
      <c r="J872" s="788">
        <v>44199.0</v>
      </c>
      <c r="K872" s="788" t="s">
        <v>3890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6571</v>
      </c>
      <c r="C873" s="743" t="s">
        <v>3874</v>
      </c>
      <c r="D873" s="778" t="s">
        <v>6374</v>
      </c>
      <c r="E873" s="790">
        <v>50000.0</v>
      </c>
      <c r="F873" s="743" t="s">
        <v>1853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3882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6572</v>
      </c>
      <c r="C874" s="743" t="s">
        <v>2601</v>
      </c>
      <c r="D874" s="778" t="s">
        <v>6374</v>
      </c>
      <c r="E874" s="790">
        <v>33000.0</v>
      </c>
      <c r="F874" s="743" t="s">
        <v>6573</v>
      </c>
      <c r="G874" s="778" t="s">
        <v>18</v>
      </c>
      <c r="H874" s="778" t="s">
        <v>181</v>
      </c>
      <c r="I874" s="778" t="s">
        <v>203</v>
      </c>
      <c r="J874" s="788">
        <v>44615.0</v>
      </c>
      <c r="K874" s="778" t="s">
        <v>3890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6574</v>
      </c>
      <c r="C875" s="743" t="s">
        <v>3874</v>
      </c>
      <c r="D875" s="778" t="s">
        <v>6374</v>
      </c>
      <c r="E875" s="790">
        <v>129700.0</v>
      </c>
      <c r="F875" s="743" t="s">
        <v>5167</v>
      </c>
      <c r="G875" s="778" t="s">
        <v>101</v>
      </c>
      <c r="H875" s="778" t="s">
        <v>19</v>
      </c>
      <c r="I875" s="778" t="s">
        <v>4199</v>
      </c>
      <c r="J875" s="788">
        <v>44320.0</v>
      </c>
      <c r="K875" s="778" t="s">
        <v>3878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3037</v>
      </c>
      <c r="C876" s="743" t="s">
        <v>2601</v>
      </c>
      <c r="D876" s="778" t="s">
        <v>6374</v>
      </c>
      <c r="E876" s="790">
        <v>6000.0</v>
      </c>
      <c r="F876" s="743" t="s">
        <v>3036</v>
      </c>
      <c r="G876" s="778" t="s">
        <v>2604</v>
      </c>
      <c r="H876" s="778" t="s">
        <v>19</v>
      </c>
      <c r="I876" s="778" t="s">
        <v>2605</v>
      </c>
      <c r="J876" s="788">
        <v>43703.0</v>
      </c>
      <c r="K876" s="788" t="s">
        <v>4259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6575</v>
      </c>
      <c r="C877" s="743" t="s">
        <v>3874</v>
      </c>
      <c r="D877" s="778" t="s">
        <v>6373</v>
      </c>
      <c r="E877" s="790">
        <v>66169.95</v>
      </c>
      <c r="F877" s="778" t="s">
        <v>3924</v>
      </c>
      <c r="G877" s="778" t="s">
        <v>18</v>
      </c>
      <c r="H877" s="778" t="s">
        <v>27</v>
      </c>
      <c r="I877" s="788" t="s">
        <v>262</v>
      </c>
      <c r="J877" s="788">
        <v>44547.0</v>
      </c>
      <c r="K877" s="778" t="s">
        <v>3894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6576</v>
      </c>
      <c r="C878" s="743" t="s">
        <v>3874</v>
      </c>
      <c r="D878" s="778" t="s">
        <v>6373</v>
      </c>
      <c r="E878" s="790">
        <v>154271.19</v>
      </c>
      <c r="F878" s="778" t="s">
        <v>4758</v>
      </c>
      <c r="G878" s="778" t="s">
        <v>18</v>
      </c>
      <c r="H878" s="778" t="s">
        <v>19</v>
      </c>
      <c r="I878" s="788" t="s">
        <v>4140</v>
      </c>
      <c r="J878" s="788">
        <v>44389.0</v>
      </c>
      <c r="K878" s="778" t="s">
        <v>3878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6577</v>
      </c>
      <c r="C879" s="743" t="s">
        <v>3874</v>
      </c>
      <c r="D879" s="778" t="s">
        <v>6374</v>
      </c>
      <c r="E879" s="790">
        <v>20000.0</v>
      </c>
      <c r="F879" s="778" t="s">
        <v>5026</v>
      </c>
      <c r="G879" s="778" t="s">
        <v>18</v>
      </c>
      <c r="H879" s="778" t="s">
        <v>19</v>
      </c>
      <c r="I879" s="788" t="s">
        <v>3719</v>
      </c>
      <c r="J879" s="788">
        <v>44424.0</v>
      </c>
      <c r="K879" s="778" t="s">
        <v>3890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6396</v>
      </c>
      <c r="C880" s="743" t="s">
        <v>3874</v>
      </c>
      <c r="D880" s="778" t="s">
        <v>6374</v>
      </c>
      <c r="E880" s="790">
        <v>25000.0</v>
      </c>
      <c r="F880" s="778" t="s">
        <v>4441</v>
      </c>
      <c r="G880" s="778" t="s">
        <v>101</v>
      </c>
      <c r="H880" s="778" t="s">
        <v>19</v>
      </c>
      <c r="I880" s="788" t="s">
        <v>3940</v>
      </c>
      <c r="J880" s="788">
        <v>44263.0</v>
      </c>
      <c r="K880" s="778" t="s">
        <v>3882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6557</v>
      </c>
      <c r="C881" s="743" t="s">
        <v>3874</v>
      </c>
      <c r="D881" s="778" t="s">
        <v>6374</v>
      </c>
      <c r="E881" s="790">
        <v>10000.0</v>
      </c>
      <c r="F881" s="743" t="s">
        <v>6558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3882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3874</v>
      </c>
      <c r="D882" s="778" t="s">
        <v>6374</v>
      </c>
      <c r="E882" s="790">
        <v>1000.0</v>
      </c>
      <c r="F882" s="743" t="s">
        <v>4908</v>
      </c>
      <c r="G882" s="778" t="s">
        <v>101</v>
      </c>
      <c r="H882" s="778" t="s">
        <v>19</v>
      </c>
      <c r="I882" s="778" t="s">
        <v>3926</v>
      </c>
      <c r="J882" s="788">
        <v>44579.0</v>
      </c>
      <c r="K882" s="778" t="s">
        <v>4221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6412</v>
      </c>
      <c r="C883" s="743" t="s">
        <v>3874</v>
      </c>
      <c r="D883" s="778" t="s">
        <v>6374</v>
      </c>
      <c r="E883" s="790">
        <v>5000.0</v>
      </c>
      <c r="F883" s="743" t="s">
        <v>5151</v>
      </c>
      <c r="G883" s="778" t="s">
        <v>101</v>
      </c>
      <c r="H883" s="778" t="s">
        <v>19</v>
      </c>
      <c r="I883" s="778" t="s">
        <v>4539</v>
      </c>
      <c r="J883" s="788">
        <v>44180.0</v>
      </c>
      <c r="K883" s="778" t="s">
        <v>3882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3301</v>
      </c>
      <c r="C884" s="743" t="s">
        <v>2601</v>
      </c>
      <c r="D884" s="778" t="s">
        <v>6374</v>
      </c>
      <c r="E884" s="790">
        <v>62000.0</v>
      </c>
      <c r="F884" s="743" t="s">
        <v>6578</v>
      </c>
      <c r="G884" s="778" t="s">
        <v>2604</v>
      </c>
      <c r="H884" s="778" t="s">
        <v>19</v>
      </c>
      <c r="I884" s="778" t="s">
        <v>2605</v>
      </c>
      <c r="J884" s="788">
        <v>43811.0</v>
      </c>
      <c r="K884" s="778" t="s">
        <v>3890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6579</v>
      </c>
      <c r="C885" s="743" t="s">
        <v>3874</v>
      </c>
      <c r="D885" s="778" t="s">
        <v>2612</v>
      </c>
      <c r="E885" s="790">
        <v>581895.17</v>
      </c>
      <c r="F885" s="743" t="s">
        <v>3893</v>
      </c>
      <c r="G885" s="778" t="s">
        <v>18</v>
      </c>
      <c r="H885" s="778" t="s">
        <v>27</v>
      </c>
      <c r="I885" s="778" t="s">
        <v>5320</v>
      </c>
      <c r="J885" s="788">
        <v>44084.0</v>
      </c>
      <c r="K885" s="778" t="s">
        <v>3894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6580</v>
      </c>
      <c r="C886" s="743" t="s">
        <v>3874</v>
      </c>
      <c r="D886" s="778" t="s">
        <v>6374</v>
      </c>
      <c r="E886" s="790">
        <v>10000.0</v>
      </c>
      <c r="F886" s="743" t="s">
        <v>4803</v>
      </c>
      <c r="G886" s="778" t="s">
        <v>18</v>
      </c>
      <c r="H886" s="778" t="s">
        <v>27</v>
      </c>
      <c r="I886" s="778" t="s">
        <v>120</v>
      </c>
      <c r="J886" s="788">
        <v>44645.0</v>
      </c>
      <c r="K886" s="778" t="s">
        <v>3888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3494</v>
      </c>
      <c r="C887" s="743" t="s">
        <v>2601</v>
      </c>
      <c r="D887" s="778" t="s">
        <v>6374</v>
      </c>
      <c r="E887" s="790">
        <v>15000.0</v>
      </c>
      <c r="F887" s="743" t="s">
        <v>6581</v>
      </c>
      <c r="G887" s="778" t="s">
        <v>18</v>
      </c>
      <c r="H887" s="778" t="s">
        <v>181</v>
      </c>
      <c r="I887" s="778" t="s">
        <v>203</v>
      </c>
      <c r="J887" s="788">
        <v>44319.0</v>
      </c>
      <c r="K887" s="778" t="s">
        <v>3882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2853</v>
      </c>
      <c r="C888" s="743" t="s">
        <v>2601</v>
      </c>
      <c r="D888" s="778" t="s">
        <v>6374</v>
      </c>
      <c r="E888" s="790">
        <v>911.9</v>
      </c>
      <c r="F888" s="743" t="s">
        <v>656</v>
      </c>
      <c r="G888" s="778" t="s">
        <v>18</v>
      </c>
      <c r="H888" s="778" t="s">
        <v>181</v>
      </c>
      <c r="I888" s="778" t="s">
        <v>72</v>
      </c>
      <c r="J888" s="788">
        <v>44280.0</v>
      </c>
      <c r="K888" s="778" t="s">
        <v>3882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6547</v>
      </c>
      <c r="C889" s="743" t="s">
        <v>3874</v>
      </c>
      <c r="D889" s="778" t="s">
        <v>6374</v>
      </c>
      <c r="E889" s="790">
        <v>146000.0</v>
      </c>
      <c r="F889" s="743" t="s">
        <v>4558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3882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6582</v>
      </c>
      <c r="C890" s="743" t="s">
        <v>3874</v>
      </c>
      <c r="D890" s="778" t="s">
        <v>6373</v>
      </c>
      <c r="E890" s="790">
        <v>114850.92</v>
      </c>
      <c r="F890" s="743" t="s">
        <v>4477</v>
      </c>
      <c r="G890" s="778" t="s">
        <v>18</v>
      </c>
      <c r="H890" s="778" t="s">
        <v>27</v>
      </c>
      <c r="I890" s="778" t="s">
        <v>262</v>
      </c>
      <c r="J890" s="788">
        <v>44462.0</v>
      </c>
      <c r="K890" s="778" t="s">
        <v>3882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6583</v>
      </c>
      <c r="C891" s="743" t="s">
        <v>3874</v>
      </c>
      <c r="D891" s="778" t="s">
        <v>6374</v>
      </c>
      <c r="E891" s="790">
        <v>100000.0</v>
      </c>
      <c r="F891" s="743" t="s">
        <v>6584</v>
      </c>
      <c r="G891" s="778" t="s">
        <v>18</v>
      </c>
      <c r="H891" s="778" t="s">
        <v>27</v>
      </c>
      <c r="I891" s="788" t="s">
        <v>6363</v>
      </c>
      <c r="J891" s="788">
        <v>44454.0</v>
      </c>
      <c r="K891" s="778" t="s">
        <v>3882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2623</v>
      </c>
      <c r="C892" s="743" t="s">
        <v>2601</v>
      </c>
      <c r="D892" s="778" t="s">
        <v>6374</v>
      </c>
      <c r="E892" s="790">
        <v>100000.0</v>
      </c>
      <c r="F892" s="743" t="s">
        <v>6585</v>
      </c>
      <c r="G892" s="778" t="s">
        <v>18</v>
      </c>
      <c r="H892" s="778" t="s">
        <v>181</v>
      </c>
      <c r="I892" s="778" t="s">
        <v>203</v>
      </c>
      <c r="J892" s="788">
        <v>44321.0</v>
      </c>
      <c r="K892" s="778" t="s">
        <v>3890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3162</v>
      </c>
      <c r="C893" s="743" t="s">
        <v>2601</v>
      </c>
      <c r="D893" s="778" t="s">
        <v>6374</v>
      </c>
      <c r="E893" s="790">
        <v>20000.0</v>
      </c>
      <c r="F893" s="743" t="s">
        <v>3161</v>
      </c>
      <c r="G893" s="778" t="s">
        <v>18</v>
      </c>
      <c r="H893" s="778" t="s">
        <v>181</v>
      </c>
      <c r="I893" s="778" t="s">
        <v>203</v>
      </c>
      <c r="J893" s="788">
        <v>44333.0</v>
      </c>
      <c r="K893" s="778" t="s">
        <v>3890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2861</v>
      </c>
      <c r="C894" s="803" t="s">
        <v>2601</v>
      </c>
      <c r="D894" s="778" t="s">
        <v>6373</v>
      </c>
      <c r="E894" s="804" t="s">
        <v>6586</v>
      </c>
      <c r="F894" s="778" t="s">
        <v>2860</v>
      </c>
      <c r="G894" s="788" t="s">
        <v>18</v>
      </c>
      <c r="H894" s="788" t="s">
        <v>181</v>
      </c>
      <c r="I894" s="788" t="s">
        <v>72</v>
      </c>
      <c r="J894" s="788">
        <v>44263.0</v>
      </c>
      <c r="K894" s="788" t="s">
        <v>3894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3176</v>
      </c>
      <c r="C895" s="743" t="s">
        <v>2601</v>
      </c>
      <c r="D895" s="778" t="s">
        <v>6374</v>
      </c>
      <c r="E895" s="790">
        <v>62000.0</v>
      </c>
      <c r="F895" s="778" t="s">
        <v>3175</v>
      </c>
      <c r="G895" s="778" t="s">
        <v>2714</v>
      </c>
      <c r="H895" s="778" t="s">
        <v>19</v>
      </c>
      <c r="I895" s="788" t="s">
        <v>2714</v>
      </c>
      <c r="J895" s="788">
        <v>43439.0</v>
      </c>
      <c r="K895" s="778" t="s">
        <v>3894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3709</v>
      </c>
      <c r="C896" s="743" t="s">
        <v>3685</v>
      </c>
      <c r="D896" s="778" t="s">
        <v>6374</v>
      </c>
      <c r="E896" s="790">
        <v>3000.0</v>
      </c>
      <c r="F896" s="743" t="s">
        <v>3708</v>
      </c>
      <c r="G896" s="778" t="s">
        <v>18</v>
      </c>
      <c r="H896" s="778" t="s">
        <v>18</v>
      </c>
      <c r="I896" s="788" t="s">
        <v>6282</v>
      </c>
      <c r="J896" s="788">
        <v>44062.0</v>
      </c>
      <c r="K896" s="778" t="s">
        <v>3882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6587</v>
      </c>
      <c r="C897" s="862" t="s">
        <v>3874</v>
      </c>
      <c r="D897" s="863" t="s">
        <v>2612</v>
      </c>
      <c r="E897" s="864">
        <v>118629.88</v>
      </c>
      <c r="F897" s="862" t="s">
        <v>4438</v>
      </c>
      <c r="G897" s="863" t="s">
        <v>18</v>
      </c>
      <c r="H897" s="863" t="s">
        <v>19</v>
      </c>
      <c r="I897" s="863" t="s">
        <v>3761</v>
      </c>
      <c r="J897" s="865">
        <v>44405.0</v>
      </c>
      <c r="K897" s="863" t="s">
        <v>3894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3067</v>
      </c>
      <c r="C898" s="743" t="s">
        <v>2601</v>
      </c>
      <c r="D898" s="778" t="s">
        <v>6374</v>
      </c>
      <c r="E898" s="790">
        <v>31000.0</v>
      </c>
      <c r="F898" s="743" t="s">
        <v>1193</v>
      </c>
      <c r="G898" s="778" t="s">
        <v>18</v>
      </c>
      <c r="H898" s="778" t="s">
        <v>181</v>
      </c>
      <c r="I898" s="778" t="s">
        <v>72</v>
      </c>
      <c r="J898" s="788">
        <v>44319.0</v>
      </c>
      <c r="K898" s="778" t="s">
        <v>3882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3279</v>
      </c>
      <c r="C899" s="743" t="s">
        <v>2601</v>
      </c>
      <c r="D899" s="778" t="s">
        <v>6374</v>
      </c>
      <c r="E899" s="790">
        <v>15000.0</v>
      </c>
      <c r="F899" s="743" t="s">
        <v>6588</v>
      </c>
      <c r="G899" s="778" t="s">
        <v>18</v>
      </c>
      <c r="H899" s="778" t="s">
        <v>181</v>
      </c>
      <c r="I899" s="778" t="s">
        <v>72</v>
      </c>
      <c r="J899" s="788">
        <v>44323.0</v>
      </c>
      <c r="K899" s="778" t="s">
        <v>3922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3514</v>
      </c>
      <c r="C900" s="743" t="s">
        <v>2601</v>
      </c>
      <c r="D900" s="778" t="s">
        <v>6374</v>
      </c>
      <c r="E900" s="790">
        <v>75000.0</v>
      </c>
      <c r="F900" s="743" t="s">
        <v>6589</v>
      </c>
      <c r="G900" s="778" t="s">
        <v>18</v>
      </c>
      <c r="H900" s="778" t="s">
        <v>181</v>
      </c>
      <c r="I900" s="778" t="s">
        <v>2689</v>
      </c>
      <c r="J900" s="788">
        <v>44644.0</v>
      </c>
      <c r="K900" s="778" t="s">
        <v>3890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6590</v>
      </c>
      <c r="C901" s="743" t="s">
        <v>2601</v>
      </c>
      <c r="D901" s="778" t="s">
        <v>6374</v>
      </c>
      <c r="E901" s="790">
        <v>31000.0</v>
      </c>
      <c r="F901" s="743" t="s">
        <v>6591</v>
      </c>
      <c r="G901" s="778" t="s">
        <v>18</v>
      </c>
      <c r="H901" s="778" t="s">
        <v>181</v>
      </c>
      <c r="I901" s="778" t="s">
        <v>2689</v>
      </c>
      <c r="J901" s="788">
        <v>44568.0</v>
      </c>
      <c r="K901" s="778" t="s">
        <v>3888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6592</v>
      </c>
      <c r="C902" s="819" t="s">
        <v>3874</v>
      </c>
      <c r="D902" s="820" t="s">
        <v>6373</v>
      </c>
      <c r="E902" s="821">
        <v>288923.9</v>
      </c>
      <c r="F902" s="819" t="s">
        <v>6593</v>
      </c>
      <c r="G902" s="820" t="s">
        <v>18</v>
      </c>
      <c r="H902" s="820" t="s">
        <v>27</v>
      </c>
      <c r="I902" s="820" t="s">
        <v>4205</v>
      </c>
      <c r="J902" s="822">
        <v>44398.0</v>
      </c>
      <c r="K902" s="819" t="s">
        <v>3888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3088</v>
      </c>
      <c r="C903" s="743" t="s">
        <v>2601</v>
      </c>
      <c r="D903" s="778" t="s">
        <v>6373</v>
      </c>
      <c r="E903" s="790">
        <v>7399239.36</v>
      </c>
      <c r="F903" s="858" t="s">
        <v>3087</v>
      </c>
      <c r="G903" s="767" t="s">
        <v>2714</v>
      </c>
      <c r="H903" s="858" t="s">
        <v>19</v>
      </c>
      <c r="I903" s="767" t="s">
        <v>2714</v>
      </c>
      <c r="J903" s="814">
        <v>44021.0</v>
      </c>
      <c r="K903" s="816" t="s">
        <v>3882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3090</v>
      </c>
      <c r="C904" s="743" t="s">
        <v>2601</v>
      </c>
      <c r="D904" s="778" t="s">
        <v>6373</v>
      </c>
      <c r="E904" s="790">
        <v>4668228.61</v>
      </c>
      <c r="F904" s="858" t="s">
        <v>3087</v>
      </c>
      <c r="G904" s="767" t="s">
        <v>2714</v>
      </c>
      <c r="H904" s="858" t="s">
        <v>19</v>
      </c>
      <c r="I904" s="767" t="s">
        <v>2714</v>
      </c>
      <c r="J904" s="814">
        <v>44029.0</v>
      </c>
      <c r="K904" s="816" t="s">
        <v>3894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6470</v>
      </c>
      <c r="C905" s="743" t="s">
        <v>3874</v>
      </c>
      <c r="D905" s="778" t="s">
        <v>6373</v>
      </c>
      <c r="E905" s="790">
        <v>160249.53</v>
      </c>
      <c r="F905" s="743" t="s">
        <v>4006</v>
      </c>
      <c r="G905" s="778" t="s">
        <v>101</v>
      </c>
      <c r="H905" s="778" t="s">
        <v>19</v>
      </c>
      <c r="I905" s="778" t="s">
        <v>3713</v>
      </c>
      <c r="J905" s="788">
        <v>44362.0</v>
      </c>
      <c r="K905" s="778" t="s">
        <v>3890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6594</v>
      </c>
      <c r="C906" s="743" t="s">
        <v>3874</v>
      </c>
      <c r="D906" s="778" t="s">
        <v>6373</v>
      </c>
      <c r="E906" s="790">
        <v>128785.37</v>
      </c>
      <c r="F906" s="743" t="s">
        <v>6595</v>
      </c>
      <c r="G906" s="778" t="s">
        <v>18</v>
      </c>
      <c r="H906" s="778" t="s">
        <v>27</v>
      </c>
      <c r="I906" s="778" t="s">
        <v>262</v>
      </c>
      <c r="J906" s="788">
        <v>44355.0</v>
      </c>
      <c r="K906" s="816" t="s">
        <v>3888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6596</v>
      </c>
      <c r="C907" s="743" t="s">
        <v>3874</v>
      </c>
      <c r="D907" s="778" t="s">
        <v>6373</v>
      </c>
      <c r="E907" s="790">
        <v>158853.29</v>
      </c>
      <c r="F907" s="743" t="s">
        <v>5390</v>
      </c>
      <c r="G907" s="767" t="s">
        <v>18</v>
      </c>
      <c r="H907" s="858" t="s">
        <v>27</v>
      </c>
      <c r="I907" s="767" t="s">
        <v>262</v>
      </c>
      <c r="J907" s="814">
        <v>44229.0</v>
      </c>
      <c r="K907" s="816" t="s">
        <v>3878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6571</v>
      </c>
      <c r="C908" s="743" t="s">
        <v>3874</v>
      </c>
      <c r="D908" s="778" t="s">
        <v>6374</v>
      </c>
      <c r="E908" s="790">
        <v>11329.01</v>
      </c>
      <c r="F908" s="743" t="s">
        <v>1853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3882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2601</v>
      </c>
      <c r="D909" s="778" t="s">
        <v>6374</v>
      </c>
      <c r="E909" s="790">
        <v>100000.0</v>
      </c>
      <c r="F909" s="743" t="s">
        <v>2802</v>
      </c>
      <c r="G909" s="767" t="s">
        <v>18</v>
      </c>
      <c r="H909" s="858" t="s">
        <v>181</v>
      </c>
      <c r="I909" s="767" t="s">
        <v>203</v>
      </c>
      <c r="J909" s="814">
        <v>44438.0</v>
      </c>
      <c r="K909" s="816" t="s">
        <v>3882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2902</v>
      </c>
      <c r="C910" s="743" t="s">
        <v>2601</v>
      </c>
      <c r="D910" s="778" t="s">
        <v>6374</v>
      </c>
      <c r="E910" s="790">
        <v>40000.0</v>
      </c>
      <c r="F910" s="743" t="s">
        <v>6561</v>
      </c>
      <c r="G910" s="767" t="s">
        <v>18</v>
      </c>
      <c r="H910" s="858" t="s">
        <v>181</v>
      </c>
      <c r="I910" s="767" t="s">
        <v>72</v>
      </c>
      <c r="J910" s="814">
        <v>44321.0</v>
      </c>
      <c r="K910" s="816" t="s">
        <v>3882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6543</v>
      </c>
      <c r="C911" s="743" t="s">
        <v>2601</v>
      </c>
      <c r="D911" s="778" t="s">
        <v>6374</v>
      </c>
      <c r="E911" s="790">
        <v>25000.0</v>
      </c>
      <c r="F911" s="743" t="s">
        <v>6563</v>
      </c>
      <c r="G911" s="767" t="s">
        <v>18</v>
      </c>
      <c r="H911" s="858" t="s">
        <v>181</v>
      </c>
      <c r="I911" s="767" t="s">
        <v>72</v>
      </c>
      <c r="J911" s="814">
        <v>44263.0</v>
      </c>
      <c r="K911" s="816" t="s">
        <v>3890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3099</v>
      </c>
      <c r="C912" s="743" t="s">
        <v>2601</v>
      </c>
      <c r="D912" s="778" t="s">
        <v>6374</v>
      </c>
      <c r="E912" s="790">
        <v>14000.0</v>
      </c>
      <c r="F912" s="743" t="s">
        <v>3095</v>
      </c>
      <c r="G912" s="767" t="s">
        <v>2604</v>
      </c>
      <c r="H912" s="858" t="s">
        <v>19</v>
      </c>
      <c r="I912" s="767" t="s">
        <v>2605</v>
      </c>
      <c r="J912" s="814">
        <v>43605.0</v>
      </c>
      <c r="K912" s="816" t="s">
        <v>3894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6597</v>
      </c>
      <c r="C913" s="743" t="s">
        <v>3874</v>
      </c>
      <c r="D913" s="778" t="s">
        <v>6373</v>
      </c>
      <c r="E913" s="790">
        <v>398221.67</v>
      </c>
      <c r="F913" s="743" t="s">
        <v>4453</v>
      </c>
      <c r="G913" s="767" t="s">
        <v>18</v>
      </c>
      <c r="H913" s="858" t="s">
        <v>27</v>
      </c>
      <c r="I913" s="767" t="s">
        <v>4205</v>
      </c>
      <c r="J913" s="814">
        <v>44454.0</v>
      </c>
      <c r="K913" s="816" t="s">
        <v>3888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3874</v>
      </c>
      <c r="D914" s="778" t="s">
        <v>2612</v>
      </c>
      <c r="E914" s="790">
        <v>83984.54000000001</v>
      </c>
      <c r="F914" s="743" t="s">
        <v>5167</v>
      </c>
      <c r="G914" s="767" t="s">
        <v>101</v>
      </c>
      <c r="H914" s="858" t="s">
        <v>19</v>
      </c>
      <c r="I914" s="767" t="s">
        <v>4199</v>
      </c>
      <c r="J914" s="814">
        <v>44320.0</v>
      </c>
      <c r="K914" s="816" t="s">
        <v>3878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6598</v>
      </c>
      <c r="C915" s="743" t="s">
        <v>3874</v>
      </c>
      <c r="D915" s="778" t="s">
        <v>6374</v>
      </c>
      <c r="E915" s="790">
        <v>60000.0</v>
      </c>
      <c r="F915" s="743" t="s">
        <v>6599</v>
      </c>
      <c r="G915" s="767" t="s">
        <v>18</v>
      </c>
      <c r="H915" s="858" t="s">
        <v>19</v>
      </c>
      <c r="I915" s="767" t="s">
        <v>2858</v>
      </c>
      <c r="J915" s="814">
        <v>44294.0</v>
      </c>
      <c r="K915" s="816" t="s">
        <v>4561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3874</v>
      </c>
      <c r="D916" s="778" t="s">
        <v>6373</v>
      </c>
      <c r="E916" s="790">
        <v>46583.9</v>
      </c>
      <c r="F916" s="743" t="s">
        <v>4339</v>
      </c>
      <c r="G916" s="767" t="s">
        <v>18</v>
      </c>
      <c r="H916" s="858" t="s">
        <v>27</v>
      </c>
      <c r="I916" s="767" t="s">
        <v>262</v>
      </c>
      <c r="J916" s="814">
        <v>44421.0</v>
      </c>
      <c r="K916" s="816" t="s">
        <v>3878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3874</v>
      </c>
      <c r="D917" s="778" t="s">
        <v>6373</v>
      </c>
      <c r="E917" s="790">
        <v>1122976.82</v>
      </c>
      <c r="F917" s="743" t="s">
        <v>5349</v>
      </c>
      <c r="G917" s="767" t="s">
        <v>18</v>
      </c>
      <c r="H917" s="858" t="s">
        <v>27</v>
      </c>
      <c r="I917" s="767" t="s">
        <v>4205</v>
      </c>
      <c r="J917" s="814">
        <v>44454.0</v>
      </c>
      <c r="K917" s="816" t="s">
        <v>3888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6600</v>
      </c>
      <c r="C918" s="743" t="s">
        <v>3874</v>
      </c>
      <c r="D918" s="778" t="s">
        <v>6374</v>
      </c>
      <c r="E918" s="790">
        <v>50000.87</v>
      </c>
      <c r="F918" s="743" t="s">
        <v>1703</v>
      </c>
      <c r="G918" s="767" t="s">
        <v>18</v>
      </c>
      <c r="H918" s="858" t="s">
        <v>27</v>
      </c>
      <c r="I918" s="767" t="s">
        <v>262</v>
      </c>
      <c r="J918" s="814">
        <v>44379.0</v>
      </c>
      <c r="K918" s="816" t="s">
        <v>3878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3874</v>
      </c>
      <c r="D919" s="778" t="s">
        <v>6374</v>
      </c>
      <c r="E919" s="790">
        <v>10000.0</v>
      </c>
      <c r="F919" s="743" t="s">
        <v>4441</v>
      </c>
      <c r="G919" s="767" t="s">
        <v>101</v>
      </c>
      <c r="H919" s="858" t="s">
        <v>19</v>
      </c>
      <c r="I919" s="767" t="s">
        <v>3940</v>
      </c>
      <c r="J919" s="814">
        <v>44263.0</v>
      </c>
      <c r="K919" s="816" t="s">
        <v>3882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2909</v>
      </c>
      <c r="C920" s="743" t="s">
        <v>2601</v>
      </c>
      <c r="D920" s="778" t="s">
        <v>6374</v>
      </c>
      <c r="E920" s="790">
        <v>10000.0</v>
      </c>
      <c r="F920" s="858" t="s">
        <v>839</v>
      </c>
      <c r="G920" s="767" t="s">
        <v>18</v>
      </c>
      <c r="H920" s="858" t="s">
        <v>181</v>
      </c>
      <c r="I920" s="767" t="s">
        <v>203</v>
      </c>
      <c r="J920" s="814">
        <v>44328.0</v>
      </c>
      <c r="K920" s="816" t="s">
        <v>3878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3279</v>
      </c>
      <c r="C921" s="743" t="s">
        <v>2601</v>
      </c>
      <c r="D921" s="778" t="s">
        <v>6374</v>
      </c>
      <c r="E921" s="790">
        <v>100000.0</v>
      </c>
      <c r="F921" s="858" t="s">
        <v>3278</v>
      </c>
      <c r="G921" s="767" t="s">
        <v>18</v>
      </c>
      <c r="H921" s="858" t="s">
        <v>181</v>
      </c>
      <c r="I921" s="767" t="s">
        <v>72</v>
      </c>
      <c r="J921" s="814">
        <v>44323.0</v>
      </c>
      <c r="K921" s="816" t="s">
        <v>3922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3874</v>
      </c>
      <c r="D922" s="778" t="s">
        <v>6374</v>
      </c>
      <c r="E922" s="790">
        <v>70000.0</v>
      </c>
      <c r="F922" s="743" t="s">
        <v>6601</v>
      </c>
      <c r="G922" s="767" t="s">
        <v>18</v>
      </c>
      <c r="H922" s="858" t="s">
        <v>27</v>
      </c>
      <c r="I922" s="767" t="s">
        <v>262</v>
      </c>
      <c r="J922" s="814">
        <v>44251.0</v>
      </c>
      <c r="K922" s="816" t="s">
        <v>3894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2601</v>
      </c>
      <c r="D923" s="778" t="s">
        <v>6374</v>
      </c>
      <c r="E923" s="790">
        <v>35000.0</v>
      </c>
      <c r="F923" s="743" t="s">
        <v>3036</v>
      </c>
      <c r="G923" s="767" t="s">
        <v>2604</v>
      </c>
      <c r="H923" s="858" t="s">
        <v>19</v>
      </c>
      <c r="I923" s="767" t="s">
        <v>2605</v>
      </c>
      <c r="J923" s="814">
        <v>43703.0</v>
      </c>
      <c r="K923" s="816" t="s">
        <v>4259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3874</v>
      </c>
      <c r="D924" s="778" t="s">
        <v>6374</v>
      </c>
      <c r="E924" s="790">
        <v>7000.0</v>
      </c>
      <c r="F924" s="858" t="s">
        <v>188</v>
      </c>
      <c r="G924" s="767" t="s">
        <v>18</v>
      </c>
      <c r="H924" s="858" t="s">
        <v>19</v>
      </c>
      <c r="I924" s="767" t="s">
        <v>6365</v>
      </c>
      <c r="J924" s="814">
        <v>44335.0</v>
      </c>
      <c r="K924" s="816" t="s">
        <v>3922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3874</v>
      </c>
      <c r="D925" s="778" t="s">
        <v>6374</v>
      </c>
      <c r="E925" s="790">
        <v>50000.0</v>
      </c>
      <c r="F925" s="858" t="s">
        <v>5314</v>
      </c>
      <c r="G925" s="767" t="s">
        <v>18</v>
      </c>
      <c r="H925" s="778" t="s">
        <v>27</v>
      </c>
      <c r="I925" s="778" t="s">
        <v>120</v>
      </c>
      <c r="J925" s="825">
        <v>44469.0</v>
      </c>
      <c r="K925" s="816" t="s">
        <v>3890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2601</v>
      </c>
      <c r="D926" s="778" t="s">
        <v>6374</v>
      </c>
      <c r="E926" s="790">
        <v>520000.0</v>
      </c>
      <c r="F926" s="858" t="s">
        <v>348</v>
      </c>
      <c r="G926" s="767" t="s">
        <v>18</v>
      </c>
      <c r="H926" s="778" t="s">
        <v>181</v>
      </c>
      <c r="I926" s="778" t="s">
        <v>72</v>
      </c>
      <c r="J926" s="825">
        <v>44267.0</v>
      </c>
      <c r="K926" s="816" t="s">
        <v>3882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2853</v>
      </c>
      <c r="C927" s="743" t="s">
        <v>2601</v>
      </c>
      <c r="D927" s="778" t="s">
        <v>6374</v>
      </c>
      <c r="E927" s="790">
        <v>30995.22</v>
      </c>
      <c r="F927" s="858" t="s">
        <v>656</v>
      </c>
      <c r="G927" s="767" t="s">
        <v>18</v>
      </c>
      <c r="H927" s="858" t="s">
        <v>181</v>
      </c>
      <c r="I927" s="767" t="s">
        <v>72</v>
      </c>
      <c r="J927" s="814">
        <v>44280.0</v>
      </c>
      <c r="K927" s="816" t="s">
        <v>3882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2601</v>
      </c>
      <c r="D928" s="778" t="s">
        <v>6374</v>
      </c>
      <c r="E928" s="790">
        <v>89300.0</v>
      </c>
      <c r="F928" s="858" t="s">
        <v>3651</v>
      </c>
      <c r="G928" s="767" t="s">
        <v>18</v>
      </c>
      <c r="H928" s="778" t="s">
        <v>181</v>
      </c>
      <c r="I928" s="778" t="s">
        <v>203</v>
      </c>
      <c r="J928" s="825">
        <v>44319.0</v>
      </c>
      <c r="K928" s="816" t="s">
        <v>3894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6539</v>
      </c>
      <c r="C929" s="743" t="s">
        <v>3874</v>
      </c>
      <c r="D929" s="778" t="s">
        <v>6374</v>
      </c>
      <c r="E929" s="790">
        <v>30000.0</v>
      </c>
      <c r="F929" s="778" t="s">
        <v>1573</v>
      </c>
      <c r="G929" s="807" t="s">
        <v>18</v>
      </c>
      <c r="H929" s="778" t="s">
        <v>19</v>
      </c>
      <c r="I929" s="788" t="s">
        <v>5100</v>
      </c>
      <c r="J929" s="788">
        <v>44594.0</v>
      </c>
      <c r="K929" s="778" t="s">
        <v>3888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3874</v>
      </c>
      <c r="D930" s="778" t="s">
        <v>6374</v>
      </c>
      <c r="E930" s="790">
        <v>296037.19</v>
      </c>
      <c r="F930" s="858" t="s">
        <v>5036</v>
      </c>
      <c r="G930" s="767" t="s">
        <v>101</v>
      </c>
      <c r="H930" s="778" t="s">
        <v>19</v>
      </c>
      <c r="I930" s="778" t="s">
        <v>4046</v>
      </c>
      <c r="J930" s="825">
        <v>44085.0</v>
      </c>
      <c r="K930" s="816" t="s">
        <v>3878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3874</v>
      </c>
      <c r="D931" s="778" t="s">
        <v>6374</v>
      </c>
      <c r="E931" s="790">
        <v>187153.1</v>
      </c>
      <c r="F931" s="858" t="s">
        <v>5041</v>
      </c>
      <c r="G931" s="767" t="s">
        <v>101</v>
      </c>
      <c r="H931" s="778" t="s">
        <v>19</v>
      </c>
      <c r="I931" s="778" t="s">
        <v>3713</v>
      </c>
      <c r="J931" s="778">
        <v>0.0</v>
      </c>
      <c r="K931" s="816" t="s">
        <v>3922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3874</v>
      </c>
      <c r="D932" s="778" t="s">
        <v>6374</v>
      </c>
      <c r="E932" s="790">
        <v>15000.0</v>
      </c>
      <c r="F932" s="858" t="s">
        <v>3886</v>
      </c>
      <c r="G932" s="767" t="s">
        <v>18</v>
      </c>
      <c r="H932" s="858" t="s">
        <v>19</v>
      </c>
      <c r="I932" s="767" t="s">
        <v>3887</v>
      </c>
      <c r="J932" s="814">
        <v>44326.0</v>
      </c>
      <c r="K932" s="816" t="s">
        <v>3882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3114</v>
      </c>
      <c r="C933" s="803" t="s">
        <v>2601</v>
      </c>
      <c r="D933" s="778" t="s">
        <v>6374</v>
      </c>
      <c r="E933" s="804">
        <v>10000.0</v>
      </c>
      <c r="F933" s="778" t="s">
        <v>3113</v>
      </c>
      <c r="G933" s="788" t="s">
        <v>18</v>
      </c>
      <c r="H933" s="788" t="s">
        <v>181</v>
      </c>
      <c r="I933" s="788" t="s">
        <v>2689</v>
      </c>
      <c r="J933" s="788">
        <v>44266.0</v>
      </c>
      <c r="K933" s="788" t="s">
        <v>3890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3874</v>
      </c>
      <c r="D934" s="778" t="s">
        <v>6374</v>
      </c>
      <c r="E934" s="790">
        <v>59000.0</v>
      </c>
      <c r="F934" s="858" t="s">
        <v>6602</v>
      </c>
      <c r="G934" s="820" t="s">
        <v>18</v>
      </c>
      <c r="H934" s="820" t="s">
        <v>19</v>
      </c>
      <c r="I934" s="820" t="s">
        <v>4213</v>
      </c>
      <c r="J934" s="814">
        <v>44089.0</v>
      </c>
      <c r="K934" s="816" t="s">
        <v>3888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3874</v>
      </c>
      <c r="D935" s="778" t="s">
        <v>6373</v>
      </c>
      <c r="E935" s="790">
        <v>28617.08</v>
      </c>
      <c r="F935" s="858" t="s">
        <v>4908</v>
      </c>
      <c r="G935" s="767" t="s">
        <v>101</v>
      </c>
      <c r="H935" s="858" t="s">
        <v>19</v>
      </c>
      <c r="I935" s="767" t="s">
        <v>3926</v>
      </c>
      <c r="J935" s="814">
        <v>44551.0</v>
      </c>
      <c r="K935" s="816" t="s">
        <v>3894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3874</v>
      </c>
      <c r="D936" s="778" t="s">
        <v>6373</v>
      </c>
      <c r="E936" s="790">
        <v>131457.67</v>
      </c>
      <c r="F936" s="858" t="s">
        <v>4908</v>
      </c>
      <c r="G936" s="767" t="s">
        <v>101</v>
      </c>
      <c r="H936" s="858" t="s">
        <v>19</v>
      </c>
      <c r="I936" s="767" t="s">
        <v>3926</v>
      </c>
      <c r="J936" s="814">
        <v>44579.0</v>
      </c>
      <c r="K936" s="816" t="s">
        <v>3888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2601</v>
      </c>
      <c r="D937" s="778" t="s">
        <v>6374</v>
      </c>
      <c r="E937" s="790">
        <v>1000.0</v>
      </c>
      <c r="F937" s="858" t="s">
        <v>3651</v>
      </c>
      <c r="G937" s="767" t="s">
        <v>18</v>
      </c>
      <c r="H937" s="778" t="s">
        <v>181</v>
      </c>
      <c r="I937" s="778" t="s">
        <v>203</v>
      </c>
      <c r="J937" s="825">
        <v>44319.0</v>
      </c>
      <c r="K937" s="816" t="s">
        <v>3894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6543</v>
      </c>
      <c r="C938" s="743" t="s">
        <v>2601</v>
      </c>
      <c r="D938" s="778" t="s">
        <v>6374</v>
      </c>
      <c r="E938" s="790">
        <v>20000.0</v>
      </c>
      <c r="F938" s="743" t="s">
        <v>6563</v>
      </c>
      <c r="G938" s="767" t="s">
        <v>18</v>
      </c>
      <c r="H938" s="858" t="s">
        <v>181</v>
      </c>
      <c r="I938" s="767" t="s">
        <v>72</v>
      </c>
      <c r="J938" s="814">
        <v>44263.0</v>
      </c>
      <c r="K938" s="816" t="s">
        <v>3890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2601</v>
      </c>
      <c r="D939" s="778" t="s">
        <v>6374</v>
      </c>
      <c r="E939" s="790">
        <v>54000.0</v>
      </c>
      <c r="F939" s="858" t="s">
        <v>6603</v>
      </c>
      <c r="G939" s="767" t="s">
        <v>18</v>
      </c>
      <c r="H939" s="858" t="s">
        <v>181</v>
      </c>
      <c r="I939" s="767" t="s">
        <v>72</v>
      </c>
      <c r="J939" s="814">
        <v>44328.0</v>
      </c>
      <c r="K939" s="816" t="s">
        <v>3882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3378</v>
      </c>
      <c r="C940" s="819" t="s">
        <v>2601</v>
      </c>
      <c r="D940" s="820" t="s">
        <v>6373</v>
      </c>
      <c r="E940" s="821">
        <v>120119.71</v>
      </c>
      <c r="F940" s="820" t="s">
        <v>3377</v>
      </c>
      <c r="G940" s="820" t="s">
        <v>18</v>
      </c>
      <c r="H940" s="820" t="s">
        <v>181</v>
      </c>
      <c r="I940" s="820" t="s">
        <v>203</v>
      </c>
      <c r="J940" s="822">
        <v>44391.0</v>
      </c>
      <c r="K940" s="819" t="s">
        <v>3882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2601</v>
      </c>
      <c r="D941" s="778" t="s">
        <v>6374</v>
      </c>
      <c r="E941" s="790">
        <v>12200.0</v>
      </c>
      <c r="F941" s="858" t="s">
        <v>3651</v>
      </c>
      <c r="G941" s="767" t="s">
        <v>18</v>
      </c>
      <c r="H941" s="778" t="s">
        <v>181</v>
      </c>
      <c r="I941" s="778" t="s">
        <v>203</v>
      </c>
      <c r="J941" s="825">
        <v>44319.0</v>
      </c>
      <c r="K941" s="816" t="s">
        <v>3894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3874</v>
      </c>
      <c r="D942" s="778" t="s">
        <v>6373</v>
      </c>
      <c r="E942" s="790">
        <v>97983.24</v>
      </c>
      <c r="F942" s="858" t="s">
        <v>6604</v>
      </c>
      <c r="G942" s="767" t="s">
        <v>18</v>
      </c>
      <c r="H942" s="858" t="s">
        <v>27</v>
      </c>
      <c r="I942" s="767" t="s">
        <v>262</v>
      </c>
      <c r="J942" s="814">
        <v>44344.0</v>
      </c>
      <c r="K942" s="743" t="s">
        <v>3878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3874</v>
      </c>
      <c r="D943" s="778" t="s">
        <v>6374</v>
      </c>
      <c r="E943" s="790">
        <v>20000.0</v>
      </c>
      <c r="F943" s="858" t="s">
        <v>4365</v>
      </c>
      <c r="G943" s="767" t="s">
        <v>18</v>
      </c>
      <c r="H943" s="858" t="s">
        <v>27</v>
      </c>
      <c r="I943" s="767" t="s">
        <v>4205</v>
      </c>
      <c r="J943" s="814">
        <v>44503.0</v>
      </c>
      <c r="K943" s="743" t="s">
        <v>3922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6605</v>
      </c>
      <c r="C944" s="862" t="s">
        <v>3874</v>
      </c>
      <c r="D944" s="863" t="s">
        <v>6374</v>
      </c>
      <c r="E944" s="864">
        <v>150000.0</v>
      </c>
      <c r="F944" s="868" t="s">
        <v>4146</v>
      </c>
      <c r="G944" s="846" t="s">
        <v>18</v>
      </c>
      <c r="H944" s="868" t="s">
        <v>27</v>
      </c>
      <c r="I944" s="846" t="s">
        <v>6363</v>
      </c>
      <c r="J944" s="869">
        <v>44130.0</v>
      </c>
      <c r="K944" s="862" t="s">
        <v>3882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3874</v>
      </c>
      <c r="D945" s="863" t="s">
        <v>6374</v>
      </c>
      <c r="E945" s="864">
        <v>5000.0</v>
      </c>
      <c r="F945" s="868" t="s">
        <v>4120</v>
      </c>
      <c r="G945" s="846" t="s">
        <v>18</v>
      </c>
      <c r="H945" s="868" t="s">
        <v>27</v>
      </c>
      <c r="I945" s="846" t="s">
        <v>262</v>
      </c>
      <c r="J945" s="869">
        <v>44497.0</v>
      </c>
      <c r="K945" s="862" t="s">
        <v>3890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2601</v>
      </c>
      <c r="D946" s="863" t="s">
        <v>6374</v>
      </c>
      <c r="E946" s="864">
        <v>53252.0</v>
      </c>
      <c r="F946" s="868" t="s">
        <v>6606</v>
      </c>
      <c r="G946" s="863" t="s">
        <v>2604</v>
      </c>
      <c r="H946" s="863" t="s">
        <v>19</v>
      </c>
      <c r="I946" s="863" t="s">
        <v>2605</v>
      </c>
      <c r="J946" s="870">
        <v>43811.0</v>
      </c>
      <c r="K946" s="871" t="s">
        <v>3890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2601</v>
      </c>
      <c r="D947" s="863" t="s">
        <v>6374</v>
      </c>
      <c r="E947" s="864">
        <v>15000.0</v>
      </c>
      <c r="F947" s="868" t="s">
        <v>6607</v>
      </c>
      <c r="G947" s="846" t="s">
        <v>18</v>
      </c>
      <c r="H947" s="863" t="s">
        <v>181</v>
      </c>
      <c r="I947" s="863" t="s">
        <v>2689</v>
      </c>
      <c r="J947" s="872">
        <v>44299.0</v>
      </c>
      <c r="K947" s="871" t="s">
        <v>3882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3874</v>
      </c>
      <c r="D948" s="863" t="s">
        <v>6373</v>
      </c>
      <c r="E948" s="864">
        <v>93639.74</v>
      </c>
      <c r="F948" s="868" t="s">
        <v>4929</v>
      </c>
      <c r="G948" s="846" t="s">
        <v>101</v>
      </c>
      <c r="H948" s="863" t="s">
        <v>19</v>
      </c>
      <c r="I948" s="863" t="s">
        <v>4046</v>
      </c>
      <c r="J948" s="872">
        <v>44204.0</v>
      </c>
      <c r="K948" s="871" t="s">
        <v>3878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6443</v>
      </c>
      <c r="C949" s="874" t="s">
        <v>3874</v>
      </c>
      <c r="D949" s="875" t="s">
        <v>6374</v>
      </c>
      <c r="E949" s="876">
        <v>4000.0</v>
      </c>
      <c r="F949" s="875" t="s">
        <v>612</v>
      </c>
      <c r="G949" s="875" t="s">
        <v>18</v>
      </c>
      <c r="H949" s="875" t="s">
        <v>27</v>
      </c>
      <c r="I949" s="875" t="s">
        <v>262</v>
      </c>
      <c r="J949" s="877">
        <v>44407.0</v>
      </c>
      <c r="K949" s="874" t="s">
        <v>4082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3685</v>
      </c>
      <c r="D950" s="863" t="s">
        <v>6374</v>
      </c>
      <c r="E950" s="864">
        <v>3000.0</v>
      </c>
      <c r="F950" s="868" t="s">
        <v>3708</v>
      </c>
      <c r="G950" s="846" t="s">
        <v>18</v>
      </c>
      <c r="H950" s="863" t="s">
        <v>19</v>
      </c>
      <c r="I950" s="863" t="s">
        <v>6282</v>
      </c>
      <c r="J950" s="872">
        <v>44062.0</v>
      </c>
      <c r="K950" s="871" t="s">
        <v>3882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3874</v>
      </c>
      <c r="D951" s="875" t="s">
        <v>2612</v>
      </c>
      <c r="E951" s="876">
        <v>73682.14</v>
      </c>
      <c r="F951" s="875" t="s">
        <v>4258</v>
      </c>
      <c r="G951" s="875" t="s">
        <v>2604</v>
      </c>
      <c r="H951" s="875" t="s">
        <v>19</v>
      </c>
      <c r="I951" s="875" t="s">
        <v>2604</v>
      </c>
      <c r="J951" s="877">
        <v>43742.0</v>
      </c>
      <c r="K951" s="874" t="s">
        <v>4259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6608</v>
      </c>
      <c r="C952" s="874" t="s">
        <v>3874</v>
      </c>
      <c r="D952" s="875" t="s">
        <v>6373</v>
      </c>
      <c r="E952" s="876" t="s">
        <v>6609</v>
      </c>
      <c r="F952" s="875" t="s">
        <v>6610</v>
      </c>
      <c r="G952" s="875" t="s">
        <v>18</v>
      </c>
      <c r="H952" s="875" t="s">
        <v>27</v>
      </c>
      <c r="I952" s="875" t="s">
        <v>262</v>
      </c>
      <c r="J952" s="877">
        <v>44405.0</v>
      </c>
      <c r="K952" s="874" t="s">
        <v>3894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6461</v>
      </c>
      <c r="C953" s="874" t="s">
        <v>3874</v>
      </c>
      <c r="D953" s="875" t="s">
        <v>6374</v>
      </c>
      <c r="E953" s="876">
        <v>127458.23</v>
      </c>
      <c r="F953" s="875" t="s">
        <v>3886</v>
      </c>
      <c r="G953" s="875" t="s">
        <v>18</v>
      </c>
      <c r="H953" s="875" t="s">
        <v>19</v>
      </c>
      <c r="I953" s="875" t="s">
        <v>3887</v>
      </c>
      <c r="J953" s="877">
        <v>44326.0</v>
      </c>
      <c r="K953" s="874" t="s">
        <v>3888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6611</v>
      </c>
      <c r="C954" s="874" t="s">
        <v>3874</v>
      </c>
      <c r="D954" s="875" t="s">
        <v>2612</v>
      </c>
      <c r="E954" s="876">
        <v>185758.05</v>
      </c>
      <c r="F954" s="875" t="s">
        <v>4696</v>
      </c>
      <c r="G954" s="875" t="s">
        <v>101</v>
      </c>
      <c r="H954" s="875" t="s">
        <v>19</v>
      </c>
      <c r="I954" s="875" t="s">
        <v>4175</v>
      </c>
      <c r="J954" s="877">
        <v>44218.0</v>
      </c>
      <c r="K954" s="874" t="s">
        <v>3894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6612</v>
      </c>
      <c r="C955" s="874" t="s">
        <v>3874</v>
      </c>
      <c r="D955" s="875" t="s">
        <v>6374</v>
      </c>
      <c r="E955" s="876">
        <v>470001.08</v>
      </c>
      <c r="F955" s="875" t="s">
        <v>4127</v>
      </c>
      <c r="G955" s="875" t="s">
        <v>101</v>
      </c>
      <c r="H955" s="875" t="s">
        <v>19</v>
      </c>
      <c r="I955" s="875" t="s">
        <v>4128</v>
      </c>
      <c r="J955" s="877">
        <v>44103.0</v>
      </c>
      <c r="K955" s="874" t="s">
        <v>3890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6557</v>
      </c>
      <c r="C956" s="874" t="s">
        <v>3874</v>
      </c>
      <c r="D956" s="875" t="s">
        <v>6374</v>
      </c>
      <c r="E956" s="876">
        <v>30000.0</v>
      </c>
      <c r="F956" s="875" t="s">
        <v>6558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3882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6506</v>
      </c>
      <c r="C957" s="874" t="s">
        <v>3874</v>
      </c>
      <c r="D957" s="875" t="s">
        <v>6374</v>
      </c>
      <c r="E957" s="876">
        <v>20000.0</v>
      </c>
      <c r="F957" s="875" t="s">
        <v>4279</v>
      </c>
      <c r="G957" s="875" t="s">
        <v>18</v>
      </c>
      <c r="H957" s="875" t="s">
        <v>19</v>
      </c>
      <c r="I957" s="875" t="s">
        <v>2858</v>
      </c>
      <c r="J957" s="877">
        <v>44399.0</v>
      </c>
      <c r="K957" s="874" t="s">
        <v>3882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6539</v>
      </c>
      <c r="C958" s="874" t="s">
        <v>3874</v>
      </c>
      <c r="D958" s="875" t="s">
        <v>6374</v>
      </c>
      <c r="E958" s="876">
        <v>20000.0</v>
      </c>
      <c r="F958" s="875" t="s">
        <v>1573</v>
      </c>
      <c r="G958" s="875" t="s">
        <v>18</v>
      </c>
      <c r="H958" s="875" t="s">
        <v>19</v>
      </c>
      <c r="I958" s="875" t="s">
        <v>5100</v>
      </c>
      <c r="J958" s="877">
        <v>44594.0</v>
      </c>
      <c r="K958" s="874" t="s">
        <v>3888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6613</v>
      </c>
      <c r="C959" s="874" t="s">
        <v>3874</v>
      </c>
      <c r="D959" s="875" t="s">
        <v>6373</v>
      </c>
      <c r="E959" s="876">
        <v>9396.31</v>
      </c>
      <c r="F959" s="875" t="s">
        <v>4287</v>
      </c>
      <c r="G959" s="875" t="s">
        <v>18</v>
      </c>
      <c r="H959" s="875" t="s">
        <v>19</v>
      </c>
      <c r="I959" s="875" t="s">
        <v>4288</v>
      </c>
      <c r="J959" s="877">
        <v>44323.0</v>
      </c>
      <c r="K959" s="874" t="s">
        <v>3888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6614</v>
      </c>
      <c r="C960" s="874" t="s">
        <v>3874</v>
      </c>
      <c r="D960" s="875" t="s">
        <v>6374</v>
      </c>
      <c r="E960" s="876">
        <v>44000.0</v>
      </c>
      <c r="F960" s="875" t="s">
        <v>1302</v>
      </c>
      <c r="G960" s="875" t="s">
        <v>101</v>
      </c>
      <c r="H960" s="875" t="s">
        <v>19</v>
      </c>
      <c r="I960" s="875">
        <v>4551730.0</v>
      </c>
      <c r="J960" s="877">
        <v>44138.0</v>
      </c>
      <c r="K960" s="874" t="s">
        <v>3890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3874</v>
      </c>
      <c r="D961" s="875" t="s">
        <v>6374</v>
      </c>
      <c r="E961" s="876">
        <v>250000.0</v>
      </c>
      <c r="F961" s="875" t="s">
        <v>4146</v>
      </c>
      <c r="G961" s="875" t="s">
        <v>18</v>
      </c>
      <c r="H961" s="875" t="s">
        <v>27</v>
      </c>
      <c r="I961" s="875" t="s">
        <v>6363</v>
      </c>
      <c r="J961" s="877">
        <v>44130.0</v>
      </c>
      <c r="K961" s="874" t="s">
        <v>3882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6612</v>
      </c>
      <c r="C962" s="874" t="s">
        <v>3874</v>
      </c>
      <c r="D962" s="875" t="s">
        <v>6374</v>
      </c>
      <c r="E962" s="876">
        <v>823824.0</v>
      </c>
      <c r="F962" s="875" t="s">
        <v>4127</v>
      </c>
      <c r="G962" s="875" t="s">
        <v>101</v>
      </c>
      <c r="H962" s="875" t="s">
        <v>19</v>
      </c>
      <c r="I962" s="875" t="s">
        <v>4128</v>
      </c>
      <c r="J962" s="877">
        <v>44103.0</v>
      </c>
      <c r="K962" s="874" t="s">
        <v>3890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2792</v>
      </c>
      <c r="C963" s="874" t="s">
        <v>2601</v>
      </c>
      <c r="D963" s="875" t="s">
        <v>6373</v>
      </c>
      <c r="E963" s="876">
        <v>64448.81</v>
      </c>
      <c r="F963" s="875" t="s">
        <v>2791</v>
      </c>
      <c r="G963" s="875" t="s">
        <v>2604</v>
      </c>
      <c r="H963" s="875" t="s">
        <v>19</v>
      </c>
      <c r="I963" s="875" t="s">
        <v>2605</v>
      </c>
      <c r="J963" s="877">
        <v>43707.0</v>
      </c>
      <c r="K963" s="874" t="s">
        <v>3894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6615</v>
      </c>
      <c r="C964" s="874" t="s">
        <v>3874</v>
      </c>
      <c r="D964" s="875" t="s">
        <v>6374</v>
      </c>
      <c r="E964" s="876">
        <v>10000.0</v>
      </c>
      <c r="F964" s="875" t="s">
        <v>6616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3890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6617</v>
      </c>
      <c r="C965" s="874" t="s">
        <v>3874</v>
      </c>
      <c r="D965" s="875" t="s">
        <v>6374</v>
      </c>
      <c r="E965" s="876">
        <v>323000.0</v>
      </c>
      <c r="F965" s="875" t="s">
        <v>4461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3888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6428</v>
      </c>
      <c r="C966" s="874" t="s">
        <v>3874</v>
      </c>
      <c r="D966" s="875" t="s">
        <v>2612</v>
      </c>
      <c r="E966" s="876">
        <v>3147.95</v>
      </c>
      <c r="F966" s="875" t="s">
        <v>1067</v>
      </c>
      <c r="G966" s="875" t="s">
        <v>101</v>
      </c>
      <c r="H966" s="875" t="s">
        <v>19</v>
      </c>
      <c r="I966" s="875" t="s">
        <v>4175</v>
      </c>
      <c r="J966" s="877">
        <v>44145.0</v>
      </c>
      <c r="K966" s="874" t="s">
        <v>3878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6618</v>
      </c>
      <c r="C967" s="874" t="s">
        <v>3874</v>
      </c>
      <c r="D967" s="875" t="s">
        <v>6374</v>
      </c>
      <c r="E967" s="876">
        <v>35000.0</v>
      </c>
      <c r="F967" s="875" t="s">
        <v>4171</v>
      </c>
      <c r="G967" s="875" t="s">
        <v>18</v>
      </c>
      <c r="H967" s="875" t="s">
        <v>27</v>
      </c>
      <c r="I967" s="875" t="s">
        <v>5082</v>
      </c>
      <c r="J967" s="877">
        <v>44445.0</v>
      </c>
      <c r="K967" s="874" t="s">
        <v>3888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6619</v>
      </c>
      <c r="C968" s="874" t="s">
        <v>3874</v>
      </c>
      <c r="D968" s="875" t="s">
        <v>6373</v>
      </c>
      <c r="E968" s="876" t="s">
        <v>6620</v>
      </c>
      <c r="F968" s="875" t="s">
        <v>4133</v>
      </c>
      <c r="G968" s="875" t="s">
        <v>18</v>
      </c>
      <c r="H968" s="875" t="s">
        <v>27</v>
      </c>
      <c r="I968" s="875" t="s">
        <v>262</v>
      </c>
      <c r="J968" s="877">
        <v>44466.0</v>
      </c>
      <c r="K968" s="874" t="s">
        <v>3894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6621</v>
      </c>
      <c r="C969" s="874" t="s">
        <v>3874</v>
      </c>
      <c r="D969" s="875" t="s">
        <v>6374</v>
      </c>
      <c r="E969" s="876">
        <v>350000.0</v>
      </c>
      <c r="F969" s="875" t="s">
        <v>1431</v>
      </c>
      <c r="G969" s="875" t="s">
        <v>18</v>
      </c>
      <c r="H969" s="875" t="s">
        <v>27</v>
      </c>
      <c r="I969" s="875" t="s">
        <v>120</v>
      </c>
      <c r="J969" s="877">
        <v>44568.0</v>
      </c>
      <c r="K969" s="874" t="s">
        <v>4532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6622</v>
      </c>
      <c r="C970" s="874" t="s">
        <v>3874</v>
      </c>
      <c r="D970" s="875" t="s">
        <v>6374</v>
      </c>
      <c r="E970" s="876">
        <v>15000.0</v>
      </c>
      <c r="F970" s="875" t="s">
        <v>4814</v>
      </c>
      <c r="G970" s="875" t="s">
        <v>18</v>
      </c>
      <c r="H970" s="875" t="s">
        <v>27</v>
      </c>
      <c r="I970" s="875" t="s">
        <v>6363</v>
      </c>
      <c r="J970" s="877">
        <v>44679.0</v>
      </c>
      <c r="K970" s="874" t="s">
        <v>3882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3622</v>
      </c>
      <c r="C971" s="874" t="s">
        <v>2601</v>
      </c>
      <c r="D971" s="875" t="s">
        <v>6373</v>
      </c>
      <c r="E971" s="876">
        <v>53398.09</v>
      </c>
      <c r="F971" s="875" t="s">
        <v>3621</v>
      </c>
      <c r="G971" s="875" t="s">
        <v>18</v>
      </c>
      <c r="H971" s="875" t="s">
        <v>181</v>
      </c>
      <c r="I971" s="875" t="s">
        <v>203</v>
      </c>
      <c r="J971" s="877">
        <v>44335.0</v>
      </c>
      <c r="K971" s="874" t="s">
        <v>3882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6623</v>
      </c>
      <c r="C972" s="874" t="s">
        <v>3874</v>
      </c>
      <c r="D972" s="875" t="s">
        <v>6373</v>
      </c>
      <c r="E972" s="876">
        <v>102018.55</v>
      </c>
      <c r="F972" s="875" t="s">
        <v>6624</v>
      </c>
      <c r="G972" s="875" t="s">
        <v>18</v>
      </c>
      <c r="H972" s="875" t="s">
        <v>19</v>
      </c>
      <c r="I972" s="875" t="s">
        <v>144</v>
      </c>
      <c r="J972" s="877">
        <v>44655.0</v>
      </c>
      <c r="K972" s="874" t="s">
        <v>3882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6396</v>
      </c>
      <c r="C973" s="874" t="s">
        <v>3874</v>
      </c>
      <c r="D973" s="875" t="s">
        <v>6374</v>
      </c>
      <c r="E973" s="876">
        <v>5000.0</v>
      </c>
      <c r="F973" s="875" t="s">
        <v>4441</v>
      </c>
      <c r="G973" s="875" t="s">
        <v>18</v>
      </c>
      <c r="H973" s="875" t="s">
        <v>27</v>
      </c>
      <c r="I973" s="875" t="s">
        <v>3940</v>
      </c>
      <c r="J973" s="877">
        <v>44263.0</v>
      </c>
      <c r="K973" s="874" t="s">
        <v>3888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6615</v>
      </c>
      <c r="C974" s="874" t="s">
        <v>3874</v>
      </c>
      <c r="D974" s="875" t="s">
        <v>6374</v>
      </c>
      <c r="E974" s="876">
        <v>10000.0</v>
      </c>
      <c r="F974" s="875" t="s">
        <v>6616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3890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6615</v>
      </c>
      <c r="C975" s="874" t="s">
        <v>3874</v>
      </c>
      <c r="D975" s="875" t="s">
        <v>6374</v>
      </c>
      <c r="E975" s="876">
        <v>10000.0</v>
      </c>
      <c r="F975" s="875" t="s">
        <v>6616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3890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6579</v>
      </c>
      <c r="C976" s="874" t="s">
        <v>3874</v>
      </c>
      <c r="D976" s="875" t="s">
        <v>6374</v>
      </c>
      <c r="E976" s="876">
        <v>7141.5</v>
      </c>
      <c r="F976" s="875" t="s">
        <v>3893</v>
      </c>
      <c r="G976" s="875" t="s">
        <v>18</v>
      </c>
      <c r="H976" s="875" t="s">
        <v>27</v>
      </c>
      <c r="I976" s="875" t="s">
        <v>262</v>
      </c>
      <c r="J976" s="877">
        <v>44084.0</v>
      </c>
      <c r="K976" s="874" t="s">
        <v>3894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6625</v>
      </c>
      <c r="C977" s="874" t="s">
        <v>3874</v>
      </c>
      <c r="D977" s="875" t="s">
        <v>2612</v>
      </c>
      <c r="E977" s="876">
        <v>39350.99</v>
      </c>
      <c r="F977" s="875" t="s">
        <v>4468</v>
      </c>
      <c r="G977" s="875" t="s">
        <v>18</v>
      </c>
      <c r="H977" s="875" t="s">
        <v>19</v>
      </c>
      <c r="I977" s="875" t="s">
        <v>144</v>
      </c>
      <c r="J977" s="877">
        <v>44615.0</v>
      </c>
      <c r="K977" s="874" t="s">
        <v>3888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6600</v>
      </c>
      <c r="C978" s="874" t="s">
        <v>3874</v>
      </c>
      <c r="D978" s="875" t="s">
        <v>2612</v>
      </c>
      <c r="E978" s="876">
        <v>10000.0</v>
      </c>
      <c r="F978" s="875" t="s">
        <v>1703</v>
      </c>
      <c r="G978" s="875" t="s">
        <v>18</v>
      </c>
      <c r="H978" s="875" t="s">
        <v>27</v>
      </c>
      <c r="I978" s="875" t="s">
        <v>262</v>
      </c>
      <c r="J978" s="877">
        <v>44744.0</v>
      </c>
      <c r="K978" s="874" t="s">
        <v>3878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6600</v>
      </c>
      <c r="C979" s="874" t="s">
        <v>3874</v>
      </c>
      <c r="D979" s="875" t="s">
        <v>6374</v>
      </c>
      <c r="E979" s="876">
        <v>10000.0</v>
      </c>
      <c r="F979" s="875" t="s">
        <v>1703</v>
      </c>
      <c r="G979" s="875" t="s">
        <v>18</v>
      </c>
      <c r="H979" s="875" t="s">
        <v>27</v>
      </c>
      <c r="I979" s="875" t="s">
        <v>262</v>
      </c>
      <c r="J979" s="877" t="s">
        <v>6626</v>
      </c>
      <c r="K979" s="874" t="s">
        <v>4051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6627</v>
      </c>
      <c r="C980" s="874" t="s">
        <v>3874</v>
      </c>
      <c r="D980" s="875" t="s">
        <v>6374</v>
      </c>
      <c r="E980" s="876">
        <v>15000.0</v>
      </c>
      <c r="F980" s="875" t="s">
        <v>4255</v>
      </c>
      <c r="G980" s="875" t="s">
        <v>18</v>
      </c>
      <c r="H980" s="875" t="s">
        <v>19</v>
      </c>
      <c r="I980" s="875" t="s">
        <v>711</v>
      </c>
      <c r="J980" s="877">
        <v>44462.0</v>
      </c>
      <c r="K980" s="874" t="s">
        <v>3878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6530</v>
      </c>
      <c r="C981" s="874" t="s">
        <v>3874</v>
      </c>
      <c r="D981" s="875" t="s">
        <v>6374</v>
      </c>
      <c r="E981" s="876">
        <v>27000.0</v>
      </c>
      <c r="F981" s="875" t="s">
        <v>4025</v>
      </c>
      <c r="G981" s="875" t="s">
        <v>18</v>
      </c>
      <c r="H981" s="875" t="s">
        <v>19</v>
      </c>
      <c r="I981" s="875" t="s">
        <v>4026</v>
      </c>
      <c r="J981" s="877">
        <v>44061.0</v>
      </c>
      <c r="K981" s="874" t="s">
        <v>3882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6411</v>
      </c>
      <c r="C982" s="874" t="s">
        <v>3874</v>
      </c>
      <c r="D982" s="875" t="s">
        <v>6374</v>
      </c>
      <c r="E982" s="876">
        <v>120000.0</v>
      </c>
      <c r="F982" s="875" t="s">
        <v>5452</v>
      </c>
      <c r="G982" s="875" t="s">
        <v>101</v>
      </c>
      <c r="H982" s="875" t="s">
        <v>19</v>
      </c>
      <c r="I982" s="875" t="s">
        <v>4140</v>
      </c>
      <c r="J982" s="877">
        <v>44134.0</v>
      </c>
      <c r="K982" s="874" t="s">
        <v>3878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6615</v>
      </c>
      <c r="C983" s="874" t="s">
        <v>3874</v>
      </c>
      <c r="D983" s="875" t="s">
        <v>6374</v>
      </c>
      <c r="E983" s="876">
        <v>10000.0</v>
      </c>
      <c r="F983" s="875" t="s">
        <v>6616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3890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6628</v>
      </c>
      <c r="C984" s="874" t="s">
        <v>3874</v>
      </c>
      <c r="D984" s="875" t="s">
        <v>6373</v>
      </c>
      <c r="E984" s="876">
        <v>82162.42</v>
      </c>
      <c r="F984" s="875" t="s">
        <v>4410</v>
      </c>
      <c r="G984" s="875" t="s">
        <v>18</v>
      </c>
      <c r="H984" s="875" t="s">
        <v>19</v>
      </c>
      <c r="I984" s="875" t="s">
        <v>4411</v>
      </c>
      <c r="J984" s="877">
        <v>44623.0</v>
      </c>
      <c r="K984" s="874" t="s">
        <v>3888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6629</v>
      </c>
      <c r="C985" s="874" t="s">
        <v>3874</v>
      </c>
      <c r="D985" s="875" t="s">
        <v>6373</v>
      </c>
      <c r="E985" s="876">
        <v>545597.31</v>
      </c>
      <c r="F985" s="875" t="s">
        <v>5049</v>
      </c>
      <c r="G985" s="875" t="s">
        <v>18</v>
      </c>
      <c r="H985" s="875" t="s">
        <v>19</v>
      </c>
      <c r="I985" s="875" t="s">
        <v>4411</v>
      </c>
      <c r="J985" s="877">
        <v>44434.0</v>
      </c>
      <c r="K985" s="874" t="s">
        <v>3888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6546</v>
      </c>
      <c r="C986" s="874" t="s">
        <v>3874</v>
      </c>
      <c r="D986" s="875" t="s">
        <v>6374</v>
      </c>
      <c r="E986" s="876">
        <v>100000.0</v>
      </c>
      <c r="F986" s="875" t="s">
        <v>3920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3890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6630</v>
      </c>
      <c r="C987" s="874" t="s">
        <v>3874</v>
      </c>
      <c r="D987" s="875" t="s">
        <v>6373</v>
      </c>
      <c r="E987" s="876">
        <v>674420.41</v>
      </c>
      <c r="F987" s="875" t="s">
        <v>6631</v>
      </c>
      <c r="G987" s="875" t="s">
        <v>18</v>
      </c>
      <c r="H987" s="875" t="s">
        <v>19</v>
      </c>
      <c r="I987" s="875" t="s">
        <v>4411</v>
      </c>
      <c r="J987" s="877">
        <v>44370.0</v>
      </c>
      <c r="K987" s="874" t="s">
        <v>3888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6632</v>
      </c>
      <c r="C988" s="874" t="s">
        <v>3874</v>
      </c>
      <c r="D988" s="875" t="s">
        <v>2612</v>
      </c>
      <c r="E988" s="876">
        <v>152231.41</v>
      </c>
      <c r="F988" s="875" t="s">
        <v>4390</v>
      </c>
      <c r="G988" s="875" t="s">
        <v>18</v>
      </c>
      <c r="H988" s="875" t="s">
        <v>27</v>
      </c>
      <c r="I988" s="875" t="s">
        <v>262</v>
      </c>
      <c r="J988" s="877">
        <v>44251.0</v>
      </c>
      <c r="K988" s="874" t="s">
        <v>3894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6547</v>
      </c>
      <c r="C989" s="874" t="s">
        <v>3874</v>
      </c>
      <c r="D989" s="875" t="s">
        <v>6374</v>
      </c>
      <c r="E989" s="876">
        <v>10000.0</v>
      </c>
      <c r="F989" s="875" t="s">
        <v>4558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3882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6633</v>
      </c>
      <c r="C990" s="874" t="s">
        <v>3874</v>
      </c>
      <c r="D990" s="875" t="s">
        <v>6374</v>
      </c>
      <c r="E990" s="876">
        <v>20000.0</v>
      </c>
      <c r="F990" s="875" t="s">
        <v>6634</v>
      </c>
      <c r="G990" s="875" t="s">
        <v>18</v>
      </c>
      <c r="H990" s="875" t="s">
        <v>19</v>
      </c>
      <c r="I990" s="875" t="s">
        <v>711</v>
      </c>
      <c r="J990" s="877">
        <v>44460.0</v>
      </c>
      <c r="K990" s="874" t="s">
        <v>3888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6635</v>
      </c>
      <c r="C991" s="874" t="s">
        <v>3874</v>
      </c>
      <c r="D991" s="875" t="s">
        <v>6374</v>
      </c>
      <c r="E991" s="876">
        <v>3000.0</v>
      </c>
      <c r="F991" s="875" t="s">
        <v>4788</v>
      </c>
      <c r="G991" s="875" t="s">
        <v>18</v>
      </c>
      <c r="H991" s="875" t="s">
        <v>19</v>
      </c>
      <c r="I991" s="875" t="s">
        <v>2858</v>
      </c>
      <c r="J991" s="877">
        <v>44393.0</v>
      </c>
      <c r="K991" s="874" t="s">
        <v>3878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6636</v>
      </c>
      <c r="C992" s="874" t="s">
        <v>3874</v>
      </c>
      <c r="D992" s="875" t="s">
        <v>6374</v>
      </c>
      <c r="E992" s="876">
        <v>5000.0</v>
      </c>
      <c r="F992" s="875" t="s">
        <v>188</v>
      </c>
      <c r="G992" s="875" t="s">
        <v>18</v>
      </c>
      <c r="H992" s="875" t="s">
        <v>19</v>
      </c>
      <c r="I992" s="875" t="s">
        <v>2986</v>
      </c>
      <c r="J992" s="877">
        <v>44335.0</v>
      </c>
      <c r="K992" s="874" t="s">
        <v>3922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6637</v>
      </c>
      <c r="C993" s="874" t="s">
        <v>3874</v>
      </c>
      <c r="D993" s="875" t="s">
        <v>6374</v>
      </c>
      <c r="E993" s="876">
        <v>18000.0</v>
      </c>
      <c r="F993" s="875" t="s">
        <v>4365</v>
      </c>
      <c r="G993" s="875" t="s">
        <v>18</v>
      </c>
      <c r="H993" s="875" t="s">
        <v>27</v>
      </c>
      <c r="I993" s="875" t="s">
        <v>4205</v>
      </c>
      <c r="J993" s="877">
        <v>44503.0</v>
      </c>
      <c r="K993" s="874" t="s">
        <v>3922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6638</v>
      </c>
      <c r="C994" s="874" t="s">
        <v>3874</v>
      </c>
      <c r="D994" s="875" t="s">
        <v>6373</v>
      </c>
      <c r="E994" s="876">
        <v>101231.24</v>
      </c>
      <c r="F994" s="875" t="s">
        <v>4303</v>
      </c>
      <c r="G994" s="875" t="s">
        <v>18</v>
      </c>
      <c r="H994" s="875" t="s">
        <v>27</v>
      </c>
      <c r="I994" s="875" t="s">
        <v>4205</v>
      </c>
      <c r="J994" s="877">
        <v>44462.0</v>
      </c>
      <c r="K994" s="874" t="s">
        <v>3882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3709</v>
      </c>
      <c r="C995" s="874" t="s">
        <v>3685</v>
      </c>
      <c r="D995" s="875" t="s">
        <v>6374</v>
      </c>
      <c r="E995" s="876">
        <v>8500.0</v>
      </c>
      <c r="F995" s="875" t="s">
        <v>3708</v>
      </c>
      <c r="G995" s="875" t="s">
        <v>18</v>
      </c>
      <c r="H995" s="875" t="s">
        <v>19</v>
      </c>
      <c r="I995" s="875" t="s">
        <v>6282</v>
      </c>
      <c r="J995" s="877">
        <v>44062.0</v>
      </c>
      <c r="K995" s="874" t="s">
        <v>3882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6557</v>
      </c>
      <c r="C996" s="874" t="s">
        <v>3874</v>
      </c>
      <c r="D996" s="875" t="s">
        <v>6374</v>
      </c>
      <c r="E996" s="876">
        <v>90000.0</v>
      </c>
      <c r="F996" s="875" t="s">
        <v>6558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3882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6639</v>
      </c>
      <c r="C997" s="874" t="s">
        <v>3874</v>
      </c>
      <c r="D997" s="875" t="s">
        <v>6373</v>
      </c>
      <c r="E997" s="876">
        <v>5000.0</v>
      </c>
      <c r="F997" s="875" t="s">
        <v>4969</v>
      </c>
      <c r="G997" s="875" t="s">
        <v>18</v>
      </c>
      <c r="H997" s="875" t="s">
        <v>27</v>
      </c>
      <c r="I997" s="875" t="s">
        <v>262</v>
      </c>
      <c r="J997" s="877">
        <v>44619.0</v>
      </c>
      <c r="K997" s="874" t="s">
        <v>3894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6640</v>
      </c>
      <c r="C998" s="879" t="s">
        <v>3874</v>
      </c>
      <c r="D998" s="863" t="s">
        <v>6374</v>
      </c>
      <c r="E998" s="880">
        <v>55000.0</v>
      </c>
      <c r="F998" s="863" t="s">
        <v>1915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4087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6641</v>
      </c>
      <c r="C999" s="879" t="s">
        <v>3874</v>
      </c>
      <c r="D999" s="863" t="s">
        <v>6374</v>
      </c>
      <c r="E999" s="880">
        <v>10000.0</v>
      </c>
      <c r="F999" s="863" t="s">
        <v>6642</v>
      </c>
      <c r="G999" s="865" t="s">
        <v>18</v>
      </c>
      <c r="H999" s="865" t="s">
        <v>27</v>
      </c>
      <c r="I999" s="865" t="s">
        <v>262</v>
      </c>
      <c r="J999" s="865">
        <v>44824.0</v>
      </c>
      <c r="K999" s="865" t="s">
        <v>3888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6396</v>
      </c>
      <c r="C1000" s="874" t="s">
        <v>3874</v>
      </c>
      <c r="D1000" s="875" t="s">
        <v>6374</v>
      </c>
      <c r="E1000" s="876">
        <v>25000.0</v>
      </c>
      <c r="F1000" s="875" t="s">
        <v>4441</v>
      </c>
      <c r="G1000" s="875" t="s">
        <v>101</v>
      </c>
      <c r="H1000" s="875" t="s">
        <v>19</v>
      </c>
      <c r="I1000" s="875" t="s">
        <v>3940</v>
      </c>
      <c r="J1000" s="877">
        <v>44263.0</v>
      </c>
      <c r="K1000" s="874" t="s">
        <v>3882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6643</v>
      </c>
      <c r="C1001" s="874" t="s">
        <v>3874</v>
      </c>
      <c r="D1001" s="875" t="s">
        <v>6373</v>
      </c>
      <c r="E1001" s="876">
        <v>120608.02</v>
      </c>
      <c r="F1001" s="875" t="s">
        <v>6644</v>
      </c>
      <c r="G1001" s="875" t="s">
        <v>18</v>
      </c>
      <c r="H1001" s="875" t="s">
        <v>19</v>
      </c>
      <c r="I1001" s="875" t="s">
        <v>4411</v>
      </c>
      <c r="J1001" s="877">
        <v>44623.0</v>
      </c>
      <c r="K1001" s="874" t="s">
        <v>3888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6645</v>
      </c>
      <c r="C1002" s="874" t="s">
        <v>3874</v>
      </c>
      <c r="D1002" s="875" t="s">
        <v>6373</v>
      </c>
      <c r="E1002" s="876">
        <v>181532.44</v>
      </c>
      <c r="F1002" s="875" t="s">
        <v>4860</v>
      </c>
      <c r="G1002" s="875" t="s">
        <v>18</v>
      </c>
      <c r="H1002" s="875" t="s">
        <v>27</v>
      </c>
      <c r="I1002" s="875" t="s">
        <v>4861</v>
      </c>
      <c r="J1002" s="877">
        <v>44376.0</v>
      </c>
      <c r="K1002" s="874" t="s">
        <v>3894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6583</v>
      </c>
      <c r="C1003" s="874" t="s">
        <v>3874</v>
      </c>
      <c r="D1003" s="875" t="s">
        <v>6374</v>
      </c>
      <c r="E1003" s="876">
        <v>200000.0</v>
      </c>
      <c r="F1003" s="875" t="s">
        <v>6584</v>
      </c>
      <c r="G1003" s="875" t="s">
        <v>18</v>
      </c>
      <c r="H1003" s="875" t="s">
        <v>27</v>
      </c>
      <c r="I1003" s="875" t="s">
        <v>6363</v>
      </c>
      <c r="J1003" s="877">
        <v>44454.0</v>
      </c>
      <c r="K1003" s="874" t="s">
        <v>3882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6646</v>
      </c>
      <c r="C1004" s="874" t="s">
        <v>3874</v>
      </c>
      <c r="D1004" s="875" t="s">
        <v>6374</v>
      </c>
      <c r="E1004" s="876">
        <v>25000.0</v>
      </c>
      <c r="F1004" s="875" t="s">
        <v>4999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3922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6632</v>
      </c>
      <c r="C1005" s="874" t="s">
        <v>3874</v>
      </c>
      <c r="D1005" s="875" t="s">
        <v>6373</v>
      </c>
      <c r="E1005" s="876">
        <v>1473.07</v>
      </c>
      <c r="F1005" s="875" t="s">
        <v>4390</v>
      </c>
      <c r="G1005" s="875" t="s">
        <v>18</v>
      </c>
      <c r="H1005" s="875" t="s">
        <v>27</v>
      </c>
      <c r="I1005" s="875" t="s">
        <v>262</v>
      </c>
      <c r="J1005" s="877">
        <v>44251.0</v>
      </c>
      <c r="K1005" s="874" t="s">
        <v>3894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6590</v>
      </c>
      <c r="C1006" s="874" t="s">
        <v>2601</v>
      </c>
      <c r="D1006" s="875" t="s">
        <v>6373</v>
      </c>
      <c r="E1006" s="876">
        <v>74385.52</v>
      </c>
      <c r="F1006" s="875" t="s">
        <v>3257</v>
      </c>
      <c r="G1006" s="875" t="s">
        <v>18</v>
      </c>
      <c r="H1006" s="875" t="s">
        <v>181</v>
      </c>
      <c r="I1006" s="875" t="s">
        <v>2689</v>
      </c>
      <c r="J1006" s="877">
        <v>44568.0</v>
      </c>
      <c r="K1006" s="874" t="s">
        <v>3888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6647</v>
      </c>
      <c r="C1007" s="874" t="s">
        <v>3874</v>
      </c>
      <c r="D1007" s="875" t="s">
        <v>6374</v>
      </c>
      <c r="E1007" s="876">
        <v>7000.0</v>
      </c>
      <c r="F1007" s="875" t="s">
        <v>6648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3890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6649</v>
      </c>
      <c r="C1008" s="874" t="s">
        <v>3874</v>
      </c>
      <c r="D1008" s="875" t="s">
        <v>6373</v>
      </c>
      <c r="E1008" s="876">
        <v>157156.82</v>
      </c>
      <c r="F1008" s="875" t="s">
        <v>6650</v>
      </c>
      <c r="G1008" s="875" t="s">
        <v>18</v>
      </c>
      <c r="H1008" s="875" t="s">
        <v>19</v>
      </c>
      <c r="I1008" s="875" t="s">
        <v>844</v>
      </c>
      <c r="J1008" s="877">
        <v>44277.0</v>
      </c>
      <c r="K1008" s="874" t="s">
        <v>3890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2935</v>
      </c>
      <c r="C1009" s="874" t="s">
        <v>2601</v>
      </c>
      <c r="D1009" s="875" t="s">
        <v>6373</v>
      </c>
      <c r="E1009" s="876">
        <v>101893.24</v>
      </c>
      <c r="F1009" s="875" t="s">
        <v>2934</v>
      </c>
      <c r="G1009" s="875" t="s">
        <v>18</v>
      </c>
      <c r="H1009" s="875" t="s">
        <v>181</v>
      </c>
      <c r="I1009" s="875" t="s">
        <v>72</v>
      </c>
      <c r="J1009" s="877">
        <v>44365.0</v>
      </c>
      <c r="K1009" s="874" t="s">
        <v>3882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6516</v>
      </c>
      <c r="C1010" s="874" t="s">
        <v>3874</v>
      </c>
      <c r="D1010" s="875" t="s">
        <v>6374</v>
      </c>
      <c r="E1010" s="876">
        <v>5500.0</v>
      </c>
      <c r="F1010" s="875" t="s">
        <v>2198</v>
      </c>
      <c r="G1010" s="875" t="s">
        <v>18</v>
      </c>
      <c r="H1010" s="875" t="s">
        <v>19</v>
      </c>
      <c r="I1010" s="875" t="s">
        <v>2858</v>
      </c>
      <c r="J1010" s="877">
        <v>44293.0</v>
      </c>
      <c r="K1010" s="874" t="s">
        <v>3878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3230</v>
      </c>
      <c r="C1011" s="874" t="s">
        <v>2601</v>
      </c>
      <c r="D1011" s="875" t="s">
        <v>6373</v>
      </c>
      <c r="E1011" s="876">
        <v>111338.29</v>
      </c>
      <c r="F1011" s="875" t="s">
        <v>3229</v>
      </c>
      <c r="G1011" s="875" t="s">
        <v>18</v>
      </c>
      <c r="H1011" s="875" t="s">
        <v>181</v>
      </c>
      <c r="I1011" s="875" t="s">
        <v>203</v>
      </c>
      <c r="J1011" s="877">
        <v>44600.0</v>
      </c>
      <c r="K1011" s="874" t="s">
        <v>3890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6651</v>
      </c>
      <c r="C1012" s="874" t="s">
        <v>3874</v>
      </c>
      <c r="D1012" s="875" t="s">
        <v>6373</v>
      </c>
      <c r="E1012" s="876" t="s">
        <v>6652</v>
      </c>
      <c r="F1012" s="875" t="s">
        <v>4517</v>
      </c>
      <c r="G1012" s="875" t="s">
        <v>101</v>
      </c>
      <c r="H1012" s="875" t="s">
        <v>19</v>
      </c>
      <c r="I1012" s="875" t="s">
        <v>4518</v>
      </c>
      <c r="J1012" s="877">
        <v>44211.0</v>
      </c>
      <c r="K1012" s="874" t="s">
        <v>3894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6539</v>
      </c>
      <c r="C1013" s="874" t="s">
        <v>3874</v>
      </c>
      <c r="D1013" s="875" t="s">
        <v>6374</v>
      </c>
      <c r="E1013" s="876">
        <v>30000.0</v>
      </c>
      <c r="F1013" s="875" t="s">
        <v>1573</v>
      </c>
      <c r="G1013" s="875" t="s">
        <v>18</v>
      </c>
      <c r="H1013" s="875" t="s">
        <v>19</v>
      </c>
      <c r="I1013" s="875" t="s">
        <v>5100</v>
      </c>
      <c r="J1013" s="877">
        <v>44594.0</v>
      </c>
      <c r="K1013" s="874" t="s">
        <v>3888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6583</v>
      </c>
      <c r="C1014" s="803" t="s">
        <v>3874</v>
      </c>
      <c r="D1014" s="778" t="s">
        <v>6374</v>
      </c>
      <c r="E1014" s="804">
        <v>125000.0</v>
      </c>
      <c r="F1014" s="778" t="s">
        <v>6584</v>
      </c>
      <c r="G1014" s="788" t="s">
        <v>18</v>
      </c>
      <c r="H1014" s="788" t="s">
        <v>27</v>
      </c>
      <c r="I1014" s="788" t="s">
        <v>6363</v>
      </c>
      <c r="J1014" s="788">
        <v>44454.0</v>
      </c>
      <c r="K1014" s="788" t="s">
        <v>3882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6653</v>
      </c>
      <c r="C1015" s="803" t="s">
        <v>3874</v>
      </c>
      <c r="D1015" s="778" t="s">
        <v>6373</v>
      </c>
      <c r="E1015" s="804">
        <v>444418.17</v>
      </c>
      <c r="F1015" s="778" t="s">
        <v>5188</v>
      </c>
      <c r="G1015" s="788" t="s">
        <v>18</v>
      </c>
      <c r="H1015" s="788" t="s">
        <v>27</v>
      </c>
      <c r="I1015" s="788" t="s">
        <v>4205</v>
      </c>
      <c r="J1015" s="788">
        <v>44421.0</v>
      </c>
      <c r="K1015" s="788" t="s">
        <v>3888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6580</v>
      </c>
      <c r="C1016" s="819" t="s">
        <v>3874</v>
      </c>
      <c r="D1016" s="820" t="s">
        <v>6374</v>
      </c>
      <c r="E1016" s="821">
        <v>10000.0</v>
      </c>
      <c r="F1016" s="820" t="s">
        <v>6654</v>
      </c>
      <c r="G1016" s="820" t="s">
        <v>18</v>
      </c>
      <c r="H1016" s="820" t="s">
        <v>27</v>
      </c>
      <c r="I1016" s="820" t="s">
        <v>120</v>
      </c>
      <c r="J1016" s="822">
        <v>44645.0</v>
      </c>
      <c r="K1016" s="819" t="s">
        <v>3888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6655</v>
      </c>
      <c r="C1017" s="819" t="s">
        <v>3874</v>
      </c>
      <c r="D1017" s="820" t="s">
        <v>6373</v>
      </c>
      <c r="E1017" s="821">
        <v>608381.09</v>
      </c>
      <c r="F1017" s="820" t="s">
        <v>4888</v>
      </c>
      <c r="G1017" s="820" t="s">
        <v>18</v>
      </c>
      <c r="H1017" s="820" t="s">
        <v>19</v>
      </c>
      <c r="I1017" s="820" t="s">
        <v>3761</v>
      </c>
      <c r="J1017" s="822">
        <v>44341.0</v>
      </c>
      <c r="K1017" s="819" t="s">
        <v>4889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6614</v>
      </c>
      <c r="C1018" s="819" t="s">
        <v>3874</v>
      </c>
      <c r="D1018" s="820" t="s">
        <v>6374</v>
      </c>
      <c r="E1018" s="821">
        <v>5000.0</v>
      </c>
      <c r="F1018" s="820" t="s">
        <v>1302</v>
      </c>
      <c r="G1018" s="820" t="s">
        <v>101</v>
      </c>
      <c r="H1018" s="820" t="s">
        <v>19</v>
      </c>
      <c r="I1018" s="820" t="s">
        <v>3713</v>
      </c>
      <c r="J1018" s="822">
        <v>44138.0</v>
      </c>
      <c r="K1018" s="819" t="s">
        <v>3890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6580</v>
      </c>
      <c r="C1019" s="819" t="s">
        <v>3874</v>
      </c>
      <c r="D1019" s="820" t="s">
        <v>6374</v>
      </c>
      <c r="E1019" s="821">
        <v>5000.0</v>
      </c>
      <c r="F1019" s="820" t="s">
        <v>6654</v>
      </c>
      <c r="G1019" s="820" t="s">
        <v>18</v>
      </c>
      <c r="H1019" s="820" t="s">
        <v>27</v>
      </c>
      <c r="I1019" s="820" t="s">
        <v>120</v>
      </c>
      <c r="J1019" s="822">
        <v>44645.0</v>
      </c>
      <c r="K1019" s="819" t="s">
        <v>3888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6530</v>
      </c>
      <c r="C1020" s="819" t="s">
        <v>3874</v>
      </c>
      <c r="D1020" s="820" t="s">
        <v>6374</v>
      </c>
      <c r="E1020" s="821">
        <v>25000.0</v>
      </c>
      <c r="F1020" s="820" t="s">
        <v>4025</v>
      </c>
      <c r="G1020" s="820" t="s">
        <v>18</v>
      </c>
      <c r="H1020" s="820" t="s">
        <v>19</v>
      </c>
      <c r="I1020" s="820" t="s">
        <v>4026</v>
      </c>
      <c r="J1020" s="822">
        <v>44061.0</v>
      </c>
      <c r="K1020" s="819" t="s">
        <v>3882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6656</v>
      </c>
      <c r="C1021" s="803" t="s">
        <v>3874</v>
      </c>
      <c r="D1021" s="778" t="s">
        <v>6373</v>
      </c>
      <c r="E1021" s="804">
        <v>835364.29</v>
      </c>
      <c r="F1021" s="778" t="s">
        <v>4183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3882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6657</v>
      </c>
      <c r="C1022" s="803" t="s">
        <v>3874</v>
      </c>
      <c r="D1022" s="778" t="s">
        <v>6373</v>
      </c>
      <c r="E1022" s="804">
        <v>1652454.72</v>
      </c>
      <c r="F1022" s="778" t="s">
        <v>4183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3882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6658</v>
      </c>
      <c r="C1023" s="803" t="s">
        <v>3874</v>
      </c>
      <c r="D1023" s="778" t="s">
        <v>6374</v>
      </c>
      <c r="E1023" s="804">
        <v>10000.0</v>
      </c>
      <c r="F1023" s="778" t="s">
        <v>4764</v>
      </c>
      <c r="G1023" s="788" t="s">
        <v>18</v>
      </c>
      <c r="H1023" s="788" t="s">
        <v>27</v>
      </c>
      <c r="I1023" s="788" t="s">
        <v>6659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6660</v>
      </c>
      <c r="C1024" s="803" t="s">
        <v>3874</v>
      </c>
      <c r="D1024" s="778" t="s">
        <v>6373</v>
      </c>
      <c r="E1024" s="804">
        <v>352012.79</v>
      </c>
      <c r="F1024" s="778" t="s">
        <v>4187</v>
      </c>
      <c r="G1024" s="788" t="s">
        <v>101</v>
      </c>
      <c r="H1024" s="788" t="s">
        <v>19</v>
      </c>
      <c r="I1024" s="788" t="s">
        <v>4137</v>
      </c>
      <c r="J1024" s="788">
        <v>44186.0</v>
      </c>
      <c r="K1024" s="788" t="s">
        <v>3890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6661</v>
      </c>
      <c r="C1025" s="803" t="s">
        <v>3874</v>
      </c>
      <c r="D1025" s="778" t="s">
        <v>6373</v>
      </c>
      <c r="E1025" s="804">
        <v>130273.59</v>
      </c>
      <c r="F1025" s="778" t="s">
        <v>4357</v>
      </c>
      <c r="G1025" s="788" t="s">
        <v>101</v>
      </c>
      <c r="H1025" s="788" t="s">
        <v>19</v>
      </c>
      <c r="I1025" s="788" t="s">
        <v>3713</v>
      </c>
      <c r="J1025" s="788">
        <v>44211.0</v>
      </c>
      <c r="K1025" s="788" t="s">
        <v>3882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6662</v>
      </c>
      <c r="C1026" s="803" t="s">
        <v>3874</v>
      </c>
      <c r="D1026" s="778" t="s">
        <v>6374</v>
      </c>
      <c r="E1026" s="804">
        <v>10000.0</v>
      </c>
      <c r="F1026" s="778" t="s">
        <v>4154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3890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6421</v>
      </c>
      <c r="C1027" s="803" t="s">
        <v>3874</v>
      </c>
      <c r="D1027" s="778" t="s">
        <v>6373</v>
      </c>
      <c r="E1027" s="804">
        <v>41167.95</v>
      </c>
      <c r="F1027" s="778" t="s">
        <v>4101</v>
      </c>
      <c r="G1027" s="788" t="s">
        <v>101</v>
      </c>
      <c r="H1027" s="788" t="s">
        <v>19</v>
      </c>
      <c r="I1027" s="788" t="s">
        <v>3713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6662</v>
      </c>
      <c r="C1028" s="803" t="s">
        <v>3874</v>
      </c>
      <c r="D1028" s="778" t="s">
        <v>6374</v>
      </c>
      <c r="E1028" s="804">
        <v>10000.0</v>
      </c>
      <c r="F1028" s="778" t="s">
        <v>4154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3890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6663</v>
      </c>
      <c r="C1029" s="803" t="s">
        <v>3874</v>
      </c>
      <c r="D1029" s="778" t="s">
        <v>6374</v>
      </c>
      <c r="E1029" s="804">
        <v>4000.0</v>
      </c>
      <c r="F1029" s="778" t="s">
        <v>4120</v>
      </c>
      <c r="G1029" s="788" t="s">
        <v>18</v>
      </c>
      <c r="H1029" s="788" t="s">
        <v>27</v>
      </c>
      <c r="I1029" s="788" t="s">
        <v>262</v>
      </c>
      <c r="J1029" s="788">
        <v>44497.0</v>
      </c>
      <c r="K1029" s="788" t="s">
        <v>3890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6664</v>
      </c>
      <c r="C1030" s="803" t="s">
        <v>3874</v>
      </c>
      <c r="D1030" s="778" t="s">
        <v>6373</v>
      </c>
      <c r="E1030" s="804">
        <v>160322.21</v>
      </c>
      <c r="F1030" s="778" t="s">
        <v>4842</v>
      </c>
      <c r="G1030" s="788" t="s">
        <v>18</v>
      </c>
      <c r="H1030" s="788" t="s">
        <v>27</v>
      </c>
      <c r="I1030" s="788" t="s">
        <v>4205</v>
      </c>
      <c r="J1030" s="788">
        <v>44487.0</v>
      </c>
      <c r="K1030" s="788" t="s">
        <v>3882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6665</v>
      </c>
      <c r="C1031" s="803" t="s">
        <v>3874</v>
      </c>
      <c r="D1031" s="778" t="s">
        <v>6374</v>
      </c>
      <c r="E1031" s="804">
        <v>96000.0</v>
      </c>
      <c r="F1031" s="778" t="s">
        <v>4920</v>
      </c>
      <c r="G1031" s="788" t="s">
        <v>18</v>
      </c>
      <c r="H1031" s="788" t="s">
        <v>27</v>
      </c>
      <c r="I1031" s="788" t="s">
        <v>66</v>
      </c>
      <c r="J1031" s="788">
        <v>44698.0</v>
      </c>
      <c r="K1031" s="788" t="s">
        <v>3894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6666</v>
      </c>
      <c r="C1032" s="803" t="s">
        <v>3874</v>
      </c>
      <c r="D1032" s="778" t="s">
        <v>6373</v>
      </c>
      <c r="E1032" s="804">
        <v>217697.33</v>
      </c>
      <c r="F1032" s="778" t="s">
        <v>5398</v>
      </c>
      <c r="G1032" s="788" t="s">
        <v>18</v>
      </c>
      <c r="H1032" s="788" t="s">
        <v>27</v>
      </c>
      <c r="I1032" s="788" t="s">
        <v>4205</v>
      </c>
      <c r="J1032" s="788">
        <v>44426.0</v>
      </c>
      <c r="K1032" s="788" t="s">
        <v>3890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2736</v>
      </c>
      <c r="C1033" s="803" t="s">
        <v>2601</v>
      </c>
      <c r="D1033" s="778" t="s">
        <v>6373</v>
      </c>
      <c r="E1033" s="804">
        <v>865757.17</v>
      </c>
      <c r="F1033" s="778" t="s">
        <v>2735</v>
      </c>
      <c r="G1033" s="788" t="s">
        <v>18</v>
      </c>
      <c r="H1033" s="788" t="s">
        <v>181</v>
      </c>
      <c r="I1033" s="788" t="s">
        <v>2689</v>
      </c>
      <c r="J1033" s="788">
        <v>44263.0</v>
      </c>
      <c r="K1033" s="788" t="s">
        <v>3888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6667</v>
      </c>
      <c r="C1034" s="803" t="s">
        <v>3874</v>
      </c>
      <c r="D1034" s="778" t="s">
        <v>6373</v>
      </c>
      <c r="E1034" s="804">
        <v>662610.46</v>
      </c>
      <c r="F1034" s="778" t="s">
        <v>4941</v>
      </c>
      <c r="G1034" s="788" t="s">
        <v>18</v>
      </c>
      <c r="H1034" s="788" t="s">
        <v>27</v>
      </c>
      <c r="I1034" s="788" t="s">
        <v>4205</v>
      </c>
      <c r="J1034" s="788">
        <v>44517.0</v>
      </c>
      <c r="K1034" s="778" t="s">
        <v>3922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6668</v>
      </c>
      <c r="C1035" s="803" t="s">
        <v>3874</v>
      </c>
      <c r="D1035" s="778" t="s">
        <v>6374</v>
      </c>
      <c r="E1035" s="804">
        <v>17000.0</v>
      </c>
      <c r="F1035" s="778" t="s">
        <v>5360</v>
      </c>
      <c r="G1035" s="788" t="s">
        <v>101</v>
      </c>
      <c r="H1035" s="788" t="s">
        <v>19</v>
      </c>
      <c r="I1035" s="788" t="s">
        <v>4140</v>
      </c>
      <c r="J1035" s="788">
        <v>44147.0</v>
      </c>
      <c r="K1035" s="788" t="s">
        <v>3894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6614</v>
      </c>
      <c r="C1036" s="803" t="s">
        <v>3874</v>
      </c>
      <c r="D1036" s="778" t="s">
        <v>6374</v>
      </c>
      <c r="E1036" s="804">
        <v>20000.0</v>
      </c>
      <c r="F1036" s="778" t="s">
        <v>1302</v>
      </c>
      <c r="G1036" s="788" t="s">
        <v>101</v>
      </c>
      <c r="H1036" s="788" t="s">
        <v>19</v>
      </c>
      <c r="I1036" s="788" t="s">
        <v>3713</v>
      </c>
      <c r="J1036" s="788">
        <v>44138.0</v>
      </c>
      <c r="K1036" s="788" t="s">
        <v>3890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6530</v>
      </c>
      <c r="C1037" s="803" t="s">
        <v>3874</v>
      </c>
      <c r="D1037" s="778" t="s">
        <v>6374</v>
      </c>
      <c r="E1037" s="804">
        <v>25000.0</v>
      </c>
      <c r="F1037" s="778" t="s">
        <v>4025</v>
      </c>
      <c r="G1037" s="788" t="s">
        <v>18</v>
      </c>
      <c r="H1037" s="788" t="s">
        <v>19</v>
      </c>
      <c r="I1037" s="788" t="s">
        <v>4026</v>
      </c>
      <c r="J1037" s="788">
        <v>44061.0</v>
      </c>
      <c r="K1037" s="788" t="s">
        <v>3882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6669</v>
      </c>
      <c r="C1038" s="803" t="s">
        <v>3874</v>
      </c>
      <c r="D1038" s="778" t="s">
        <v>6373</v>
      </c>
      <c r="E1038" s="804">
        <v>384533.87</v>
      </c>
      <c r="F1038" s="778" t="s">
        <v>5342</v>
      </c>
      <c r="G1038" s="788" t="s">
        <v>18</v>
      </c>
      <c r="H1038" s="788" t="s">
        <v>27</v>
      </c>
      <c r="I1038" s="788" t="s">
        <v>4205</v>
      </c>
      <c r="J1038" s="788">
        <v>44421.0</v>
      </c>
      <c r="K1038" s="788" t="s">
        <v>3890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6539</v>
      </c>
      <c r="C1039" s="803" t="s">
        <v>3874</v>
      </c>
      <c r="D1039" s="778" t="s">
        <v>6374</v>
      </c>
      <c r="E1039" s="804">
        <v>30000.0</v>
      </c>
      <c r="F1039" s="778" t="s">
        <v>1573</v>
      </c>
      <c r="G1039" s="788" t="s">
        <v>18</v>
      </c>
      <c r="H1039" s="788" t="s">
        <v>19</v>
      </c>
      <c r="I1039" s="788" t="s">
        <v>6367</v>
      </c>
      <c r="J1039" s="788">
        <v>44594.0</v>
      </c>
      <c r="K1039" s="788" t="s">
        <v>3888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6670</v>
      </c>
      <c r="C1040" s="803" t="s">
        <v>3874</v>
      </c>
      <c r="D1040" s="778" t="s">
        <v>2612</v>
      </c>
      <c r="E1040" s="804">
        <v>190943.67</v>
      </c>
      <c r="F1040" s="778" t="s">
        <v>6671</v>
      </c>
      <c r="G1040" s="788" t="s">
        <v>2604</v>
      </c>
      <c r="H1040" s="788" t="s">
        <v>19</v>
      </c>
      <c r="I1040" s="788" t="s">
        <v>2604</v>
      </c>
      <c r="J1040" s="788">
        <v>44361.0</v>
      </c>
      <c r="K1040" s="788" t="s">
        <v>3890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6672</v>
      </c>
      <c r="C1041" s="803" t="s">
        <v>3874</v>
      </c>
      <c r="D1041" s="778" t="s">
        <v>6373</v>
      </c>
      <c r="E1041" s="804">
        <v>32923.57</v>
      </c>
      <c r="F1041" s="778" t="s">
        <v>5081</v>
      </c>
      <c r="G1041" s="788" t="s">
        <v>18</v>
      </c>
      <c r="H1041" s="788" t="s">
        <v>27</v>
      </c>
      <c r="I1041" s="788" t="s">
        <v>5082</v>
      </c>
      <c r="J1041" s="788">
        <v>44623.0</v>
      </c>
      <c r="K1041" s="778" t="s">
        <v>6673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6662</v>
      </c>
      <c r="C1042" s="803" t="s">
        <v>3874</v>
      </c>
      <c r="D1042" s="778" t="s">
        <v>6374</v>
      </c>
      <c r="E1042" s="804">
        <v>10000.0</v>
      </c>
      <c r="F1042" s="778" t="s">
        <v>4154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3890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6674</v>
      </c>
      <c r="C1043" s="803" t="s">
        <v>3874</v>
      </c>
      <c r="D1043" s="778" t="s">
        <v>6374</v>
      </c>
      <c r="E1043" s="804">
        <v>96196.0</v>
      </c>
      <c r="F1043" s="778" t="s">
        <v>4579</v>
      </c>
      <c r="G1043" s="788" t="s">
        <v>18</v>
      </c>
      <c r="H1043" s="788" t="s">
        <v>19</v>
      </c>
      <c r="I1043" s="788" t="s">
        <v>4199</v>
      </c>
      <c r="J1043" s="788">
        <v>44218.0</v>
      </c>
      <c r="K1043" s="788" t="s">
        <v>3878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3874</v>
      </c>
      <c r="D1044" s="778" t="s">
        <v>6374</v>
      </c>
      <c r="E1044" s="804">
        <v>21000.0</v>
      </c>
      <c r="F1044" s="778" t="s">
        <v>4999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3922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6675</v>
      </c>
      <c r="C1045" s="803" t="s">
        <v>3874</v>
      </c>
      <c r="D1045" s="778" t="s">
        <v>6373</v>
      </c>
      <c r="E1045" s="804" t="s">
        <v>2655</v>
      </c>
      <c r="F1045" s="778" t="s">
        <v>6676</v>
      </c>
      <c r="G1045" s="788" t="s">
        <v>18</v>
      </c>
      <c r="H1045" s="788" t="s">
        <v>181</v>
      </c>
      <c r="I1045" s="788" t="s">
        <v>203</v>
      </c>
      <c r="J1045" s="788">
        <v>44824.0</v>
      </c>
      <c r="K1045" s="788" t="s">
        <v>3894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6677</v>
      </c>
      <c r="C1046" s="803" t="s">
        <v>3874</v>
      </c>
      <c r="D1046" s="778" t="s">
        <v>6374</v>
      </c>
      <c r="E1046" s="804">
        <v>60000.0</v>
      </c>
      <c r="F1046" s="778" t="s">
        <v>3918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3888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6658</v>
      </c>
      <c r="C1047" s="803" t="s">
        <v>3874</v>
      </c>
      <c r="D1047" s="778" t="s">
        <v>6374</v>
      </c>
      <c r="E1047" s="804">
        <v>18000.0</v>
      </c>
      <c r="F1047" s="778" t="s">
        <v>4764</v>
      </c>
      <c r="G1047" s="788" t="s">
        <v>18</v>
      </c>
      <c r="H1047" s="788" t="s">
        <v>27</v>
      </c>
      <c r="I1047" s="788" t="s">
        <v>6659</v>
      </c>
      <c r="J1047" s="788">
        <v>44776.0</v>
      </c>
      <c r="K1047" s="788" t="s">
        <v>3894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6678</v>
      </c>
      <c r="C1048" s="803" t="s">
        <v>3874</v>
      </c>
      <c r="D1048" s="778" t="s">
        <v>6373</v>
      </c>
      <c r="E1048" s="804">
        <v>156696.82</v>
      </c>
      <c r="F1048" s="778" t="s">
        <v>6679</v>
      </c>
      <c r="G1048" s="788" t="s">
        <v>18</v>
      </c>
      <c r="H1048" s="788" t="s">
        <v>27</v>
      </c>
      <c r="I1048" s="788" t="s">
        <v>4205</v>
      </c>
      <c r="J1048" s="788">
        <v>44461.0</v>
      </c>
      <c r="K1048" s="788" t="s">
        <v>3888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6680</v>
      </c>
      <c r="C1049" s="803" t="s">
        <v>3874</v>
      </c>
      <c r="D1049" s="778" t="s">
        <v>6374</v>
      </c>
      <c r="E1049" s="804">
        <v>4800.0</v>
      </c>
      <c r="F1049" s="778" t="s">
        <v>560</v>
      </c>
      <c r="G1049" s="788" t="s">
        <v>18</v>
      </c>
      <c r="H1049" s="788" t="s">
        <v>19</v>
      </c>
      <c r="I1049" s="788" t="s">
        <v>144</v>
      </c>
      <c r="J1049" s="788">
        <v>44819.0</v>
      </c>
      <c r="K1049" s="788" t="s">
        <v>3890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6680</v>
      </c>
      <c r="C1050" s="803" t="s">
        <v>3874</v>
      </c>
      <c r="D1050" s="778" t="s">
        <v>6374</v>
      </c>
      <c r="E1050" s="804">
        <v>7477.76</v>
      </c>
      <c r="F1050" s="778" t="s">
        <v>560</v>
      </c>
      <c r="G1050" s="788" t="s">
        <v>18</v>
      </c>
      <c r="H1050" s="788" t="s">
        <v>19</v>
      </c>
      <c r="I1050" s="788" t="s">
        <v>144</v>
      </c>
      <c r="J1050" s="788">
        <v>44819.0</v>
      </c>
      <c r="K1050" s="788" t="s">
        <v>3890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6681</v>
      </c>
      <c r="C1051" s="803" t="s">
        <v>3874</v>
      </c>
      <c r="D1051" s="778" t="s">
        <v>6374</v>
      </c>
      <c r="E1051" s="804">
        <v>199998.0</v>
      </c>
      <c r="F1051" s="778" t="s">
        <v>4613</v>
      </c>
      <c r="G1051" s="788" t="s">
        <v>18</v>
      </c>
      <c r="H1051" s="788" t="s">
        <v>27</v>
      </c>
      <c r="I1051" s="788" t="s">
        <v>262</v>
      </c>
      <c r="J1051" s="788">
        <v>44739.0</v>
      </c>
      <c r="K1051" s="788" t="s">
        <v>3888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6682</v>
      </c>
      <c r="C1052" s="803" t="s">
        <v>3874</v>
      </c>
      <c r="D1052" s="778" t="s">
        <v>6373</v>
      </c>
      <c r="E1052" s="804">
        <v>104271.35</v>
      </c>
      <c r="F1052" s="778" t="s">
        <v>3987</v>
      </c>
      <c r="G1052" s="788" t="s">
        <v>18</v>
      </c>
      <c r="H1052" s="788" t="s">
        <v>27</v>
      </c>
      <c r="I1052" s="788" t="s">
        <v>262</v>
      </c>
      <c r="J1052" s="788">
        <v>44460.0</v>
      </c>
      <c r="K1052" s="788" t="s">
        <v>3988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6665</v>
      </c>
      <c r="C1053" s="803" t="s">
        <v>3874</v>
      </c>
      <c r="D1053" s="778" t="s">
        <v>6374</v>
      </c>
      <c r="E1053" s="804">
        <v>400000.0</v>
      </c>
      <c r="F1053" s="778" t="s">
        <v>1733</v>
      </c>
      <c r="G1053" s="788" t="s">
        <v>18</v>
      </c>
      <c r="H1053" s="788" t="s">
        <v>27</v>
      </c>
      <c r="I1053" s="788" t="s">
        <v>66</v>
      </c>
      <c r="J1053" s="788">
        <v>44698.0</v>
      </c>
      <c r="K1053" s="788" t="s">
        <v>3894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6396</v>
      </c>
      <c r="C1054" s="803" t="s">
        <v>3874</v>
      </c>
      <c r="D1054" s="778" t="s">
        <v>6374</v>
      </c>
      <c r="E1054" s="804">
        <v>10000.0</v>
      </c>
      <c r="F1054" s="778" t="s">
        <v>4441</v>
      </c>
      <c r="G1054" s="788" t="s">
        <v>101</v>
      </c>
      <c r="H1054" s="788" t="s">
        <v>19</v>
      </c>
      <c r="I1054" s="788" t="s">
        <v>3940</v>
      </c>
      <c r="J1054" s="788">
        <v>44263.0</v>
      </c>
      <c r="K1054" s="788" t="s">
        <v>3882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6539</v>
      </c>
      <c r="C1055" s="803" t="s">
        <v>3874</v>
      </c>
      <c r="D1055" s="778" t="s">
        <v>6374</v>
      </c>
      <c r="E1055" s="804">
        <v>30000.0</v>
      </c>
      <c r="F1055" s="778" t="s">
        <v>1573</v>
      </c>
      <c r="G1055" s="788" t="s">
        <v>18</v>
      </c>
      <c r="H1055" s="788" t="s">
        <v>19</v>
      </c>
      <c r="I1055" s="788" t="s">
        <v>6367</v>
      </c>
      <c r="J1055" s="788">
        <v>44594.0</v>
      </c>
      <c r="K1055" s="788" t="s">
        <v>3888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6683</v>
      </c>
      <c r="C1056" s="803" t="s">
        <v>3874</v>
      </c>
      <c r="D1056" s="778" t="s">
        <v>6374</v>
      </c>
      <c r="E1056" s="804">
        <v>10000.0</v>
      </c>
      <c r="F1056" s="778" t="s">
        <v>4001</v>
      </c>
      <c r="G1056" s="788" t="s">
        <v>101</v>
      </c>
      <c r="H1056" s="788" t="s">
        <v>19</v>
      </c>
      <c r="I1056" s="788" t="s">
        <v>3713</v>
      </c>
      <c r="J1056" s="788">
        <v>44217.0</v>
      </c>
      <c r="K1056" s="788" t="s">
        <v>3882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6684</v>
      </c>
      <c r="C1057" s="803" t="s">
        <v>3874</v>
      </c>
      <c r="D1057" s="778" t="s">
        <v>6374</v>
      </c>
      <c r="E1057" s="804">
        <v>2000.0</v>
      </c>
      <c r="F1057" s="778" t="s">
        <v>698</v>
      </c>
      <c r="G1057" s="788" t="s">
        <v>101</v>
      </c>
      <c r="H1057" s="788" t="s">
        <v>19</v>
      </c>
      <c r="I1057" s="788" t="s">
        <v>6320</v>
      </c>
      <c r="J1057" s="788">
        <v>44421.0</v>
      </c>
      <c r="K1057" s="788" t="s">
        <v>3882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6665</v>
      </c>
      <c r="C1058" s="803" t="s">
        <v>3874</v>
      </c>
      <c r="D1058" s="778" t="s">
        <v>6374</v>
      </c>
      <c r="E1058" s="804">
        <v>122000.0</v>
      </c>
      <c r="F1058" s="778" t="s">
        <v>4920</v>
      </c>
      <c r="G1058" s="788" t="s">
        <v>18</v>
      </c>
      <c r="H1058" s="788" t="s">
        <v>27</v>
      </c>
      <c r="I1058" s="788" t="s">
        <v>66</v>
      </c>
      <c r="J1058" s="788">
        <v>44698.0</v>
      </c>
      <c r="K1058" s="788" t="s">
        <v>3894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6665</v>
      </c>
      <c r="C1059" s="803" t="s">
        <v>3874</v>
      </c>
      <c r="D1059" s="778" t="s">
        <v>6374</v>
      </c>
      <c r="E1059" s="804">
        <v>13000.0</v>
      </c>
      <c r="F1059" s="778" t="s">
        <v>4920</v>
      </c>
      <c r="G1059" s="788" t="s">
        <v>18</v>
      </c>
      <c r="H1059" s="788" t="s">
        <v>27</v>
      </c>
      <c r="I1059" s="788" t="s">
        <v>66</v>
      </c>
      <c r="J1059" s="788">
        <v>44698.0</v>
      </c>
      <c r="K1059" s="788" t="s">
        <v>3894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6530</v>
      </c>
      <c r="C1060" s="803" t="s">
        <v>3874</v>
      </c>
      <c r="D1060" s="778" t="s">
        <v>6374</v>
      </c>
      <c r="E1060" s="804">
        <v>25000.0</v>
      </c>
      <c r="F1060" s="778" t="s">
        <v>4025</v>
      </c>
      <c r="G1060" s="788" t="s">
        <v>18</v>
      </c>
      <c r="H1060" s="788" t="s">
        <v>19</v>
      </c>
      <c r="I1060" s="788" t="s">
        <v>4026</v>
      </c>
      <c r="J1060" s="788">
        <v>44061.0</v>
      </c>
      <c r="K1060" s="788" t="s">
        <v>3882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6571</v>
      </c>
      <c r="C1061" s="743" t="s">
        <v>3874</v>
      </c>
      <c r="D1061" s="778" t="s">
        <v>6374</v>
      </c>
      <c r="E1061" s="790">
        <v>50000.0</v>
      </c>
      <c r="F1061" s="743" t="s">
        <v>1853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3882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6546</v>
      </c>
      <c r="C1062" s="819" t="s">
        <v>3874</v>
      </c>
      <c r="D1062" s="820" t="s">
        <v>6374</v>
      </c>
      <c r="E1062" s="821">
        <v>18000.0</v>
      </c>
      <c r="F1062" s="820" t="s">
        <v>3920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3890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6685</v>
      </c>
      <c r="C1063" s="819" t="s">
        <v>3874</v>
      </c>
      <c r="D1063" s="820" t="s">
        <v>6374</v>
      </c>
      <c r="E1063" s="821">
        <v>50000.0</v>
      </c>
      <c r="F1063" s="820" t="s">
        <v>6686</v>
      </c>
      <c r="G1063" s="820" t="s">
        <v>18</v>
      </c>
      <c r="H1063" s="820" t="s">
        <v>19</v>
      </c>
      <c r="I1063" s="820" t="s">
        <v>711</v>
      </c>
      <c r="J1063" s="822">
        <v>44831.0</v>
      </c>
      <c r="K1063" s="788" t="s">
        <v>3878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6687</v>
      </c>
      <c r="C1064" s="778" t="s">
        <v>3874</v>
      </c>
      <c r="D1064" s="778" t="s">
        <v>6374</v>
      </c>
      <c r="E1064" s="821">
        <v>10000.0</v>
      </c>
      <c r="F1064" s="820" t="s">
        <v>1409</v>
      </c>
      <c r="G1064" s="778" t="s">
        <v>18</v>
      </c>
      <c r="H1064" s="778" t="s">
        <v>27</v>
      </c>
      <c r="I1064" s="778" t="s">
        <v>6659</v>
      </c>
      <c r="J1064" s="788">
        <v>44733.0</v>
      </c>
      <c r="K1064" s="778" t="s">
        <v>3890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6546</v>
      </c>
      <c r="C1065" s="819" t="s">
        <v>3874</v>
      </c>
      <c r="D1065" s="820" t="s">
        <v>6374</v>
      </c>
      <c r="E1065" s="821">
        <v>20000.0</v>
      </c>
      <c r="F1065" s="820" t="s">
        <v>3920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3890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3874</v>
      </c>
      <c r="D1066" s="778" t="s">
        <v>6374</v>
      </c>
      <c r="E1066" s="790">
        <v>50000.0</v>
      </c>
      <c r="F1066" s="858" t="s">
        <v>5314</v>
      </c>
      <c r="G1066" s="767" t="s">
        <v>18</v>
      </c>
      <c r="H1066" s="778" t="s">
        <v>27</v>
      </c>
      <c r="I1066" s="778" t="s">
        <v>120</v>
      </c>
      <c r="J1066" s="825">
        <v>44469.0</v>
      </c>
      <c r="K1066" s="816" t="s">
        <v>3890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6688</v>
      </c>
      <c r="C1067" s="778" t="s">
        <v>3874</v>
      </c>
      <c r="D1067" s="778" t="s">
        <v>6374</v>
      </c>
      <c r="E1067" s="790">
        <v>10000.0</v>
      </c>
      <c r="F1067" s="778" t="s">
        <v>4382</v>
      </c>
      <c r="G1067" s="778" t="s">
        <v>18</v>
      </c>
      <c r="H1067" s="778" t="s">
        <v>1852</v>
      </c>
      <c r="I1067" s="778" t="s">
        <v>4383</v>
      </c>
      <c r="J1067" s="788">
        <v>44260.0</v>
      </c>
      <c r="K1067" s="778" t="s">
        <v>3894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6689</v>
      </c>
      <c r="C1068" s="778" t="s">
        <v>3874</v>
      </c>
      <c r="D1068" s="778" t="s">
        <v>6374</v>
      </c>
      <c r="E1068" s="790">
        <v>4000.0</v>
      </c>
      <c r="F1068" s="778" t="s">
        <v>4949</v>
      </c>
      <c r="G1068" s="778" t="s">
        <v>18</v>
      </c>
      <c r="H1068" s="778" t="s">
        <v>19</v>
      </c>
      <c r="I1068" s="778" t="s">
        <v>120</v>
      </c>
      <c r="J1068" s="788">
        <v>44749.0</v>
      </c>
      <c r="K1068" s="778" t="s">
        <v>3888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6621</v>
      </c>
      <c r="C1069" s="819" t="s">
        <v>3874</v>
      </c>
      <c r="D1069" s="820" t="s">
        <v>6374</v>
      </c>
      <c r="E1069" s="821">
        <v>30000.0</v>
      </c>
      <c r="F1069" s="820" t="s">
        <v>1431</v>
      </c>
      <c r="G1069" s="820" t="s">
        <v>18</v>
      </c>
      <c r="H1069" s="820" t="s">
        <v>27</v>
      </c>
      <c r="I1069" s="820" t="s">
        <v>120</v>
      </c>
      <c r="J1069" s="822">
        <v>44568.0</v>
      </c>
      <c r="K1069" s="819" t="s">
        <v>4532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3874</v>
      </c>
      <c r="D1070" s="778" t="s">
        <v>6374</v>
      </c>
      <c r="E1070" s="790">
        <v>500.0</v>
      </c>
      <c r="F1070" s="778" t="s">
        <v>4365</v>
      </c>
      <c r="G1070" s="767" t="s">
        <v>18</v>
      </c>
      <c r="H1070" s="778" t="s">
        <v>27</v>
      </c>
      <c r="I1070" s="778" t="s">
        <v>4205</v>
      </c>
      <c r="J1070" s="788">
        <v>44503.0</v>
      </c>
      <c r="K1070" s="743" t="s">
        <v>3922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6690</v>
      </c>
      <c r="C1071" s="778" t="s">
        <v>3874</v>
      </c>
      <c r="D1071" s="778" t="s">
        <v>6374</v>
      </c>
      <c r="E1071" s="790">
        <v>15000.0</v>
      </c>
      <c r="F1071" s="778" t="s">
        <v>3939</v>
      </c>
      <c r="G1071" s="778" t="s">
        <v>101</v>
      </c>
      <c r="H1071" s="778" t="s">
        <v>19</v>
      </c>
      <c r="I1071" s="778" t="s">
        <v>5367</v>
      </c>
      <c r="J1071" s="788">
        <v>44085.0</v>
      </c>
      <c r="K1071" s="778" t="s">
        <v>3882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6680</v>
      </c>
      <c r="C1072" s="778" t="s">
        <v>3874</v>
      </c>
      <c r="D1072" s="778" t="s">
        <v>6374</v>
      </c>
      <c r="E1072" s="790">
        <v>4500.0</v>
      </c>
      <c r="F1072" s="778" t="s">
        <v>560</v>
      </c>
      <c r="G1072" s="778" t="s">
        <v>18</v>
      </c>
      <c r="H1072" s="778" t="s">
        <v>19</v>
      </c>
      <c r="I1072" s="778" t="s">
        <v>144</v>
      </c>
      <c r="J1072" s="788">
        <v>44819.0</v>
      </c>
      <c r="K1072" s="778" t="s">
        <v>3890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6689</v>
      </c>
      <c r="C1073" s="778" t="s">
        <v>3874</v>
      </c>
      <c r="D1073" s="778" t="s">
        <v>6374</v>
      </c>
      <c r="E1073" s="790">
        <v>6500.0</v>
      </c>
      <c r="F1073" s="778" t="s">
        <v>4949</v>
      </c>
      <c r="G1073" s="778" t="s">
        <v>18</v>
      </c>
      <c r="H1073" s="778" t="s">
        <v>19</v>
      </c>
      <c r="I1073" s="778" t="s">
        <v>120</v>
      </c>
      <c r="J1073" s="788">
        <v>44749.0</v>
      </c>
      <c r="K1073" s="778" t="s">
        <v>3888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6691</v>
      </c>
      <c r="C1074" s="778" t="s">
        <v>3874</v>
      </c>
      <c r="D1074" s="778" t="s">
        <v>6374</v>
      </c>
      <c r="E1074" s="790">
        <v>100000.0</v>
      </c>
      <c r="F1074" s="778" t="s">
        <v>4806</v>
      </c>
      <c r="G1074" s="778" t="s">
        <v>18</v>
      </c>
      <c r="H1074" s="778" t="s">
        <v>27</v>
      </c>
      <c r="I1074" s="778" t="s">
        <v>66</v>
      </c>
      <c r="J1074" s="788">
        <v>44790.0</v>
      </c>
      <c r="K1074" s="778" t="s">
        <v>3890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6539</v>
      </c>
      <c r="C1075" s="778" t="s">
        <v>3874</v>
      </c>
      <c r="D1075" s="778" t="s">
        <v>6374</v>
      </c>
      <c r="E1075" s="790">
        <v>30000.0</v>
      </c>
      <c r="F1075" s="778" t="s">
        <v>1573</v>
      </c>
      <c r="G1075" s="767" t="s">
        <v>18</v>
      </c>
      <c r="H1075" s="858" t="s">
        <v>19</v>
      </c>
      <c r="I1075" s="767" t="s">
        <v>6540</v>
      </c>
      <c r="J1075" s="814">
        <v>44594.0</v>
      </c>
      <c r="K1075" s="778" t="s">
        <v>3888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6687</v>
      </c>
      <c r="C1076" s="778" t="s">
        <v>3874</v>
      </c>
      <c r="D1076" s="778" t="s">
        <v>6374</v>
      </c>
      <c r="E1076" s="790">
        <v>1000.0</v>
      </c>
      <c r="F1076" s="778" t="s">
        <v>6692</v>
      </c>
      <c r="G1076" s="778" t="s">
        <v>18</v>
      </c>
      <c r="H1076" s="778" t="s">
        <v>27</v>
      </c>
      <c r="I1076" s="778" t="s">
        <v>6659</v>
      </c>
      <c r="J1076" s="788">
        <v>44733.0</v>
      </c>
      <c r="K1076" s="778" t="s">
        <v>3890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6693</v>
      </c>
      <c r="C1077" s="778" t="s">
        <v>3874</v>
      </c>
      <c r="D1077" s="778" t="s">
        <v>6374</v>
      </c>
      <c r="E1077" s="790">
        <v>60000.0</v>
      </c>
      <c r="F1077" s="778" t="s">
        <v>2381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3888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6635</v>
      </c>
      <c r="C1078" s="778" t="s">
        <v>3874</v>
      </c>
      <c r="D1078" s="778" t="s">
        <v>6374</v>
      </c>
      <c r="E1078" s="790">
        <v>8000.0</v>
      </c>
      <c r="F1078" s="778" t="s">
        <v>4788</v>
      </c>
      <c r="G1078" s="778" t="s">
        <v>18</v>
      </c>
      <c r="H1078" s="778" t="s">
        <v>19</v>
      </c>
      <c r="I1078" s="778" t="s">
        <v>2858</v>
      </c>
      <c r="J1078" s="788">
        <v>44393.0</v>
      </c>
      <c r="K1078" s="778" t="s">
        <v>3878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6694</v>
      </c>
      <c r="C1079" s="778" t="s">
        <v>3874</v>
      </c>
      <c r="D1079" s="778" t="s">
        <v>6374</v>
      </c>
      <c r="E1079" s="790">
        <v>6000.0</v>
      </c>
      <c r="F1079" s="778" t="s">
        <v>341</v>
      </c>
      <c r="G1079" s="778" t="s">
        <v>18</v>
      </c>
      <c r="H1079" s="778" t="s">
        <v>27</v>
      </c>
      <c r="I1079" s="778" t="s">
        <v>120</v>
      </c>
      <c r="J1079" s="788">
        <v>44767.0</v>
      </c>
      <c r="K1079" s="778" t="s">
        <v>3888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6665</v>
      </c>
      <c r="C1080" s="803" t="s">
        <v>3874</v>
      </c>
      <c r="D1080" s="778" t="s">
        <v>6374</v>
      </c>
      <c r="E1080" s="804">
        <v>85000.0</v>
      </c>
      <c r="F1080" s="778" t="s">
        <v>4920</v>
      </c>
      <c r="G1080" s="788" t="s">
        <v>18</v>
      </c>
      <c r="H1080" s="788" t="s">
        <v>27</v>
      </c>
      <c r="I1080" s="788" t="s">
        <v>66</v>
      </c>
      <c r="J1080" s="788">
        <v>44698.0</v>
      </c>
      <c r="K1080" s="788" t="s">
        <v>3894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3874</v>
      </c>
      <c r="D1081" s="778" t="s">
        <v>6374</v>
      </c>
      <c r="E1081" s="790">
        <v>100000.0</v>
      </c>
      <c r="F1081" s="858" t="s">
        <v>5314</v>
      </c>
      <c r="G1081" s="767" t="s">
        <v>18</v>
      </c>
      <c r="H1081" s="778" t="s">
        <v>27</v>
      </c>
      <c r="I1081" s="778" t="s">
        <v>120</v>
      </c>
      <c r="J1081" s="825">
        <v>44469.0</v>
      </c>
      <c r="K1081" s="816" t="s">
        <v>3890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6695</v>
      </c>
      <c r="C1082" s="778" t="s">
        <v>3874</v>
      </c>
      <c r="D1082" s="778" t="s">
        <v>6374</v>
      </c>
      <c r="E1082" s="790">
        <v>5000.0</v>
      </c>
      <c r="F1082" s="778" t="s">
        <v>212</v>
      </c>
      <c r="G1082" s="778" t="s">
        <v>101</v>
      </c>
      <c r="H1082" s="778" t="s">
        <v>19</v>
      </c>
      <c r="I1082" s="778" t="s">
        <v>3926</v>
      </c>
      <c r="J1082" s="788">
        <v>44231.0</v>
      </c>
      <c r="K1082" s="778" t="s">
        <v>3894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6530</v>
      </c>
      <c r="C1083" s="803" t="s">
        <v>3874</v>
      </c>
      <c r="D1083" s="778" t="s">
        <v>6374</v>
      </c>
      <c r="E1083" s="804">
        <v>20000.0</v>
      </c>
      <c r="F1083" s="778" t="s">
        <v>4025</v>
      </c>
      <c r="G1083" s="778" t="s">
        <v>18</v>
      </c>
      <c r="H1083" s="778" t="s">
        <v>19</v>
      </c>
      <c r="I1083" s="778" t="s">
        <v>4026</v>
      </c>
      <c r="J1083" s="788">
        <v>44061.0</v>
      </c>
      <c r="K1083" s="778" t="s">
        <v>3882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6696</v>
      </c>
      <c r="C1084" s="778" t="s">
        <v>3874</v>
      </c>
      <c r="D1084" s="778" t="s">
        <v>6374</v>
      </c>
      <c r="E1084" s="790">
        <v>10000.0</v>
      </c>
      <c r="F1084" s="778" t="s">
        <v>2929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3888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6697</v>
      </c>
      <c r="C1085" s="778" t="s">
        <v>3874</v>
      </c>
      <c r="D1085" s="778" t="s">
        <v>6374</v>
      </c>
      <c r="E1085" s="790">
        <v>18042.73</v>
      </c>
      <c r="F1085" s="778" t="s">
        <v>4675</v>
      </c>
      <c r="G1085" s="778" t="s">
        <v>18</v>
      </c>
      <c r="H1085" s="778" t="s">
        <v>27</v>
      </c>
      <c r="I1085" s="778" t="s">
        <v>1839</v>
      </c>
      <c r="J1085" s="778" t="s">
        <v>2655</v>
      </c>
      <c r="K1085" s="778" t="s">
        <v>3888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6635</v>
      </c>
      <c r="C1086" s="778" t="s">
        <v>3874</v>
      </c>
      <c r="D1086" s="778" t="s">
        <v>6374</v>
      </c>
      <c r="E1086" s="790">
        <v>33000.0</v>
      </c>
      <c r="F1086" s="778" t="s">
        <v>4788</v>
      </c>
      <c r="G1086" s="778" t="s">
        <v>18</v>
      </c>
      <c r="H1086" s="778" t="s">
        <v>19</v>
      </c>
      <c r="I1086" s="778" t="s">
        <v>2858</v>
      </c>
      <c r="J1086" s="788">
        <v>44393.0</v>
      </c>
      <c r="K1086" s="778" t="s">
        <v>3878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6546</v>
      </c>
      <c r="C1087" s="819" t="s">
        <v>3874</v>
      </c>
      <c r="D1087" s="820" t="s">
        <v>6374</v>
      </c>
      <c r="E1087" s="821">
        <v>7000.0</v>
      </c>
      <c r="F1087" s="820" t="s">
        <v>3920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3890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6546</v>
      </c>
      <c r="C1088" s="819" t="s">
        <v>3874</v>
      </c>
      <c r="D1088" s="820" t="s">
        <v>6374</v>
      </c>
      <c r="E1088" s="821">
        <v>7000.0</v>
      </c>
      <c r="F1088" s="820" t="s">
        <v>3920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3890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6698</v>
      </c>
      <c r="C1089" s="778" t="s">
        <v>3874</v>
      </c>
      <c r="D1089" s="778" t="s">
        <v>6374</v>
      </c>
      <c r="E1089" s="790">
        <v>3000.0</v>
      </c>
      <c r="F1089" s="778" t="s">
        <v>6699</v>
      </c>
      <c r="G1089" s="778" t="s">
        <v>101</v>
      </c>
      <c r="H1089" s="778" t="s">
        <v>19</v>
      </c>
      <c r="I1089" s="778" t="s">
        <v>4223</v>
      </c>
      <c r="J1089" s="788">
        <v>44840.0</v>
      </c>
      <c r="K1089" s="778" t="s">
        <v>3888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6621</v>
      </c>
      <c r="C1090" s="819" t="s">
        <v>3874</v>
      </c>
      <c r="D1090" s="820" t="s">
        <v>6374</v>
      </c>
      <c r="E1090" s="821">
        <v>300000.0</v>
      </c>
      <c r="F1090" s="820" t="s">
        <v>1431</v>
      </c>
      <c r="G1090" s="820" t="s">
        <v>18</v>
      </c>
      <c r="H1090" s="820" t="s">
        <v>27</v>
      </c>
      <c r="I1090" s="820" t="s">
        <v>120</v>
      </c>
      <c r="J1090" s="822">
        <v>44568.0</v>
      </c>
      <c r="K1090" s="819" t="s">
        <v>4532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6633</v>
      </c>
      <c r="C1091" s="778" t="s">
        <v>3874</v>
      </c>
      <c r="D1091" s="778" t="s">
        <v>6374</v>
      </c>
      <c r="E1091" s="790">
        <v>5000.0</v>
      </c>
      <c r="F1091" s="778" t="s">
        <v>6634</v>
      </c>
      <c r="G1091" s="778" t="s">
        <v>18</v>
      </c>
      <c r="H1091" s="778" t="s">
        <v>19</v>
      </c>
      <c r="I1091" s="778" t="s">
        <v>711</v>
      </c>
      <c r="J1091" s="788">
        <v>44460.0</v>
      </c>
      <c r="K1091" s="778" t="s">
        <v>3888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6700</v>
      </c>
      <c r="C1092" s="778" t="s">
        <v>3874</v>
      </c>
      <c r="D1092" s="778" t="s">
        <v>6374</v>
      </c>
      <c r="E1092" s="790">
        <v>30000.0</v>
      </c>
      <c r="F1092" s="778" t="s">
        <v>5224</v>
      </c>
      <c r="G1092" s="778" t="s">
        <v>18</v>
      </c>
      <c r="H1092" s="778" t="s">
        <v>27</v>
      </c>
      <c r="I1092" s="778" t="s">
        <v>3713</v>
      </c>
      <c r="J1092" s="788">
        <v>44186.0</v>
      </c>
      <c r="K1092" s="778" t="s">
        <v>3878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3874</v>
      </c>
      <c r="D1093" s="778" t="s">
        <v>6374</v>
      </c>
      <c r="E1093" s="790">
        <v>4386.42</v>
      </c>
      <c r="F1093" s="778" t="s">
        <v>4365</v>
      </c>
      <c r="G1093" s="767" t="s">
        <v>18</v>
      </c>
      <c r="H1093" s="778" t="s">
        <v>27</v>
      </c>
      <c r="I1093" s="778" t="s">
        <v>4205</v>
      </c>
      <c r="J1093" s="788">
        <v>44503.0</v>
      </c>
      <c r="K1093" s="743" t="s">
        <v>3922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6665</v>
      </c>
      <c r="C1094" s="778" t="s">
        <v>3874</v>
      </c>
      <c r="D1094" s="778" t="s">
        <v>2612</v>
      </c>
      <c r="E1094" s="790">
        <v>377183.5</v>
      </c>
      <c r="F1094" s="778" t="s">
        <v>4920</v>
      </c>
      <c r="G1094" s="778" t="s">
        <v>18</v>
      </c>
      <c r="H1094" s="778" t="s">
        <v>27</v>
      </c>
      <c r="I1094" s="778" t="s">
        <v>66</v>
      </c>
      <c r="J1094" s="788">
        <v>44714.0</v>
      </c>
      <c r="K1094" s="778" t="s">
        <v>3894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6701</v>
      </c>
      <c r="C1095" s="778" t="s">
        <v>3874</v>
      </c>
      <c r="D1095" s="778" t="s">
        <v>6374</v>
      </c>
      <c r="E1095" s="790">
        <v>60000.0</v>
      </c>
      <c r="F1095" s="778" t="s">
        <v>1784</v>
      </c>
      <c r="G1095" s="778" t="s">
        <v>18</v>
      </c>
      <c r="H1095" s="778" t="s">
        <v>27</v>
      </c>
      <c r="I1095" s="778" t="s">
        <v>120</v>
      </c>
      <c r="J1095" s="788">
        <v>44714.0</v>
      </c>
      <c r="K1095" s="778" t="s">
        <v>3890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6571</v>
      </c>
      <c r="C1096" s="743" t="s">
        <v>3874</v>
      </c>
      <c r="D1096" s="778" t="s">
        <v>6374</v>
      </c>
      <c r="E1096" s="790">
        <v>15000.0</v>
      </c>
      <c r="F1096" s="743" t="s">
        <v>1853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3882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6539</v>
      </c>
      <c r="C1097" s="803" t="s">
        <v>3874</v>
      </c>
      <c r="D1097" s="778" t="s">
        <v>6374</v>
      </c>
      <c r="E1097" s="804">
        <v>30000.0</v>
      </c>
      <c r="F1097" s="778" t="s">
        <v>1573</v>
      </c>
      <c r="G1097" s="788" t="s">
        <v>18</v>
      </c>
      <c r="H1097" s="788" t="s">
        <v>19</v>
      </c>
      <c r="I1097" s="788" t="s">
        <v>6367</v>
      </c>
      <c r="J1097" s="788">
        <v>44594.0</v>
      </c>
      <c r="K1097" s="788" t="s">
        <v>3888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6701</v>
      </c>
      <c r="C1098" s="778" t="s">
        <v>3874</v>
      </c>
      <c r="D1098" s="778" t="s">
        <v>6374</v>
      </c>
      <c r="E1098" s="790">
        <v>60000.0</v>
      </c>
      <c r="F1098" s="778" t="s">
        <v>1784</v>
      </c>
      <c r="G1098" s="778" t="s">
        <v>18</v>
      </c>
      <c r="H1098" s="778" t="s">
        <v>27</v>
      </c>
      <c r="I1098" s="778" t="s">
        <v>120</v>
      </c>
      <c r="J1098" s="788">
        <v>44714.0</v>
      </c>
      <c r="K1098" s="778" t="s">
        <v>3890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6618</v>
      </c>
      <c r="C1099" s="778" t="s">
        <v>3874</v>
      </c>
      <c r="D1099" s="778" t="s">
        <v>6374</v>
      </c>
      <c r="E1099" s="790">
        <v>30000.0</v>
      </c>
      <c r="F1099" s="778" t="s">
        <v>4171</v>
      </c>
      <c r="G1099" s="778" t="s">
        <v>18</v>
      </c>
      <c r="H1099" s="778" t="s">
        <v>27</v>
      </c>
      <c r="I1099" s="778" t="s">
        <v>5082</v>
      </c>
      <c r="J1099" s="788">
        <v>44445.0</v>
      </c>
      <c r="K1099" s="778" t="s">
        <v>3888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3874</v>
      </c>
      <c r="D1100" s="778" t="s">
        <v>6374</v>
      </c>
      <c r="E1100" s="790">
        <v>1620.0</v>
      </c>
      <c r="F1100" s="778" t="s">
        <v>560</v>
      </c>
      <c r="G1100" s="778" t="s">
        <v>18</v>
      </c>
      <c r="H1100" s="778" t="s">
        <v>19</v>
      </c>
      <c r="I1100" s="778" t="s">
        <v>144</v>
      </c>
      <c r="J1100" s="788">
        <v>44819.0</v>
      </c>
      <c r="K1100" s="778" t="s">
        <v>3890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6693</v>
      </c>
      <c r="C1101" s="778" t="s">
        <v>3874</v>
      </c>
      <c r="D1101" s="778" t="s">
        <v>6374</v>
      </c>
      <c r="E1101" s="790">
        <v>80000.0</v>
      </c>
      <c r="F1101" s="778" t="s">
        <v>2381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3888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6700</v>
      </c>
      <c r="C1102" s="778" t="s">
        <v>3874</v>
      </c>
      <c r="D1102" s="778" t="s">
        <v>6373</v>
      </c>
      <c r="E1102" s="790">
        <v>159092.51</v>
      </c>
      <c r="F1102" s="778" t="s">
        <v>5224</v>
      </c>
      <c r="G1102" s="778" t="s">
        <v>18</v>
      </c>
      <c r="H1102" s="778" t="s">
        <v>27</v>
      </c>
      <c r="I1102" s="778" t="s">
        <v>3713</v>
      </c>
      <c r="J1102" s="788">
        <v>44186.0</v>
      </c>
      <c r="K1102" s="778" t="s">
        <v>3878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3874</v>
      </c>
      <c r="D1103" s="778" t="s">
        <v>2612</v>
      </c>
      <c r="E1103" s="790">
        <v>101114.41</v>
      </c>
      <c r="F1103" s="778" t="s">
        <v>3992</v>
      </c>
      <c r="G1103" s="778" t="s">
        <v>18</v>
      </c>
      <c r="H1103" s="778" t="s">
        <v>6702</v>
      </c>
      <c r="I1103" s="778" t="s">
        <v>6703</v>
      </c>
      <c r="J1103" s="788">
        <v>44078.0</v>
      </c>
      <c r="K1103" s="778" t="s">
        <v>3894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6704</v>
      </c>
      <c r="C1104" s="778" t="s">
        <v>3874</v>
      </c>
      <c r="D1104" s="778" t="s">
        <v>6373</v>
      </c>
      <c r="E1104" s="790">
        <v>179504.09</v>
      </c>
      <c r="F1104" s="778" t="s">
        <v>4725</v>
      </c>
      <c r="G1104" s="778" t="s">
        <v>101</v>
      </c>
      <c r="H1104" s="778" t="s">
        <v>19</v>
      </c>
      <c r="I1104" s="778" t="s">
        <v>3713</v>
      </c>
      <c r="J1104" s="788">
        <v>44246.0</v>
      </c>
      <c r="K1104" s="778" t="s">
        <v>3882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6705</v>
      </c>
      <c r="C1105" s="778" t="s">
        <v>3874</v>
      </c>
      <c r="D1105" s="778" t="s">
        <v>6373</v>
      </c>
      <c r="E1105" s="790" t="s">
        <v>6706</v>
      </c>
      <c r="F1105" s="780" t="s">
        <v>5271</v>
      </c>
      <c r="G1105" s="778" t="s">
        <v>18</v>
      </c>
      <c r="H1105" s="778" t="s">
        <v>27</v>
      </c>
      <c r="I1105" s="778" t="s">
        <v>262</v>
      </c>
      <c r="J1105" s="788">
        <v>44390.0</v>
      </c>
      <c r="K1105" s="778" t="s">
        <v>3894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6700</v>
      </c>
      <c r="C1106" s="778" t="s">
        <v>3874</v>
      </c>
      <c r="D1106" s="778" t="s">
        <v>6373</v>
      </c>
      <c r="E1106" s="790">
        <v>156195.12</v>
      </c>
      <c r="F1106" s="778" t="s">
        <v>5224</v>
      </c>
      <c r="G1106" s="778" t="s">
        <v>101</v>
      </c>
      <c r="H1106" s="778" t="s">
        <v>19</v>
      </c>
      <c r="I1106" s="778" t="s">
        <v>3713</v>
      </c>
      <c r="J1106" s="788">
        <v>44186.0</v>
      </c>
      <c r="K1106" s="778" t="s">
        <v>3878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6505</v>
      </c>
      <c r="C1107" s="778" t="s">
        <v>3874</v>
      </c>
      <c r="D1107" s="778" t="s">
        <v>6373</v>
      </c>
      <c r="E1107" s="790">
        <v>244812.62</v>
      </c>
      <c r="F1107" s="778" t="s">
        <v>5297</v>
      </c>
      <c r="G1107" s="778" t="s">
        <v>101</v>
      </c>
      <c r="H1107" s="778" t="s">
        <v>27</v>
      </c>
      <c r="I1107" s="778" t="s">
        <v>6703</v>
      </c>
      <c r="J1107" s="788">
        <v>44340.0</v>
      </c>
      <c r="K1107" s="778" t="s">
        <v>3894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6707</v>
      </c>
      <c r="C1108" s="778" t="s">
        <v>3874</v>
      </c>
      <c r="D1108" s="778" t="s">
        <v>6374</v>
      </c>
      <c r="E1108" s="790">
        <v>5000.0</v>
      </c>
      <c r="F1108" s="778" t="s">
        <v>5218</v>
      </c>
      <c r="G1108" s="778" t="s">
        <v>101</v>
      </c>
      <c r="H1108" s="778" t="s">
        <v>19</v>
      </c>
      <c r="I1108" s="778" t="s">
        <v>3926</v>
      </c>
      <c r="J1108" s="788">
        <v>44421.0</v>
      </c>
      <c r="K1108" s="778" t="s">
        <v>3894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6708</v>
      </c>
      <c r="C1109" s="778" t="s">
        <v>3874</v>
      </c>
      <c r="D1109" s="778" t="s">
        <v>6374</v>
      </c>
      <c r="E1109" s="790">
        <v>25000.0</v>
      </c>
      <c r="F1109" s="778" t="s">
        <v>5421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3888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3638</v>
      </c>
      <c r="C1110" s="778" t="s">
        <v>2601</v>
      </c>
      <c r="D1110" s="778" t="s">
        <v>6373</v>
      </c>
      <c r="E1110" s="882">
        <v>70026.76</v>
      </c>
      <c r="F1110" s="781" t="s">
        <v>3637</v>
      </c>
      <c r="G1110" s="778" t="s">
        <v>18</v>
      </c>
      <c r="H1110" s="778" t="s">
        <v>181</v>
      </c>
      <c r="I1110" s="778" t="s">
        <v>2689</v>
      </c>
      <c r="J1110" s="883">
        <v>44267.0</v>
      </c>
      <c r="K1110" s="778" t="s">
        <v>3882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2655</v>
      </c>
      <c r="C1111" s="778" t="s">
        <v>2601</v>
      </c>
      <c r="D1111" s="778" t="s">
        <v>6373</v>
      </c>
      <c r="E1111" s="790">
        <v>0.0</v>
      </c>
      <c r="F1111" s="780" t="s">
        <v>3637</v>
      </c>
      <c r="G1111" s="778" t="s">
        <v>18</v>
      </c>
      <c r="H1111" s="778" t="s">
        <v>181</v>
      </c>
      <c r="I1111" s="778" t="s">
        <v>2689</v>
      </c>
      <c r="J1111" s="778" t="s">
        <v>2655</v>
      </c>
      <c r="K1111" s="778" t="s">
        <v>6673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6709</v>
      </c>
      <c r="C1112" s="778" t="s">
        <v>2601</v>
      </c>
      <c r="D1112" s="778" t="s">
        <v>6373</v>
      </c>
      <c r="E1112" s="790" t="s">
        <v>6710</v>
      </c>
      <c r="F1112" s="778" t="s">
        <v>6711</v>
      </c>
      <c r="G1112" s="778" t="s">
        <v>18</v>
      </c>
      <c r="H1112" s="778" t="s">
        <v>181</v>
      </c>
      <c r="I1112" s="778" t="s">
        <v>2689</v>
      </c>
      <c r="J1112" s="788">
        <v>44733.0</v>
      </c>
      <c r="K1112" s="778" t="s">
        <v>3888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6622</v>
      </c>
      <c r="C1113" s="778" t="s">
        <v>3874</v>
      </c>
      <c r="D1113" s="778" t="s">
        <v>6373</v>
      </c>
      <c r="E1113" s="790">
        <v>251143.6</v>
      </c>
      <c r="F1113" s="778" t="s">
        <v>4814</v>
      </c>
      <c r="G1113" s="778" t="s">
        <v>18</v>
      </c>
      <c r="H1113" s="778" t="s">
        <v>27</v>
      </c>
      <c r="I1113" s="778" t="s">
        <v>262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6546</v>
      </c>
      <c r="C1114" s="819" t="s">
        <v>3874</v>
      </c>
      <c r="D1114" s="820" t="s">
        <v>6374</v>
      </c>
      <c r="E1114" s="821">
        <v>10000.0</v>
      </c>
      <c r="F1114" s="820" t="s">
        <v>3920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3890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6414</v>
      </c>
      <c r="C1115" s="819" t="s">
        <v>3874</v>
      </c>
      <c r="D1115" s="778" t="s">
        <v>6373</v>
      </c>
      <c r="E1115" s="790">
        <v>115969.72</v>
      </c>
      <c r="F1115" s="778" t="s">
        <v>5395</v>
      </c>
      <c r="G1115" s="778" t="s">
        <v>101</v>
      </c>
      <c r="H1115" s="778" t="s">
        <v>19</v>
      </c>
      <c r="I1115" s="778" t="s">
        <v>6712</v>
      </c>
      <c r="J1115" s="825">
        <v>44203.0</v>
      </c>
      <c r="K1115" s="778" t="s">
        <v>3882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2993</v>
      </c>
      <c r="C1116" s="778" t="s">
        <v>2601</v>
      </c>
      <c r="D1116" s="778" t="s">
        <v>6373</v>
      </c>
      <c r="E1116" s="882">
        <v>6543.8</v>
      </c>
      <c r="F1116" s="778" t="s">
        <v>6713</v>
      </c>
      <c r="G1116" s="778" t="s">
        <v>18</v>
      </c>
      <c r="H1116" s="778" t="s">
        <v>181</v>
      </c>
      <c r="I1116" s="778" t="s">
        <v>72</v>
      </c>
      <c r="J1116" s="788">
        <v>44263.0</v>
      </c>
      <c r="K1116" s="778" t="s">
        <v>3878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3874</v>
      </c>
      <c r="D1117" s="778" t="s">
        <v>6374</v>
      </c>
      <c r="E1117" s="882">
        <v>3700.0</v>
      </c>
      <c r="F1117" s="778" t="s">
        <v>4947</v>
      </c>
      <c r="G1117" s="778" t="s">
        <v>18</v>
      </c>
      <c r="H1117" s="778" t="s">
        <v>19</v>
      </c>
      <c r="I1117" s="778" t="s">
        <v>711</v>
      </c>
      <c r="J1117" s="788">
        <v>44460.0</v>
      </c>
      <c r="K1117" s="778" t="s">
        <v>3888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3874</v>
      </c>
      <c r="D1118" s="778" t="s">
        <v>6374</v>
      </c>
      <c r="E1118" s="882">
        <v>250000.0</v>
      </c>
      <c r="F1118" s="778" t="s">
        <v>5277</v>
      </c>
      <c r="G1118" s="778" t="s">
        <v>101</v>
      </c>
      <c r="H1118" s="778" t="s">
        <v>19</v>
      </c>
      <c r="I1118" s="778" t="s">
        <v>6366</v>
      </c>
      <c r="J1118" s="825">
        <v>44714.0</v>
      </c>
      <c r="K1118" s="780" t="s">
        <v>3890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3874</v>
      </c>
      <c r="D1119" s="778" t="s">
        <v>6374</v>
      </c>
      <c r="E1119" s="882">
        <v>150000.0</v>
      </c>
      <c r="F1119" s="778" t="s">
        <v>5274</v>
      </c>
      <c r="G1119" s="778" t="s">
        <v>101</v>
      </c>
      <c r="H1119" s="778" t="s">
        <v>19</v>
      </c>
      <c r="I1119" s="778" t="s">
        <v>6366</v>
      </c>
      <c r="J1119" s="825">
        <v>44714.0</v>
      </c>
      <c r="K1119" s="780" t="s">
        <v>3890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6714</v>
      </c>
      <c r="C1120" s="778" t="s">
        <v>3874</v>
      </c>
      <c r="D1120" s="778" t="s">
        <v>6374</v>
      </c>
      <c r="E1120" s="790">
        <v>54000.0</v>
      </c>
      <c r="F1120" s="778" t="s">
        <v>5452</v>
      </c>
      <c r="G1120" s="778" t="s">
        <v>101</v>
      </c>
      <c r="H1120" s="778" t="s">
        <v>19</v>
      </c>
      <c r="I1120" s="778" t="s">
        <v>4140</v>
      </c>
      <c r="J1120" s="788">
        <v>44134.0</v>
      </c>
      <c r="K1120" s="778" t="s">
        <v>3878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6715</v>
      </c>
      <c r="C1121" s="778" t="s">
        <v>3874</v>
      </c>
      <c r="D1121" s="778" t="s">
        <v>2612</v>
      </c>
      <c r="E1121" s="790">
        <v>105535.73</v>
      </c>
      <c r="F1121" s="778" t="s">
        <v>6716</v>
      </c>
      <c r="G1121" s="778" t="s">
        <v>101</v>
      </c>
      <c r="H1121" s="778" t="s">
        <v>19</v>
      </c>
      <c r="I1121" s="778" t="s">
        <v>4254</v>
      </c>
      <c r="J1121" s="884">
        <v>44361.0</v>
      </c>
      <c r="K1121" s="778" t="s">
        <v>3890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6539</v>
      </c>
      <c r="C1122" s="778" t="s">
        <v>3874</v>
      </c>
      <c r="D1122" s="778" t="s">
        <v>6374</v>
      </c>
      <c r="E1122" s="790">
        <v>30000.0</v>
      </c>
      <c r="F1122" s="778" t="s">
        <v>1573</v>
      </c>
      <c r="G1122" s="788" t="s">
        <v>18</v>
      </c>
      <c r="H1122" s="788" t="s">
        <v>19</v>
      </c>
      <c r="I1122" s="788" t="s">
        <v>6367</v>
      </c>
      <c r="J1122" s="788">
        <v>44594.0</v>
      </c>
      <c r="K1122" s="788" t="s">
        <v>3888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6635</v>
      </c>
      <c r="C1123" s="778" t="s">
        <v>3874</v>
      </c>
      <c r="D1123" s="778" t="s">
        <v>6374</v>
      </c>
      <c r="E1123" s="790">
        <v>11000.0</v>
      </c>
      <c r="F1123" s="778" t="s">
        <v>4788</v>
      </c>
      <c r="G1123" s="778" t="s">
        <v>18</v>
      </c>
      <c r="H1123" s="778" t="s">
        <v>19</v>
      </c>
      <c r="I1123" s="778" t="s">
        <v>2858</v>
      </c>
      <c r="J1123" s="788">
        <v>44393.0</v>
      </c>
      <c r="K1123" s="778" t="s">
        <v>3878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6717</v>
      </c>
      <c r="C1124" s="778" t="s">
        <v>3874</v>
      </c>
      <c r="D1124" s="778" t="s">
        <v>6374</v>
      </c>
      <c r="E1124" s="790">
        <v>12000.0</v>
      </c>
      <c r="F1124" s="778" t="s">
        <v>6718</v>
      </c>
      <c r="G1124" s="778" t="s">
        <v>18</v>
      </c>
      <c r="H1124" s="778" t="s">
        <v>19</v>
      </c>
      <c r="I1124" s="778" t="s">
        <v>300</v>
      </c>
      <c r="J1124" s="788">
        <v>44076.0</v>
      </c>
      <c r="K1124" s="778" t="s">
        <v>3890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6719</v>
      </c>
      <c r="C1125" s="778" t="s">
        <v>3874</v>
      </c>
      <c r="D1125" s="778" t="s">
        <v>6374</v>
      </c>
      <c r="E1125" s="790">
        <v>36019.28</v>
      </c>
      <c r="F1125" s="778" t="s">
        <v>4465</v>
      </c>
      <c r="G1125" s="788" t="s">
        <v>18</v>
      </c>
      <c r="H1125" s="788" t="s">
        <v>27</v>
      </c>
      <c r="I1125" s="788" t="s">
        <v>5082</v>
      </c>
      <c r="J1125" s="788">
        <v>44511.0</v>
      </c>
      <c r="K1125" s="788" t="s">
        <v>3882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6621</v>
      </c>
      <c r="C1126" s="778" t="s">
        <v>3874</v>
      </c>
      <c r="D1126" s="778" t="s">
        <v>6374</v>
      </c>
      <c r="E1126" s="790">
        <v>10000.0</v>
      </c>
      <c r="F1126" s="778" t="s">
        <v>1431</v>
      </c>
      <c r="G1126" s="820" t="s">
        <v>18</v>
      </c>
      <c r="H1126" s="820" t="s">
        <v>27</v>
      </c>
      <c r="I1126" s="820" t="s">
        <v>120</v>
      </c>
      <c r="J1126" s="822">
        <v>44568.0</v>
      </c>
      <c r="K1126" s="819" t="s">
        <v>4532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6677</v>
      </c>
      <c r="C1127" s="778" t="s">
        <v>3874</v>
      </c>
      <c r="D1127" s="778" t="s">
        <v>2612</v>
      </c>
      <c r="E1127" s="790">
        <v>44803.44</v>
      </c>
      <c r="F1127" s="778" t="s">
        <v>3918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3888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6506</v>
      </c>
      <c r="C1128" s="778" t="s">
        <v>3874</v>
      </c>
      <c r="D1128" s="778" t="s">
        <v>2612</v>
      </c>
      <c r="E1128" s="790">
        <v>25323.14</v>
      </c>
      <c r="F1128" s="778" t="s">
        <v>6720</v>
      </c>
      <c r="G1128" s="778" t="s">
        <v>18</v>
      </c>
      <c r="H1128" s="778" t="s">
        <v>19</v>
      </c>
      <c r="I1128" s="778" t="s">
        <v>2858</v>
      </c>
      <c r="J1128" s="825">
        <v>44399.0</v>
      </c>
      <c r="K1128" s="778" t="s">
        <v>3882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6694</v>
      </c>
      <c r="C1129" s="778" t="s">
        <v>3874</v>
      </c>
      <c r="D1129" s="778" t="s">
        <v>6374</v>
      </c>
      <c r="E1129" s="790">
        <v>5000.0</v>
      </c>
      <c r="F1129" s="778" t="s">
        <v>341</v>
      </c>
      <c r="G1129" s="778" t="s">
        <v>18</v>
      </c>
      <c r="H1129" s="778" t="s">
        <v>27</v>
      </c>
      <c r="I1129" s="778" t="s">
        <v>120</v>
      </c>
      <c r="J1129" s="822">
        <v>44767.0</v>
      </c>
      <c r="K1129" s="817" t="s">
        <v>3888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6399</v>
      </c>
      <c r="C1130" s="778" t="s">
        <v>3874</v>
      </c>
      <c r="D1130" s="778" t="s">
        <v>6373</v>
      </c>
      <c r="E1130" s="790">
        <v>47562.04</v>
      </c>
      <c r="F1130" s="778" t="s">
        <v>6721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3888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6722</v>
      </c>
      <c r="C1131" s="778" t="s">
        <v>3874</v>
      </c>
      <c r="D1131" s="778" t="s">
        <v>6374</v>
      </c>
      <c r="E1131" s="790">
        <v>39735.11</v>
      </c>
      <c r="F1131" s="820" t="s">
        <v>6558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3882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6635</v>
      </c>
      <c r="C1132" s="778" t="s">
        <v>3874</v>
      </c>
      <c r="D1132" s="778" t="s">
        <v>6374</v>
      </c>
      <c r="E1132" s="790">
        <v>18000.0</v>
      </c>
      <c r="F1132" s="778" t="s">
        <v>4788</v>
      </c>
      <c r="G1132" s="778" t="s">
        <v>18</v>
      </c>
      <c r="H1132" s="778" t="s">
        <v>19</v>
      </c>
      <c r="I1132" s="778" t="s">
        <v>2858</v>
      </c>
      <c r="J1132" s="788">
        <v>44393.0</v>
      </c>
      <c r="K1132" s="778" t="s">
        <v>3878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1862</v>
      </c>
      <c r="C1133" s="778" t="s">
        <v>45</v>
      </c>
      <c r="D1133" s="778" t="s">
        <v>6374</v>
      </c>
      <c r="E1133" s="790">
        <v>51409.52</v>
      </c>
      <c r="F1133" s="778" t="s">
        <v>1861</v>
      </c>
      <c r="G1133" s="778" t="s">
        <v>18</v>
      </c>
      <c r="H1133" s="778" t="s">
        <v>27</v>
      </c>
      <c r="I1133" s="778" t="s">
        <v>66</v>
      </c>
      <c r="J1133" s="788">
        <v>44951.0</v>
      </c>
      <c r="K1133" s="778" t="s">
        <v>3888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715</v>
      </c>
      <c r="C1134" s="778" t="s">
        <v>45</v>
      </c>
      <c r="D1134" s="778" t="s">
        <v>6374</v>
      </c>
      <c r="E1134" s="790">
        <v>9000.0</v>
      </c>
      <c r="F1134" s="778" t="s">
        <v>6723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3888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6635</v>
      </c>
      <c r="C1135" s="778" t="s">
        <v>3874</v>
      </c>
      <c r="D1135" s="778" t="s">
        <v>6374</v>
      </c>
      <c r="E1135" s="790">
        <v>9500.0</v>
      </c>
      <c r="F1135" s="778" t="s">
        <v>4788</v>
      </c>
      <c r="G1135" s="778" t="s">
        <v>18</v>
      </c>
      <c r="H1135" s="778" t="s">
        <v>19</v>
      </c>
      <c r="I1135" s="778" t="s">
        <v>2858</v>
      </c>
      <c r="J1135" s="788">
        <v>44393.0</v>
      </c>
      <c r="K1135" s="778" t="s">
        <v>3878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3702</v>
      </c>
      <c r="C1136" s="778" t="s">
        <v>3685</v>
      </c>
      <c r="D1136" s="778" t="s">
        <v>6374</v>
      </c>
      <c r="E1136" s="790">
        <v>10000.0</v>
      </c>
      <c r="F1136" s="778" t="s">
        <v>6724</v>
      </c>
      <c r="G1136" s="778" t="s">
        <v>18</v>
      </c>
      <c r="H1136" s="778" t="s">
        <v>19</v>
      </c>
      <c r="I1136" s="778" t="s">
        <v>2858</v>
      </c>
      <c r="J1136" s="788">
        <v>43934.0</v>
      </c>
      <c r="K1136" s="778" t="s">
        <v>3878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6725</v>
      </c>
      <c r="C1137" s="778" t="s">
        <v>3874</v>
      </c>
      <c r="D1137" s="778" t="s">
        <v>2612</v>
      </c>
      <c r="E1137" s="790" t="s">
        <v>6726</v>
      </c>
      <c r="F1137" s="782" t="s">
        <v>5407</v>
      </c>
      <c r="G1137" s="778" t="s">
        <v>18</v>
      </c>
      <c r="H1137" s="778" t="s">
        <v>27</v>
      </c>
      <c r="I1137" s="778" t="s">
        <v>262</v>
      </c>
      <c r="J1137" s="778" t="s">
        <v>6727</v>
      </c>
      <c r="K1137" s="778" t="s">
        <v>3882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6621</v>
      </c>
      <c r="C1138" s="778" t="s">
        <v>3874</v>
      </c>
      <c r="D1138" s="778" t="s">
        <v>2612</v>
      </c>
      <c r="E1138" s="790">
        <v>4119326.59</v>
      </c>
      <c r="F1138" s="778" t="s">
        <v>1431</v>
      </c>
      <c r="G1138" s="820" t="s">
        <v>18</v>
      </c>
      <c r="H1138" s="820" t="s">
        <v>27</v>
      </c>
      <c r="I1138" s="820" t="s">
        <v>120</v>
      </c>
      <c r="J1138" s="822">
        <v>44568.0</v>
      </c>
      <c r="K1138" s="819" t="s">
        <v>4532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6412</v>
      </c>
      <c r="C1139" s="778" t="s">
        <v>3874</v>
      </c>
      <c r="D1139" s="778" t="s">
        <v>2612</v>
      </c>
      <c r="E1139" s="790">
        <v>97046.39</v>
      </c>
      <c r="F1139" s="781" t="s">
        <v>5151</v>
      </c>
      <c r="G1139" s="778" t="s">
        <v>101</v>
      </c>
      <c r="H1139" s="778" t="s">
        <v>19</v>
      </c>
      <c r="I1139" s="778" t="s">
        <v>3940</v>
      </c>
      <c r="J1139" s="788">
        <v>44180.0</v>
      </c>
      <c r="K1139" s="778" t="s">
        <v>3882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1028</v>
      </c>
      <c r="C1140" s="778" t="s">
        <v>45</v>
      </c>
      <c r="D1140" s="778" t="s">
        <v>6374</v>
      </c>
      <c r="E1140" s="790">
        <v>13092.93</v>
      </c>
      <c r="F1140" s="778" t="s">
        <v>6728</v>
      </c>
      <c r="G1140" s="778" t="s">
        <v>18</v>
      </c>
      <c r="H1140" s="778" t="s">
        <v>27</v>
      </c>
      <c r="I1140" s="778" t="s">
        <v>262</v>
      </c>
      <c r="J1140" s="885">
        <v>44951.0</v>
      </c>
      <c r="K1140" s="778" t="s">
        <v>3888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6694</v>
      </c>
      <c r="C1141" s="778" t="s">
        <v>3874</v>
      </c>
      <c r="D1141" s="778" t="s">
        <v>6374</v>
      </c>
      <c r="E1141" s="790">
        <v>1000.0</v>
      </c>
      <c r="F1141" s="778" t="s">
        <v>341</v>
      </c>
      <c r="G1141" s="778" t="s">
        <v>18</v>
      </c>
      <c r="H1141" s="778" t="s">
        <v>27</v>
      </c>
      <c r="I1141" s="778" t="s">
        <v>120</v>
      </c>
      <c r="J1141" s="885">
        <v>44767.0</v>
      </c>
      <c r="K1141" s="778" t="s">
        <v>3888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C1731618-47CA-4CA3-BE7E-31A467D4F1B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