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dl\OneDrive\Desktop\Data Analysis Bootcamp\Achievement 1\"/>
    </mc:Choice>
  </mc:AlternateContent>
  <xr:revisionPtr revIDLastSave="0" documentId="13_ncr:1_{7A1B599B-CAC8-4464-BBE7-BA02BAD673A6}" xr6:coauthVersionLast="47" xr6:coauthVersionMax="47" xr10:uidLastSave="{00000000-0000-0000-0000-000000000000}"/>
  <bookViews>
    <workbookView xWindow="0" yWindow="0" windowWidth="22884" windowHeight="12240" activeTab="2" xr2:uid="{93F0E63F-1E03-4CF1-8EFC-16409C345DA7}"/>
  </bookViews>
  <sheets>
    <sheet name="Integrated Data Sheet" sheetId="1" r:id="rId1"/>
    <sheet name="Analysis Data Sheet" sheetId="2" r:id="rId2"/>
    <sheet name="Correlation Stud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O15" i="2"/>
  <c r="O13" i="2"/>
  <c r="O7" i="2"/>
  <c r="L15" i="2"/>
  <c r="L14" i="2"/>
  <c r="L8" i="2"/>
  <c r="L7" i="2"/>
  <c r="O9" i="2"/>
  <c r="B8" i="3"/>
  <c r="J12" i="2"/>
  <c r="J11" i="2"/>
  <c r="J4" i="2"/>
  <c r="J5" i="2"/>
  <c r="J7" i="2" s="1"/>
  <c r="B7" i="3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AA469" i="1"/>
  <c r="Z469" i="1"/>
  <c r="Y469" i="1"/>
  <c r="X469" i="1"/>
  <c r="W469" i="1"/>
  <c r="V469" i="1"/>
  <c r="AH469" i="1" s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AL467" i="1"/>
  <c r="AK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AK465" i="1" s="1"/>
  <c r="L465" i="1"/>
  <c r="K465" i="1"/>
  <c r="J465" i="1"/>
  <c r="I465" i="1"/>
  <c r="H465" i="1"/>
  <c r="G465" i="1"/>
  <c r="F465" i="1"/>
  <c r="E465" i="1"/>
  <c r="D465" i="1"/>
  <c r="AJ464" i="1"/>
  <c r="AI464" i="1"/>
  <c r="AA464" i="1"/>
  <c r="Z464" i="1"/>
  <c r="Y464" i="1"/>
  <c r="X464" i="1"/>
  <c r="W464" i="1"/>
  <c r="V464" i="1"/>
  <c r="U464" i="1"/>
  <c r="AG464" i="1" s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AA463" i="1"/>
  <c r="Z463" i="1"/>
  <c r="AL463" i="1" s="1"/>
  <c r="Y463" i="1"/>
  <c r="X463" i="1"/>
  <c r="W463" i="1"/>
  <c r="V463" i="1"/>
  <c r="AH463" i="1" s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F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AK460" i="1"/>
  <c r="AC460" i="1"/>
  <c r="AA460" i="1"/>
  <c r="Z460" i="1"/>
  <c r="Y460" i="1"/>
  <c r="X460" i="1"/>
  <c r="W460" i="1"/>
  <c r="V460" i="1"/>
  <c r="U460" i="1"/>
  <c r="T460" i="1"/>
  <c r="S460" i="1"/>
  <c r="R460" i="1"/>
  <c r="AD460" i="1" s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AG459" i="1"/>
  <c r="AF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AC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AE455" i="1" s="1"/>
  <c r="F455" i="1"/>
  <c r="E455" i="1"/>
  <c r="D455" i="1"/>
  <c r="AK454" i="1"/>
  <c r="AJ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AI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A451" i="1"/>
  <c r="Z451" i="1"/>
  <c r="Y451" i="1"/>
  <c r="X451" i="1"/>
  <c r="W451" i="1"/>
  <c r="V451" i="1"/>
  <c r="AH451" i="1" s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AF450" i="1"/>
  <c r="AA450" i="1"/>
  <c r="Z450" i="1"/>
  <c r="AL450" i="1" s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AF449" i="1"/>
  <c r="AE449" i="1"/>
  <c r="AA449" i="1"/>
  <c r="Z449" i="1"/>
  <c r="Y449" i="1"/>
  <c r="X449" i="1"/>
  <c r="W449" i="1"/>
  <c r="V449" i="1"/>
  <c r="U449" i="1"/>
  <c r="AG449" i="1" s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J448" i="1"/>
  <c r="AI448" i="1"/>
  <c r="AF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AJ447" i="1"/>
  <c r="AI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AC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C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AH441" i="1"/>
  <c r="AD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H440" i="1"/>
  <c r="AA440" i="1"/>
  <c r="Z440" i="1"/>
  <c r="Y440" i="1"/>
  <c r="X440" i="1"/>
  <c r="W440" i="1"/>
  <c r="V440" i="1"/>
  <c r="U440" i="1"/>
  <c r="AG440" i="1" s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AL439" i="1"/>
  <c r="AA439" i="1"/>
  <c r="Z439" i="1"/>
  <c r="Y439" i="1"/>
  <c r="AK439" i="1" s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AF438" i="1"/>
  <c r="AE438" i="1"/>
  <c r="AA438" i="1"/>
  <c r="Z438" i="1"/>
  <c r="Y438" i="1"/>
  <c r="X438" i="1"/>
  <c r="W438" i="1"/>
  <c r="V438" i="1"/>
  <c r="U438" i="1"/>
  <c r="AG438" i="1" s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J437" i="1"/>
  <c r="AD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AG436" i="1"/>
  <c r="AF436" i="1"/>
  <c r="AE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A433" i="1"/>
  <c r="Z433" i="1"/>
  <c r="AL433" i="1" s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AE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AL429" i="1"/>
  <c r="AK429" i="1"/>
  <c r="AJ429" i="1"/>
  <c r="AC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AG428" i="1" s="1"/>
  <c r="H428" i="1"/>
  <c r="G428" i="1"/>
  <c r="F428" i="1"/>
  <c r="E428" i="1"/>
  <c r="D428" i="1"/>
  <c r="AL427" i="1"/>
  <c r="AA427" i="1"/>
  <c r="Z427" i="1"/>
  <c r="Y427" i="1"/>
  <c r="X427" i="1"/>
  <c r="W427" i="1"/>
  <c r="V427" i="1"/>
  <c r="U427" i="1"/>
  <c r="AG427" i="1" s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AA426" i="1"/>
  <c r="Z426" i="1"/>
  <c r="Y426" i="1"/>
  <c r="X426" i="1"/>
  <c r="W426" i="1"/>
  <c r="V426" i="1"/>
  <c r="AH426" i="1" s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AE425" i="1"/>
  <c r="AD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AJ424" i="1"/>
  <c r="AH424" i="1"/>
  <c r="AA424" i="1"/>
  <c r="Z424" i="1"/>
  <c r="Y424" i="1"/>
  <c r="X424" i="1"/>
  <c r="W424" i="1"/>
  <c r="AI424" i="1" s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AJ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AI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AC420" i="1"/>
  <c r="AA420" i="1"/>
  <c r="Z420" i="1"/>
  <c r="AL420" i="1" s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AH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AA415" i="1"/>
  <c r="Z415" i="1"/>
  <c r="Y415" i="1"/>
  <c r="X415" i="1"/>
  <c r="W415" i="1"/>
  <c r="V415" i="1"/>
  <c r="AH415" i="1" s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AF414" i="1"/>
  <c r="AE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AJ414" i="1" s="1"/>
  <c r="K414" i="1"/>
  <c r="J414" i="1"/>
  <c r="I414" i="1"/>
  <c r="H414" i="1"/>
  <c r="G414" i="1"/>
  <c r="F414" i="1"/>
  <c r="E414" i="1"/>
  <c r="D414" i="1"/>
  <c r="AI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C412" i="1"/>
  <c r="AA412" i="1"/>
  <c r="Z412" i="1"/>
  <c r="Y412" i="1"/>
  <c r="X412" i="1"/>
  <c r="W412" i="1"/>
  <c r="V412" i="1"/>
  <c r="U412" i="1"/>
  <c r="T412" i="1"/>
  <c r="S412" i="1"/>
  <c r="AE412" i="1" s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AH411" i="1"/>
  <c r="AF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AL409" i="1"/>
  <c r="AG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A408" i="1"/>
  <c r="Z408" i="1"/>
  <c r="AL408" i="1" s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E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AL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L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AG402" i="1"/>
  <c r="AE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AJ401" i="1"/>
  <c r="AE401" i="1"/>
  <c r="AD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H400" i="1"/>
  <c r="AA400" i="1"/>
  <c r="Z400" i="1"/>
  <c r="Y400" i="1"/>
  <c r="X400" i="1"/>
  <c r="W400" i="1"/>
  <c r="V400" i="1"/>
  <c r="U400" i="1"/>
  <c r="T400" i="1"/>
  <c r="AF400" i="1" s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A396" i="1"/>
  <c r="Z396" i="1"/>
  <c r="Y396" i="1"/>
  <c r="X396" i="1"/>
  <c r="W396" i="1"/>
  <c r="V396" i="1"/>
  <c r="U396" i="1"/>
  <c r="T396" i="1"/>
  <c r="S396" i="1"/>
  <c r="AE396" i="1" s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AE394" i="1"/>
  <c r="AA394" i="1"/>
  <c r="Z394" i="1"/>
  <c r="Y394" i="1"/>
  <c r="X394" i="1"/>
  <c r="W394" i="1"/>
  <c r="AI394" i="1" s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L391" i="1"/>
  <c r="AH391" i="1"/>
  <c r="AC391" i="1"/>
  <c r="AA391" i="1"/>
  <c r="Z391" i="1"/>
  <c r="Y391" i="1"/>
  <c r="X391" i="1"/>
  <c r="W391" i="1"/>
  <c r="V391" i="1"/>
  <c r="U391" i="1"/>
  <c r="AG391" i="1" s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AH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A389" i="1"/>
  <c r="Z389" i="1"/>
  <c r="Y389" i="1"/>
  <c r="X389" i="1"/>
  <c r="W389" i="1"/>
  <c r="V389" i="1"/>
  <c r="U389" i="1"/>
  <c r="AG389" i="1" s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C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F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F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M384" i="1"/>
  <c r="AL384" i="1"/>
  <c r="AJ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M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A380" i="1"/>
  <c r="AM380" i="1" s="1"/>
  <c r="Z380" i="1"/>
  <c r="Y380" i="1"/>
  <c r="X380" i="1"/>
  <c r="W380" i="1"/>
  <c r="V380" i="1"/>
  <c r="U380" i="1"/>
  <c r="AG380" i="1" s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A379" i="1"/>
  <c r="Z379" i="1"/>
  <c r="Y379" i="1"/>
  <c r="X379" i="1"/>
  <c r="W379" i="1"/>
  <c r="V379" i="1"/>
  <c r="U379" i="1"/>
  <c r="T379" i="1"/>
  <c r="AF379" i="1" s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K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M377" i="1"/>
  <c r="AA377" i="1"/>
  <c r="Z377" i="1"/>
  <c r="Y377" i="1"/>
  <c r="X377" i="1"/>
  <c r="W377" i="1"/>
  <c r="V377" i="1"/>
  <c r="AH377" i="1" s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L376" i="1"/>
  <c r="AJ376" i="1"/>
  <c r="AA376" i="1"/>
  <c r="Z376" i="1"/>
  <c r="Y376" i="1"/>
  <c r="X376" i="1"/>
  <c r="W376" i="1"/>
  <c r="V376" i="1"/>
  <c r="AH376" i="1" s="1"/>
  <c r="U376" i="1"/>
  <c r="T376" i="1"/>
  <c r="S376" i="1"/>
  <c r="R376" i="1"/>
  <c r="Q376" i="1"/>
  <c r="P376" i="1"/>
  <c r="O376" i="1"/>
  <c r="N376" i="1"/>
  <c r="M376" i="1"/>
  <c r="L376" i="1"/>
  <c r="K376" i="1"/>
  <c r="AI376" i="1" s="1"/>
  <c r="J376" i="1"/>
  <c r="I376" i="1"/>
  <c r="H376" i="1"/>
  <c r="G376" i="1"/>
  <c r="F376" i="1"/>
  <c r="E376" i="1"/>
  <c r="D376" i="1"/>
  <c r="AM375" i="1"/>
  <c r="AF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E374" i="1"/>
  <c r="AA374" i="1"/>
  <c r="Z374" i="1"/>
  <c r="Y374" i="1"/>
  <c r="X374" i="1"/>
  <c r="W374" i="1"/>
  <c r="V374" i="1"/>
  <c r="U374" i="1"/>
  <c r="T374" i="1"/>
  <c r="AF374" i="1" s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L373" i="1"/>
  <c r="AJ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L372" i="1"/>
  <c r="AG372" i="1"/>
  <c r="AE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M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AM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E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M366" i="1"/>
  <c r="AJ366" i="1"/>
  <c r="AF366" i="1"/>
  <c r="AA366" i="1"/>
  <c r="Z366" i="1"/>
  <c r="Y366" i="1"/>
  <c r="AK366" i="1" s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AJ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G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AL362" i="1"/>
  <c r="AH362" i="1"/>
  <c r="AF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AM360" i="1"/>
  <c r="AK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K359" i="1"/>
  <c r="AA359" i="1"/>
  <c r="Z359" i="1"/>
  <c r="Y359" i="1"/>
  <c r="X359" i="1"/>
  <c r="W359" i="1"/>
  <c r="V359" i="1"/>
  <c r="U359" i="1"/>
  <c r="T359" i="1"/>
  <c r="AF359" i="1" s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I358" i="1"/>
  <c r="AE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AK357" i="1"/>
  <c r="AI357" i="1"/>
  <c r="AA357" i="1"/>
  <c r="Z357" i="1"/>
  <c r="Y357" i="1"/>
  <c r="X357" i="1"/>
  <c r="W357" i="1"/>
  <c r="V357" i="1"/>
  <c r="U357" i="1"/>
  <c r="T357" i="1"/>
  <c r="S357" i="1"/>
  <c r="AE357" i="1" s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AH356" i="1" s="1"/>
  <c r="I356" i="1"/>
  <c r="H356" i="1"/>
  <c r="G356" i="1"/>
  <c r="F356" i="1"/>
  <c r="E356" i="1"/>
  <c r="D356" i="1"/>
  <c r="AA355" i="1"/>
  <c r="AM355" i="1" s="1"/>
  <c r="Z355" i="1"/>
  <c r="Y355" i="1"/>
  <c r="X355" i="1"/>
  <c r="W355" i="1"/>
  <c r="V355" i="1"/>
  <c r="U355" i="1"/>
  <c r="AG355" i="1" s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F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M352" i="1"/>
  <c r="AK352" i="1"/>
  <c r="AF352" i="1"/>
  <c r="AA352" i="1"/>
  <c r="Z352" i="1"/>
  <c r="Y352" i="1"/>
  <c r="X352" i="1"/>
  <c r="W352" i="1"/>
  <c r="V352" i="1"/>
  <c r="U352" i="1"/>
  <c r="AG352" i="1" s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AK351" i="1"/>
  <c r="AF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AG350" i="1"/>
  <c r="AE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E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AE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M347" i="1"/>
  <c r="AK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AL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AE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E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E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K341" i="1"/>
  <c r="AA341" i="1"/>
  <c r="Z341" i="1"/>
  <c r="AL341" i="1" s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L340" i="1"/>
  <c r="AK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AI339" i="1"/>
  <c r="AF339" i="1"/>
  <c r="AA339" i="1"/>
  <c r="Z339" i="1"/>
  <c r="Y339" i="1"/>
  <c r="X339" i="1"/>
  <c r="W339" i="1"/>
  <c r="V339" i="1"/>
  <c r="U339" i="1"/>
  <c r="AG339" i="1" s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AL338" i="1"/>
  <c r="AF338" i="1"/>
  <c r="AA338" i="1"/>
  <c r="AM338" i="1" s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E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M336" i="1"/>
  <c r="AA336" i="1"/>
  <c r="Z336" i="1"/>
  <c r="AL336" i="1" s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AM335" i="1"/>
  <c r="AA335" i="1"/>
  <c r="Z335" i="1"/>
  <c r="Y335" i="1"/>
  <c r="X335" i="1"/>
  <c r="W335" i="1"/>
  <c r="V335" i="1"/>
  <c r="AH335" i="1" s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AE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AK333" i="1"/>
  <c r="AJ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AI332" i="1"/>
  <c r="AH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AL331" i="1"/>
  <c r="AE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AJ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AM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AG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AK327" i="1"/>
  <c r="AJ327" i="1"/>
  <c r="AE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M326" i="1"/>
  <c r="AL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AA325" i="1"/>
  <c r="Z325" i="1"/>
  <c r="Y325" i="1"/>
  <c r="X325" i="1"/>
  <c r="W325" i="1"/>
  <c r="V325" i="1"/>
  <c r="U325" i="1"/>
  <c r="T325" i="1"/>
  <c r="S325" i="1"/>
  <c r="AE325" i="1" s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J324" i="1"/>
  <c r="AE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AM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AK321" i="1"/>
  <c r="AE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AA320" i="1"/>
  <c r="Z320" i="1"/>
  <c r="Y320" i="1"/>
  <c r="X320" i="1"/>
  <c r="W320" i="1"/>
  <c r="V320" i="1"/>
  <c r="U320" i="1"/>
  <c r="T320" i="1"/>
  <c r="S320" i="1"/>
  <c r="AE320" i="1" s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AJ319" i="1"/>
  <c r="AF319" i="1"/>
  <c r="AA319" i="1"/>
  <c r="Z319" i="1"/>
  <c r="Y319" i="1"/>
  <c r="AK319" i="1" s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AL318" i="1"/>
  <c r="AE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AJ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AM316" i="1"/>
  <c r="AL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AI314" i="1"/>
  <c r="AH314" i="1"/>
  <c r="AA314" i="1"/>
  <c r="Z314" i="1"/>
  <c r="Y314" i="1"/>
  <c r="X314" i="1"/>
  <c r="W314" i="1"/>
  <c r="V314" i="1"/>
  <c r="U314" i="1"/>
  <c r="AG314" i="1" s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G313" i="1"/>
  <c r="AF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AI312" i="1"/>
  <c r="AA312" i="1"/>
  <c r="Z312" i="1"/>
  <c r="Y312" i="1"/>
  <c r="X312" i="1"/>
  <c r="W312" i="1"/>
  <c r="V312" i="1"/>
  <c r="U312" i="1"/>
  <c r="T312" i="1"/>
  <c r="S312" i="1"/>
  <c r="AE312" i="1" s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AL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AL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AG309" i="1"/>
  <c r="AE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AI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AJ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AL306" i="1"/>
  <c r="AE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L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AI303" i="1"/>
  <c r="AG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AI302" i="1"/>
  <c r="AH302" i="1"/>
  <c r="AA302" i="1"/>
  <c r="AM302" i="1" s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AM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AA299" i="1"/>
  <c r="AM299" i="1" s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AK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AI297" i="1"/>
  <c r="AH297" i="1"/>
  <c r="AG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E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AF295" i="1"/>
  <c r="AE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AA294" i="1"/>
  <c r="Z294" i="1"/>
  <c r="Y294" i="1"/>
  <c r="X294" i="1"/>
  <c r="W294" i="1"/>
  <c r="AI294" i="1" s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AF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AG292" i="1"/>
  <c r="AA292" i="1"/>
  <c r="Z292" i="1"/>
  <c r="Y292" i="1"/>
  <c r="X292" i="1"/>
  <c r="W292" i="1"/>
  <c r="V292" i="1"/>
  <c r="AH292" i="1" s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G291" i="1"/>
  <c r="AF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AG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AG287" i="1"/>
  <c r="AF287" i="1"/>
  <c r="AA287" i="1"/>
  <c r="Z287" i="1"/>
  <c r="Y287" i="1"/>
  <c r="X287" i="1"/>
  <c r="W287" i="1"/>
  <c r="V287" i="1"/>
  <c r="AH287" i="1" s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AL286" i="1"/>
  <c r="AK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AH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I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AA282" i="1"/>
  <c r="Z282" i="1"/>
  <c r="Y282" i="1"/>
  <c r="X282" i="1"/>
  <c r="W282" i="1"/>
  <c r="V282" i="1"/>
  <c r="U282" i="1"/>
  <c r="T282" i="1"/>
  <c r="AF282" i="1" s="1"/>
  <c r="S282" i="1"/>
  <c r="AE282" i="1" s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AL281" i="1"/>
  <c r="AD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AH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G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AL278" i="1"/>
  <c r="AK278" i="1"/>
  <c r="AJ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AM277" i="1"/>
  <c r="AG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AA274" i="1"/>
  <c r="AM274" i="1" s="1"/>
  <c r="Z274" i="1"/>
  <c r="AL274" i="1" s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AK273" i="1"/>
  <c r="AH273" i="1"/>
  <c r="AG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AJ272" i="1"/>
  <c r="AI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M271" i="1"/>
  <c r="AL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AJ269" i="1"/>
  <c r="AI269" i="1"/>
  <c r="AG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AI268" i="1"/>
  <c r="AH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L266" i="1"/>
  <c r="AJ266" i="1"/>
  <c r="AA266" i="1"/>
  <c r="Z266" i="1"/>
  <c r="Y266" i="1"/>
  <c r="X266" i="1"/>
  <c r="W266" i="1"/>
  <c r="V266" i="1"/>
  <c r="AH266" i="1" s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AK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AA264" i="1"/>
  <c r="Z264" i="1"/>
  <c r="Y264" i="1"/>
  <c r="X264" i="1"/>
  <c r="W264" i="1"/>
  <c r="V264" i="1"/>
  <c r="AH264" i="1" s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AJ262" i="1"/>
  <c r="AA262" i="1"/>
  <c r="Z262" i="1"/>
  <c r="AL262" i="1" s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AH260" i="1"/>
  <c r="AA260" i="1"/>
  <c r="Z260" i="1"/>
  <c r="Y260" i="1"/>
  <c r="X260" i="1"/>
  <c r="W260" i="1"/>
  <c r="AI260" i="1" s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AG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AI257" i="1"/>
  <c r="AA257" i="1"/>
  <c r="Z257" i="1"/>
  <c r="Y257" i="1"/>
  <c r="X257" i="1"/>
  <c r="AJ257" i="1" s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AJ256" i="1"/>
  <c r="AI256" i="1"/>
  <c r="AH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AM255" i="1"/>
  <c r="AK255" i="1"/>
  <c r="AA255" i="1"/>
  <c r="Z255" i="1"/>
  <c r="AL255" i="1" s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C250" i="1"/>
  <c r="AA250" i="1"/>
  <c r="Z250" i="1"/>
  <c r="Y250" i="1"/>
  <c r="AK250" i="1" s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AM249" i="1"/>
  <c r="AA249" i="1"/>
  <c r="Z249" i="1"/>
  <c r="Y249" i="1"/>
  <c r="X249" i="1"/>
  <c r="W249" i="1"/>
  <c r="V249" i="1"/>
  <c r="U249" i="1"/>
  <c r="T249" i="1"/>
  <c r="S249" i="1"/>
  <c r="R249" i="1"/>
  <c r="Q249" i="1"/>
  <c r="AC249" i="1" s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AJ247" i="1"/>
  <c r="AI247" i="1"/>
  <c r="AA247" i="1"/>
  <c r="Z247" i="1"/>
  <c r="Y247" i="1"/>
  <c r="X247" i="1"/>
  <c r="W247" i="1"/>
  <c r="V247" i="1"/>
  <c r="U247" i="1"/>
  <c r="AG247" i="1" s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AA246" i="1"/>
  <c r="AM246" i="1" s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AJ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AL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AA243" i="1"/>
  <c r="AM243" i="1" s="1"/>
  <c r="Z243" i="1"/>
  <c r="AL243" i="1" s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AL242" i="1"/>
  <c r="AJ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AM241" i="1"/>
  <c r="AF241" i="1"/>
  <c r="AA241" i="1"/>
  <c r="Z241" i="1"/>
  <c r="Y241" i="1"/>
  <c r="X241" i="1"/>
  <c r="W241" i="1"/>
  <c r="AI241" i="1" s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AK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M238" i="1"/>
  <c r="AA238" i="1"/>
  <c r="Z238" i="1"/>
  <c r="Y238" i="1"/>
  <c r="AK238" i="1" s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AH237" i="1"/>
  <c r="AF237" i="1"/>
  <c r="AA237" i="1"/>
  <c r="Z237" i="1"/>
  <c r="Y237" i="1"/>
  <c r="X237" i="1"/>
  <c r="W237" i="1"/>
  <c r="V237" i="1"/>
  <c r="U237" i="1"/>
  <c r="AG237" i="1" s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AM236" i="1"/>
  <c r="AK236" i="1"/>
  <c r="AA236" i="1"/>
  <c r="Z236" i="1"/>
  <c r="Y236" i="1"/>
  <c r="X236" i="1"/>
  <c r="W236" i="1"/>
  <c r="V236" i="1"/>
  <c r="U236" i="1"/>
  <c r="T236" i="1"/>
  <c r="AF236" i="1" s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F234" i="1"/>
  <c r="AA234" i="1"/>
  <c r="Z234" i="1"/>
  <c r="Y234" i="1"/>
  <c r="X234" i="1"/>
  <c r="W234" i="1"/>
  <c r="AI234" i="1" s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AF233" i="1"/>
  <c r="AA233" i="1"/>
  <c r="Z233" i="1"/>
  <c r="Y233" i="1"/>
  <c r="X233" i="1"/>
  <c r="AJ233" i="1" s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AL232" i="1"/>
  <c r="AF232" i="1"/>
  <c r="AA232" i="1"/>
  <c r="Z232" i="1"/>
  <c r="Y232" i="1"/>
  <c r="X232" i="1"/>
  <c r="W232" i="1"/>
  <c r="V232" i="1"/>
  <c r="U232" i="1"/>
  <c r="AG232" i="1" s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AH231" i="1"/>
  <c r="AD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AA230" i="1"/>
  <c r="Z230" i="1"/>
  <c r="AL230" i="1" s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A229" i="1"/>
  <c r="AM229" i="1" s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AL228" i="1"/>
  <c r="AJ228" i="1"/>
  <c r="AH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AI227" i="1"/>
  <c r="AF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AA226" i="1"/>
  <c r="Z226" i="1"/>
  <c r="Y226" i="1"/>
  <c r="X226" i="1"/>
  <c r="W226" i="1"/>
  <c r="V226" i="1"/>
  <c r="U226" i="1"/>
  <c r="T226" i="1"/>
  <c r="AF226" i="1" s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AL225" i="1"/>
  <c r="AC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AL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AL223" i="1"/>
  <c r="AJ223" i="1"/>
  <c r="AI223" i="1"/>
  <c r="AH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AG221" i="1"/>
  <c r="AD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AK220" i="1"/>
  <c r="AH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AM218" i="1"/>
  <c r="AL218" i="1"/>
  <c r="AJ218" i="1"/>
  <c r="AD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AF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A216" i="1"/>
  <c r="Z216" i="1"/>
  <c r="Y216" i="1"/>
  <c r="X216" i="1"/>
  <c r="W216" i="1"/>
  <c r="V216" i="1"/>
  <c r="AH216" i="1" s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AJ215" i="1"/>
  <c r="AA215" i="1"/>
  <c r="AM215" i="1" s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AI214" i="1"/>
  <c r="AF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AM213" i="1"/>
  <c r="AJ213" i="1"/>
  <c r="AA213" i="1"/>
  <c r="Z213" i="1"/>
  <c r="AL213" i="1" s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H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AL211" i="1"/>
  <c r="AG211" i="1"/>
  <c r="AF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AA210" i="1"/>
  <c r="Z210" i="1"/>
  <c r="Y210" i="1"/>
  <c r="X210" i="1"/>
  <c r="W210" i="1"/>
  <c r="AI210" i="1" s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AJ209" i="1"/>
  <c r="AH209" i="1"/>
  <c r="AG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AC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AL207" i="1"/>
  <c r="AA207" i="1"/>
  <c r="Z207" i="1"/>
  <c r="Y207" i="1"/>
  <c r="X207" i="1"/>
  <c r="W207" i="1"/>
  <c r="V207" i="1"/>
  <c r="U207" i="1"/>
  <c r="AG207" i="1" s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AD206" i="1"/>
  <c r="AA206" i="1"/>
  <c r="Z206" i="1"/>
  <c r="Y206" i="1"/>
  <c r="X206" i="1"/>
  <c r="W206" i="1"/>
  <c r="V206" i="1"/>
  <c r="U206" i="1"/>
  <c r="T206" i="1"/>
  <c r="AF206" i="1" s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L205" i="1"/>
  <c r="AF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AA204" i="1"/>
  <c r="Z204" i="1"/>
  <c r="Y204" i="1"/>
  <c r="X204" i="1"/>
  <c r="AJ204" i="1" s="1"/>
  <c r="W204" i="1"/>
  <c r="AI204" i="1" s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AF202" i="1"/>
  <c r="AA202" i="1"/>
  <c r="Z202" i="1"/>
  <c r="Y202" i="1"/>
  <c r="X202" i="1"/>
  <c r="W202" i="1"/>
  <c r="V202" i="1"/>
  <c r="U202" i="1"/>
  <c r="AG202" i="1" s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M201" i="1"/>
  <c r="AL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AL200" i="1"/>
  <c r="AA200" i="1"/>
  <c r="Z200" i="1"/>
  <c r="Y200" i="1"/>
  <c r="AK200" i="1" s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AI200" i="1" s="1"/>
  <c r="J200" i="1"/>
  <c r="I200" i="1"/>
  <c r="H200" i="1"/>
  <c r="G200" i="1"/>
  <c r="F200" i="1"/>
  <c r="E200" i="1"/>
  <c r="D200" i="1"/>
  <c r="AA199" i="1"/>
  <c r="Z199" i="1"/>
  <c r="AL199" i="1" s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AM198" i="1"/>
  <c r="AI198" i="1"/>
  <c r="AH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AJ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AL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AA195" i="1"/>
  <c r="Z195" i="1"/>
  <c r="Y195" i="1"/>
  <c r="X195" i="1"/>
  <c r="W195" i="1"/>
  <c r="V195" i="1"/>
  <c r="U195" i="1"/>
  <c r="AG195" i="1" s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L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G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M190" i="1"/>
  <c r="AD190" i="1"/>
  <c r="AA190" i="1"/>
  <c r="Z190" i="1"/>
  <c r="AL190" i="1" s="1"/>
  <c r="Y190" i="1"/>
  <c r="X190" i="1"/>
  <c r="W190" i="1"/>
  <c r="V190" i="1"/>
  <c r="U190" i="1"/>
  <c r="T190" i="1"/>
  <c r="S190" i="1"/>
  <c r="R190" i="1"/>
  <c r="Q190" i="1"/>
  <c r="AC190" i="1" s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K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AL186" i="1"/>
  <c r="AA186" i="1"/>
  <c r="AM186" i="1" s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AD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A181" i="1"/>
  <c r="Z181" i="1"/>
  <c r="Y181" i="1"/>
  <c r="AK181" i="1" s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AM180" i="1"/>
  <c r="AL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F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AM177" i="1"/>
  <c r="AD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A176" i="1"/>
  <c r="Z176" i="1"/>
  <c r="Y176" i="1"/>
  <c r="X176" i="1"/>
  <c r="W176" i="1"/>
  <c r="V176" i="1"/>
  <c r="U176" i="1"/>
  <c r="AG176" i="1" s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K174" i="1"/>
  <c r="AH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AG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L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D171" i="1" s="1"/>
  <c r="E171" i="1"/>
  <c r="D171" i="1"/>
  <c r="AC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AM168" i="1"/>
  <c r="AI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H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AH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AL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AH164" i="1"/>
  <c r="AA164" i="1"/>
  <c r="Z164" i="1"/>
  <c r="Y164" i="1"/>
  <c r="X164" i="1"/>
  <c r="W164" i="1"/>
  <c r="V164" i="1"/>
  <c r="U164" i="1"/>
  <c r="AG164" i="1" s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AL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A161" i="1"/>
  <c r="AM161" i="1" s="1"/>
  <c r="Z161" i="1"/>
  <c r="Y161" i="1"/>
  <c r="X161" i="1"/>
  <c r="W161" i="1"/>
  <c r="AI161" i="1" s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H160" i="1"/>
  <c r="AA160" i="1"/>
  <c r="Z160" i="1"/>
  <c r="Y160" i="1"/>
  <c r="X160" i="1"/>
  <c r="W160" i="1"/>
  <c r="AI160" i="1" s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G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M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J156" i="1"/>
  <c r="AA156" i="1"/>
  <c r="Z156" i="1"/>
  <c r="Y156" i="1"/>
  <c r="X156" i="1"/>
  <c r="W156" i="1"/>
  <c r="V156" i="1"/>
  <c r="AH156" i="1" s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K153" i="1"/>
  <c r="AG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J152" i="1"/>
  <c r="AC152" i="1"/>
  <c r="AA152" i="1"/>
  <c r="Z152" i="1"/>
  <c r="Y152" i="1"/>
  <c r="X152" i="1"/>
  <c r="W152" i="1"/>
  <c r="AI152" i="1" s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L151" i="1"/>
  <c r="AA151" i="1"/>
  <c r="Z151" i="1"/>
  <c r="Y151" i="1"/>
  <c r="AK151" i="1" s="1"/>
  <c r="X151" i="1"/>
  <c r="W151" i="1"/>
  <c r="V151" i="1"/>
  <c r="U151" i="1"/>
  <c r="AG151" i="1" s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J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M147" i="1"/>
  <c r="AG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A146" i="1"/>
  <c r="Z146" i="1"/>
  <c r="AL146" i="1" s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I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G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H142" i="1"/>
  <c r="AA142" i="1"/>
  <c r="Z142" i="1"/>
  <c r="AL142" i="1" s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C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H140" i="1"/>
  <c r="AG140" i="1"/>
  <c r="AA140" i="1"/>
  <c r="Z140" i="1"/>
  <c r="Y140" i="1"/>
  <c r="X140" i="1"/>
  <c r="W140" i="1"/>
  <c r="AI140" i="1" s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B140" i="1" s="1"/>
  <c r="AK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L138" i="1"/>
  <c r="AH138" i="1"/>
  <c r="AA138" i="1"/>
  <c r="AM138" i="1" s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J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L136" i="1"/>
  <c r="AD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I135" i="1"/>
  <c r="AG135" i="1"/>
  <c r="AA135" i="1"/>
  <c r="Z135" i="1"/>
  <c r="Y135" i="1"/>
  <c r="AK135" i="1" s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M134" i="1"/>
  <c r="AL134" i="1"/>
  <c r="AH134" i="1"/>
  <c r="AA134" i="1"/>
  <c r="Z134" i="1"/>
  <c r="Y134" i="1"/>
  <c r="X134" i="1"/>
  <c r="W134" i="1"/>
  <c r="V134" i="1"/>
  <c r="U134" i="1"/>
  <c r="T134" i="1"/>
  <c r="S134" i="1"/>
  <c r="R134" i="1"/>
  <c r="AD134" i="1" s="1"/>
  <c r="Q134" i="1"/>
  <c r="AC134" i="1" s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C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L130" i="1"/>
  <c r="AK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A129" i="1"/>
  <c r="AM129" i="1" s="1"/>
  <c r="Z129" i="1"/>
  <c r="Y129" i="1"/>
  <c r="X129" i="1"/>
  <c r="W129" i="1"/>
  <c r="V129" i="1"/>
  <c r="U129" i="1"/>
  <c r="T129" i="1"/>
  <c r="AF129" i="1" s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C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L127" i="1"/>
  <c r="AK127" i="1"/>
  <c r="AD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I124" i="1"/>
  <c r="AA124" i="1"/>
  <c r="Z124" i="1"/>
  <c r="Y124" i="1"/>
  <c r="X124" i="1"/>
  <c r="W124" i="1"/>
  <c r="V124" i="1"/>
  <c r="AH124" i="1" s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M123" i="1"/>
  <c r="AK123" i="1"/>
  <c r="AD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M121" i="1"/>
  <c r="AA121" i="1"/>
  <c r="Z121" i="1"/>
  <c r="Y121" i="1"/>
  <c r="X121" i="1"/>
  <c r="AJ121" i="1" s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C120" i="1"/>
  <c r="AA120" i="1"/>
  <c r="Z120" i="1"/>
  <c r="Y120" i="1"/>
  <c r="X120" i="1"/>
  <c r="W120" i="1"/>
  <c r="V120" i="1"/>
  <c r="AH120" i="1" s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J118" i="1"/>
  <c r="AA118" i="1"/>
  <c r="Z118" i="1"/>
  <c r="AL118" i="1" s="1"/>
  <c r="Y118" i="1"/>
  <c r="X118" i="1"/>
  <c r="W118" i="1"/>
  <c r="V118" i="1"/>
  <c r="U118" i="1"/>
  <c r="T118" i="1"/>
  <c r="AF118" i="1" s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A117" i="1"/>
  <c r="AM117" i="1" s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J116" i="1"/>
  <c r="AH116" i="1"/>
  <c r="AC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H115" i="1"/>
  <c r="AA115" i="1"/>
  <c r="Z115" i="1"/>
  <c r="Y115" i="1"/>
  <c r="AK115" i="1" s="1"/>
  <c r="X115" i="1"/>
  <c r="W115" i="1"/>
  <c r="V115" i="1"/>
  <c r="U115" i="1"/>
  <c r="AG115" i="1" s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J113" i="1"/>
  <c r="AG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M112" i="1"/>
  <c r="AL112" i="1"/>
  <c r="AA112" i="1"/>
  <c r="Z112" i="1"/>
  <c r="Y112" i="1"/>
  <c r="X112" i="1"/>
  <c r="W112" i="1"/>
  <c r="V112" i="1"/>
  <c r="AH112" i="1" s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A111" i="1"/>
  <c r="Z111" i="1"/>
  <c r="Y111" i="1"/>
  <c r="X111" i="1"/>
  <c r="W111" i="1"/>
  <c r="V111" i="1"/>
  <c r="U111" i="1"/>
  <c r="T111" i="1"/>
  <c r="S111" i="1"/>
  <c r="R111" i="1"/>
  <c r="Q111" i="1"/>
  <c r="AC111" i="1" s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K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M109" i="1"/>
  <c r="AA109" i="1"/>
  <c r="Z109" i="1"/>
  <c r="AL109" i="1" s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J108" i="1"/>
  <c r="AH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K107" i="1"/>
  <c r="AA107" i="1"/>
  <c r="Z107" i="1"/>
  <c r="Y107" i="1"/>
  <c r="X107" i="1"/>
  <c r="W107" i="1"/>
  <c r="AI107" i="1" s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M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A105" i="1"/>
  <c r="Z105" i="1"/>
  <c r="Y105" i="1"/>
  <c r="X105" i="1"/>
  <c r="AJ105" i="1" s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L104" i="1"/>
  <c r="AI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K103" i="1"/>
  <c r="AA103" i="1"/>
  <c r="Z103" i="1"/>
  <c r="Y103" i="1"/>
  <c r="X103" i="1"/>
  <c r="W103" i="1"/>
  <c r="V103" i="1"/>
  <c r="U103" i="1"/>
  <c r="T103" i="1"/>
  <c r="S103" i="1"/>
  <c r="R103" i="1"/>
  <c r="AD103" i="1" s="1"/>
  <c r="Q103" i="1"/>
  <c r="P103" i="1"/>
  <c r="O103" i="1"/>
  <c r="AM103" i="1" s="1"/>
  <c r="N103" i="1"/>
  <c r="M103" i="1"/>
  <c r="L103" i="1"/>
  <c r="K103" i="1"/>
  <c r="J103" i="1"/>
  <c r="I103" i="1"/>
  <c r="H103" i="1"/>
  <c r="G103" i="1"/>
  <c r="F103" i="1"/>
  <c r="E103" i="1"/>
  <c r="D103" i="1"/>
  <c r="AH102" i="1"/>
  <c r="AA102" i="1"/>
  <c r="AM102" i="1" s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I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J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D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M98" i="1"/>
  <c r="AA98" i="1"/>
  <c r="Z98" i="1"/>
  <c r="AL98" i="1" s="1"/>
  <c r="Y98" i="1"/>
  <c r="X98" i="1"/>
  <c r="W98" i="1"/>
  <c r="V98" i="1"/>
  <c r="AH98" i="1" s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I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M96" i="1"/>
  <c r="AK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A94" i="1"/>
  <c r="AM94" i="1" s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J93" i="1"/>
  <c r="AC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J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L90" i="1"/>
  <c r="AA90" i="1"/>
  <c r="Z90" i="1"/>
  <c r="Y90" i="1"/>
  <c r="X90" i="1"/>
  <c r="W90" i="1"/>
  <c r="AI90" i="1" s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C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K87" i="1"/>
  <c r="AA87" i="1"/>
  <c r="AM87" i="1" s="1"/>
  <c r="Z87" i="1"/>
  <c r="AL87" i="1" s="1"/>
  <c r="Y87" i="1"/>
  <c r="X87" i="1"/>
  <c r="AJ87" i="1" s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H85" i="1"/>
  <c r="AA85" i="1"/>
  <c r="AM85" i="1" s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K84" i="1"/>
  <c r="AJ84" i="1"/>
  <c r="AH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A82" i="1"/>
  <c r="Z82" i="1"/>
  <c r="AL82" i="1" s="1"/>
  <c r="Y82" i="1"/>
  <c r="X82" i="1"/>
  <c r="W82" i="1"/>
  <c r="AI82" i="1" s="1"/>
  <c r="V82" i="1"/>
  <c r="AH82" i="1" s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K81" i="1"/>
  <c r="AJ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A79" i="1"/>
  <c r="Z79" i="1"/>
  <c r="Y79" i="1"/>
  <c r="X79" i="1"/>
  <c r="W79" i="1"/>
  <c r="V79" i="1"/>
  <c r="AH79" i="1" s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M77" i="1"/>
  <c r="AD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L74" i="1"/>
  <c r="AJ74" i="1"/>
  <c r="AA74" i="1"/>
  <c r="Z74" i="1"/>
  <c r="Y74" i="1"/>
  <c r="AK74" i="1" s="1"/>
  <c r="X74" i="1"/>
  <c r="W74" i="1"/>
  <c r="AI74" i="1" s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K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D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L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J70" i="1"/>
  <c r="AI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M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H68" i="1"/>
  <c r="AA68" i="1"/>
  <c r="Z68" i="1"/>
  <c r="AL68" i="1" s="1"/>
  <c r="Y68" i="1"/>
  <c r="AK68" i="1" s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A67" i="1"/>
  <c r="Z67" i="1"/>
  <c r="Y67" i="1"/>
  <c r="X67" i="1"/>
  <c r="W67" i="1"/>
  <c r="AI67" i="1" s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J66" i="1"/>
  <c r="AE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I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L62" i="1"/>
  <c r="AJ62" i="1"/>
  <c r="AH62" i="1"/>
  <c r="AE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A61" i="1"/>
  <c r="AM61" i="1" s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J60" i="1"/>
  <c r="AH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M58" i="1"/>
  <c r="AH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H57" i="1"/>
  <c r="AG57" i="1"/>
  <c r="AA57" i="1"/>
  <c r="Z57" i="1"/>
  <c r="AL57" i="1" s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A56" i="1"/>
  <c r="AM56" i="1" s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H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I52" i="1"/>
  <c r="AA52" i="1"/>
  <c r="Z52" i="1"/>
  <c r="Y52" i="1"/>
  <c r="X52" i="1"/>
  <c r="W52" i="1"/>
  <c r="V52" i="1"/>
  <c r="U52" i="1"/>
  <c r="AG52" i="1" s="1"/>
  <c r="T52" i="1"/>
  <c r="S52" i="1"/>
  <c r="R52" i="1"/>
  <c r="Q52" i="1"/>
  <c r="P52" i="1"/>
  <c r="O52" i="1"/>
  <c r="N52" i="1"/>
  <c r="M52" i="1"/>
  <c r="L52" i="1"/>
  <c r="K52" i="1"/>
  <c r="J52" i="1"/>
  <c r="AH52" i="1" s="1"/>
  <c r="I52" i="1"/>
  <c r="H52" i="1"/>
  <c r="G52" i="1"/>
  <c r="F52" i="1"/>
  <c r="E52" i="1"/>
  <c r="D52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G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J49" i="1"/>
  <c r="AI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H48" i="1"/>
  <c r="AG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A47" i="1"/>
  <c r="AM47" i="1" s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D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M45" i="1"/>
  <c r="AA45" i="1"/>
  <c r="Z45" i="1"/>
  <c r="Y45" i="1"/>
  <c r="X45" i="1"/>
  <c r="W45" i="1"/>
  <c r="V45" i="1"/>
  <c r="U45" i="1"/>
  <c r="AG45" i="1" s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L44" i="1"/>
  <c r="AH44" i="1"/>
  <c r="AG44" i="1"/>
  <c r="AA44" i="1"/>
  <c r="Z44" i="1"/>
  <c r="Y44" i="1"/>
  <c r="X44" i="1"/>
  <c r="W44" i="1"/>
  <c r="V44" i="1"/>
  <c r="U44" i="1"/>
  <c r="T44" i="1"/>
  <c r="S44" i="1"/>
  <c r="R44" i="1"/>
  <c r="Q44" i="1"/>
  <c r="AC44" i="1" s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L43" i="1"/>
  <c r="AK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A42" i="1"/>
  <c r="Z42" i="1"/>
  <c r="Y42" i="1"/>
  <c r="X42" i="1"/>
  <c r="W42" i="1"/>
  <c r="V42" i="1"/>
  <c r="U42" i="1"/>
  <c r="AG42" i="1" s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M41" i="1"/>
  <c r="AJ41" i="1"/>
  <c r="AA41" i="1"/>
  <c r="Z41" i="1"/>
  <c r="Y41" i="1"/>
  <c r="X41" i="1"/>
  <c r="W41" i="1"/>
  <c r="V41" i="1"/>
  <c r="U41" i="1"/>
  <c r="AG41" i="1" s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L38" i="1"/>
  <c r="AJ38" i="1"/>
  <c r="AA38" i="1"/>
  <c r="AM38" i="1" s="1"/>
  <c r="Z38" i="1"/>
  <c r="Y38" i="1"/>
  <c r="X38" i="1"/>
  <c r="W38" i="1"/>
  <c r="V38" i="1"/>
  <c r="U38" i="1"/>
  <c r="T38" i="1"/>
  <c r="S38" i="1"/>
  <c r="AE38" i="1" s="1"/>
  <c r="R38" i="1"/>
  <c r="AD38" i="1" s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K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A36" i="1"/>
  <c r="Z36" i="1"/>
  <c r="Y36" i="1"/>
  <c r="X36" i="1"/>
  <c r="W36" i="1"/>
  <c r="AI36" i="1" s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D34" i="1"/>
  <c r="AA34" i="1"/>
  <c r="Z34" i="1"/>
  <c r="AL34" i="1" s="1"/>
  <c r="Y34" i="1"/>
  <c r="X34" i="1"/>
  <c r="AJ34" i="1" s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L33" i="1"/>
  <c r="AA33" i="1"/>
  <c r="Z33" i="1"/>
  <c r="Y33" i="1"/>
  <c r="X33" i="1"/>
  <c r="W33" i="1"/>
  <c r="AI33" i="1" s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A32" i="1"/>
  <c r="Z32" i="1"/>
  <c r="Y32" i="1"/>
  <c r="X32" i="1"/>
  <c r="W32" i="1"/>
  <c r="V32" i="1"/>
  <c r="U32" i="1"/>
  <c r="T32" i="1"/>
  <c r="S32" i="1"/>
  <c r="R32" i="1"/>
  <c r="AD32" i="1" s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L31" i="1"/>
  <c r="AI31" i="1"/>
  <c r="AA31" i="1"/>
  <c r="Z31" i="1"/>
  <c r="Y31" i="1"/>
  <c r="X31" i="1"/>
  <c r="AJ31" i="1" s="1"/>
  <c r="W31" i="1"/>
  <c r="V31" i="1"/>
  <c r="U31" i="1"/>
  <c r="AG31" i="1" s="1"/>
  <c r="T31" i="1"/>
  <c r="AF31" i="1" s="1"/>
  <c r="S31" i="1"/>
  <c r="AE31" i="1" s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A30" i="1"/>
  <c r="Z30" i="1"/>
  <c r="Y30" i="1"/>
  <c r="X30" i="1"/>
  <c r="W30" i="1"/>
  <c r="AI30" i="1" s="1"/>
  <c r="V30" i="1"/>
  <c r="U30" i="1"/>
  <c r="T30" i="1"/>
  <c r="S30" i="1"/>
  <c r="R30" i="1"/>
  <c r="Q30" i="1"/>
  <c r="AC30" i="1" s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A29" i="1"/>
  <c r="Z29" i="1"/>
  <c r="Y29" i="1"/>
  <c r="X29" i="1"/>
  <c r="W29" i="1"/>
  <c r="AI29" i="1" s="1"/>
  <c r="V29" i="1"/>
  <c r="AH29" i="1" s="1"/>
  <c r="U29" i="1"/>
  <c r="T29" i="1"/>
  <c r="S29" i="1"/>
  <c r="AE29" i="1" s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H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H27" i="1"/>
  <c r="AD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H26" i="1"/>
  <c r="AG26" i="1"/>
  <c r="AA26" i="1"/>
  <c r="Z26" i="1"/>
  <c r="Y26" i="1"/>
  <c r="X26" i="1"/>
  <c r="W26" i="1"/>
  <c r="V26" i="1"/>
  <c r="U26" i="1"/>
  <c r="T26" i="1"/>
  <c r="AF26" i="1" s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D25" i="1"/>
  <c r="AA25" i="1"/>
  <c r="Z25" i="1"/>
  <c r="Y25" i="1"/>
  <c r="X25" i="1"/>
  <c r="W25" i="1"/>
  <c r="V25" i="1"/>
  <c r="U25" i="1"/>
  <c r="T25" i="1"/>
  <c r="S25" i="1"/>
  <c r="R25" i="1"/>
  <c r="Q25" i="1"/>
  <c r="P25" i="1"/>
  <c r="AB25" i="1" s="1"/>
  <c r="O25" i="1"/>
  <c r="N25" i="1"/>
  <c r="M25" i="1"/>
  <c r="L25" i="1"/>
  <c r="K25" i="1"/>
  <c r="J25" i="1"/>
  <c r="I25" i="1"/>
  <c r="H25" i="1"/>
  <c r="G25" i="1"/>
  <c r="F25" i="1"/>
  <c r="E25" i="1"/>
  <c r="D25" i="1"/>
  <c r="AI24" i="1"/>
  <c r="AA24" i="1"/>
  <c r="Z24" i="1"/>
  <c r="Y24" i="1"/>
  <c r="AK24" i="1" s="1"/>
  <c r="X24" i="1"/>
  <c r="W24" i="1"/>
  <c r="V24" i="1"/>
  <c r="U24" i="1"/>
  <c r="T24" i="1"/>
  <c r="S24" i="1"/>
  <c r="AE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A23" i="1"/>
  <c r="Z23" i="1"/>
  <c r="AL23" i="1" s="1"/>
  <c r="Y23" i="1"/>
  <c r="X23" i="1"/>
  <c r="W23" i="1"/>
  <c r="V23" i="1"/>
  <c r="AH23" i="1" s="1"/>
  <c r="U23" i="1"/>
  <c r="AG23" i="1" s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I22" i="1"/>
  <c r="AH22" i="1"/>
  <c r="AG22" i="1"/>
  <c r="AF22" i="1"/>
  <c r="AA22" i="1"/>
  <c r="Z22" i="1"/>
  <c r="Y22" i="1"/>
  <c r="AK22" i="1" s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F21" i="1"/>
  <c r="AE21" i="1"/>
  <c r="AA21" i="1"/>
  <c r="Z21" i="1"/>
  <c r="Y21" i="1"/>
  <c r="X21" i="1"/>
  <c r="W21" i="1"/>
  <c r="V21" i="1"/>
  <c r="U21" i="1"/>
  <c r="AG21" i="1" s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D20" i="1"/>
  <c r="AA20" i="1"/>
  <c r="Z20" i="1"/>
  <c r="Y20" i="1"/>
  <c r="X20" i="1"/>
  <c r="W20" i="1"/>
  <c r="AI20" i="1" s="1"/>
  <c r="V20" i="1"/>
  <c r="U20" i="1"/>
  <c r="T20" i="1"/>
  <c r="S20" i="1"/>
  <c r="AE20" i="1" s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F19" i="1"/>
  <c r="AA19" i="1"/>
  <c r="Z19" i="1"/>
  <c r="Y19" i="1"/>
  <c r="AK19" i="1" s="1"/>
  <c r="X19" i="1"/>
  <c r="W19" i="1"/>
  <c r="AI19" i="1" s="1"/>
  <c r="V19" i="1"/>
  <c r="U19" i="1"/>
  <c r="T19" i="1"/>
  <c r="S19" i="1"/>
  <c r="AE19" i="1" s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K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H17" i="1"/>
  <c r="AG17" i="1"/>
  <c r="AA17" i="1"/>
  <c r="Z17" i="1"/>
  <c r="Y17" i="1"/>
  <c r="X17" i="1"/>
  <c r="W17" i="1"/>
  <c r="AI17" i="1" s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H16" i="1"/>
  <c r="AG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G15" i="1"/>
  <c r="AA15" i="1"/>
  <c r="Z15" i="1"/>
  <c r="Y15" i="1"/>
  <c r="X15" i="1"/>
  <c r="W15" i="1"/>
  <c r="AI15" i="1" s="1"/>
  <c r="V15" i="1"/>
  <c r="AH15" i="1" s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A14" i="1"/>
  <c r="Z14" i="1"/>
  <c r="Y14" i="1"/>
  <c r="X14" i="1"/>
  <c r="W14" i="1"/>
  <c r="AI14" i="1" s="1"/>
  <c r="V14" i="1"/>
  <c r="AH14" i="1" s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I13" i="1"/>
  <c r="AF13" i="1"/>
  <c r="AE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H12" i="1"/>
  <c r="AG12" i="1"/>
  <c r="AA12" i="1"/>
  <c r="Z12" i="1"/>
  <c r="AL12" i="1" s="1"/>
  <c r="Y12" i="1"/>
  <c r="X12" i="1"/>
  <c r="W12" i="1"/>
  <c r="AI12" i="1" s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H11" i="1"/>
  <c r="AG11" i="1"/>
  <c r="AA11" i="1"/>
  <c r="AM11" i="1" s="1"/>
  <c r="Z11" i="1"/>
  <c r="Y11" i="1"/>
  <c r="X11" i="1"/>
  <c r="W11" i="1"/>
  <c r="V11" i="1"/>
  <c r="U11" i="1"/>
  <c r="T11" i="1"/>
  <c r="AF11" i="1" s="1"/>
  <c r="S11" i="1"/>
  <c r="AE11" i="1" s="1"/>
  <c r="R11" i="1"/>
  <c r="AD11" i="1" s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K10" i="1"/>
  <c r="AA10" i="1"/>
  <c r="Z10" i="1"/>
  <c r="Y10" i="1"/>
  <c r="X10" i="1"/>
  <c r="W10" i="1"/>
  <c r="AI10" i="1" s="1"/>
  <c r="V10" i="1"/>
  <c r="AH10" i="1" s="1"/>
  <c r="U10" i="1"/>
  <c r="AG10" i="1" s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E9" i="1"/>
  <c r="AD9" i="1"/>
  <c r="AA9" i="1"/>
  <c r="Z9" i="1"/>
  <c r="Y9" i="1"/>
  <c r="X9" i="1"/>
  <c r="AJ9" i="1" s="1"/>
  <c r="W9" i="1"/>
  <c r="V9" i="1"/>
  <c r="U9" i="1"/>
  <c r="AG9" i="1" s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K8" i="1"/>
  <c r="AI8" i="1"/>
  <c r="AE8" i="1"/>
  <c r="AA8" i="1"/>
  <c r="Z8" i="1"/>
  <c r="Y8" i="1"/>
  <c r="X8" i="1"/>
  <c r="W8" i="1"/>
  <c r="V8" i="1"/>
  <c r="AH8" i="1" s="1"/>
  <c r="U8" i="1"/>
  <c r="T8" i="1"/>
  <c r="S8" i="1"/>
  <c r="R8" i="1"/>
  <c r="AD8" i="1" s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E7" i="1"/>
  <c r="AA7" i="1"/>
  <c r="Z7" i="1"/>
  <c r="Y7" i="1"/>
  <c r="AK7" i="1" s="1"/>
  <c r="X7" i="1"/>
  <c r="W7" i="1"/>
  <c r="V7" i="1"/>
  <c r="AH7" i="1" s="1"/>
  <c r="U7" i="1"/>
  <c r="T7" i="1"/>
  <c r="AF7" i="1" s="1"/>
  <c r="S7" i="1"/>
  <c r="R7" i="1"/>
  <c r="AD7" i="1" s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E6" i="1"/>
  <c r="AD6" i="1"/>
  <c r="AA6" i="1"/>
  <c r="Z6" i="1"/>
  <c r="Y6" i="1"/>
  <c r="X6" i="1"/>
  <c r="W6" i="1"/>
  <c r="V6" i="1"/>
  <c r="U6" i="1"/>
  <c r="T6" i="1"/>
  <c r="AF6" i="1" s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F5" i="1"/>
  <c r="AA5" i="1"/>
  <c r="Z5" i="1"/>
  <c r="Y5" i="1"/>
  <c r="X5" i="1"/>
  <c r="W5" i="1"/>
  <c r="V5" i="1"/>
  <c r="U5" i="1"/>
  <c r="AG5" i="1" s="1"/>
  <c r="T5" i="1"/>
  <c r="S5" i="1"/>
  <c r="AE5" i="1" s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I4" i="1"/>
  <c r="AE4" i="1"/>
  <c r="AD4" i="1"/>
  <c r="AA4" i="1"/>
  <c r="Z4" i="1"/>
  <c r="Y4" i="1"/>
  <c r="X4" i="1"/>
  <c r="W4" i="1"/>
  <c r="V4" i="1"/>
  <c r="AH4" i="1" s="1"/>
  <c r="U4" i="1"/>
  <c r="T4" i="1"/>
  <c r="AF4" i="1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A3" i="1"/>
  <c r="Z3" i="1"/>
  <c r="Y3" i="1"/>
  <c r="X3" i="1"/>
  <c r="W3" i="1"/>
  <c r="AI3" i="1" s="1"/>
  <c r="V3" i="1"/>
  <c r="U3" i="1"/>
  <c r="AG3" i="1" s="1"/>
  <c r="T3" i="1"/>
  <c r="S3" i="1"/>
  <c r="R3" i="1"/>
  <c r="AD3" i="1" s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K32" i="1" l="1"/>
  <c r="AD21" i="1"/>
  <c r="AC26" i="1"/>
  <c r="AG30" i="1"/>
  <c r="AM32" i="1"/>
  <c r="AJ45" i="1"/>
  <c r="AI46" i="1"/>
  <c r="AC52" i="1"/>
  <c r="AM53" i="1"/>
  <c r="AF59" i="1"/>
  <c r="AF60" i="1"/>
  <c r="AI89" i="1"/>
  <c r="AH103" i="1"/>
  <c r="AH126" i="1"/>
  <c r="AH127" i="1"/>
  <c r="AD129" i="1"/>
  <c r="AL141" i="1"/>
  <c r="AE178" i="1"/>
  <c r="AJ13" i="1"/>
  <c r="AI7" i="1"/>
  <c r="AH24" i="1"/>
  <c r="AH30" i="1"/>
  <c r="AM34" i="1"/>
  <c r="AJ46" i="1"/>
  <c r="AB55" i="1"/>
  <c r="AM64" i="1"/>
  <c r="AL65" i="1"/>
  <c r="AH69" i="1"/>
  <c r="AG70" i="1"/>
  <c r="AH80" i="1"/>
  <c r="AK101" i="1"/>
  <c r="AG116" i="1"/>
  <c r="AD40" i="1"/>
  <c r="AK6" i="1"/>
  <c r="AL13" i="1"/>
  <c r="AL6" i="1"/>
  <c r="AJ10" i="1"/>
  <c r="AE16" i="1"/>
  <c r="AH3" i="1"/>
  <c r="AG4" i="1"/>
  <c r="AD5" i="1"/>
  <c r="AK14" i="1"/>
  <c r="AF16" i="1"/>
  <c r="AK23" i="1"/>
  <c r="AF25" i="1"/>
  <c r="AE26" i="1"/>
  <c r="AL28" i="1"/>
  <c r="AK29" i="1"/>
  <c r="AB34" i="1"/>
  <c r="AD44" i="1"/>
  <c r="AM57" i="1"/>
  <c r="AJ58" i="1"/>
  <c r="AH137" i="1"/>
  <c r="AL174" i="1"/>
  <c r="AM188" i="1"/>
  <c r="AC8" i="1"/>
  <c r="AK146" i="1"/>
  <c r="AK162" i="1"/>
  <c r="AI37" i="1"/>
  <c r="AI41" i="1"/>
  <c r="AJ3" i="1"/>
  <c r="AC6" i="1"/>
  <c r="AF12" i="1"/>
  <c r="AD13" i="1"/>
  <c r="AF17" i="1"/>
  <c r="AH21" i="1"/>
  <c r="AH25" i="1"/>
  <c r="AK30" i="1"/>
  <c r="AL47" i="1"/>
  <c r="AE54" i="1"/>
  <c r="AL58" i="1"/>
  <c r="AM67" i="1"/>
  <c r="AL78" i="1"/>
  <c r="AH83" i="1"/>
  <c r="AG14" i="1"/>
  <c r="AE30" i="1"/>
  <c r="AB6" i="1"/>
  <c r="AI40" i="1"/>
  <c r="AK3" i="1"/>
  <c r="AI21" i="1"/>
  <c r="AI25" i="1"/>
  <c r="AD57" i="1"/>
  <c r="AI62" i="1"/>
  <c r="AK70" i="1"/>
  <c r="AC77" i="1"/>
  <c r="AM78" i="1"/>
  <c r="AL91" i="1"/>
  <c r="AK93" i="1"/>
  <c r="AL115" i="1"/>
  <c r="AI130" i="1"/>
  <c r="AL177" i="1"/>
  <c r="AF199" i="1"/>
  <c r="AK207" i="1"/>
  <c r="AE44" i="1"/>
  <c r="AK11" i="1"/>
  <c r="AI16" i="1"/>
  <c r="AD18" i="1"/>
  <c r="AK20" i="1"/>
  <c r="AD36" i="1"/>
  <c r="AC38" i="1"/>
  <c r="AK39" i="1"/>
  <c r="AF9" i="1"/>
  <c r="AM15" i="1"/>
  <c r="AE18" i="1"/>
  <c r="AG33" i="1"/>
  <c r="AE35" i="1"/>
  <c r="AL39" i="1"/>
  <c r="AL41" i="1"/>
  <c r="AG54" i="1"/>
  <c r="AM80" i="1"/>
  <c r="AK105" i="1"/>
  <c r="AF110" i="1"/>
  <c r="AJ198" i="1"/>
  <c r="AG43" i="1"/>
  <c r="AK58" i="1"/>
  <c r="AI5" i="1"/>
  <c r="AM20" i="1"/>
  <c r="AG27" i="1"/>
  <c r="AH33" i="1"/>
  <c r="AF37" i="1"/>
  <c r="AM39" i="1"/>
  <c r="AM40" i="1"/>
  <c r="AC48" i="1"/>
  <c r="AH54" i="1"/>
  <c r="AM70" i="1"/>
  <c r="AC79" i="1"/>
  <c r="AK129" i="1"/>
  <c r="AC136" i="1"/>
  <c r="AM165" i="1"/>
  <c r="AL166" i="1"/>
  <c r="AH170" i="1"/>
  <c r="AC194" i="1"/>
  <c r="AM196" i="1"/>
  <c r="AD14" i="1"/>
  <c r="AF18" i="1"/>
  <c r="AL61" i="1"/>
  <c r="AE68" i="1"/>
  <c r="AD79" i="1"/>
  <c r="AK108" i="1"/>
  <c r="AM149" i="1"/>
  <c r="AE12" i="1"/>
  <c r="AJ15" i="1"/>
  <c r="AK47" i="1"/>
  <c r="AC7" i="1"/>
  <c r="AD23" i="1"/>
  <c r="AE28" i="1"/>
  <c r="AB3" i="1"/>
  <c r="AG6" i="1"/>
  <c r="AE10" i="1"/>
  <c r="AH13" i="1"/>
  <c r="AE14" i="1"/>
  <c r="AG18" i="1"/>
  <c r="AB20" i="1"/>
  <c r="AK26" i="1"/>
  <c r="AF28" i="1"/>
  <c r="AC31" i="1"/>
  <c r="AI32" i="1"/>
  <c r="AG35" i="1"/>
  <c r="AK51" i="1"/>
  <c r="AI55" i="1"/>
  <c r="AK5" i="1"/>
  <c r="AB8" i="1"/>
  <c r="AI9" i="1"/>
  <c r="AF10" i="1"/>
  <c r="AK12" i="1"/>
  <c r="AF14" i="1"/>
  <c r="AD15" i="1"/>
  <c r="AM16" i="1"/>
  <c r="AK17" i="1"/>
  <c r="AH18" i="1"/>
  <c r="AG19" i="1"/>
  <c r="AJ22" i="1"/>
  <c r="AF23" i="1"/>
  <c r="AM25" i="1"/>
  <c r="AI27" i="1"/>
  <c r="AG28" i="1"/>
  <c r="AJ32" i="1"/>
  <c r="AC41" i="1"/>
  <c r="AE47" i="1"/>
  <c r="AJ55" i="1"/>
  <c r="AH65" i="1"/>
  <c r="AI87" i="1"/>
  <c r="AF124" i="1"/>
  <c r="AM51" i="1"/>
  <c r="AK54" i="1"/>
  <c r="AI65" i="1"/>
  <c r="AB71" i="1"/>
  <c r="AL132" i="1"/>
  <c r="AI157" i="1"/>
  <c r="AL182" i="1"/>
  <c r="AG7" i="1"/>
  <c r="AK13" i="1"/>
  <c r="AC21" i="1"/>
  <c r="AF24" i="1"/>
  <c r="AK27" i="1"/>
  <c r="AI28" i="1"/>
  <c r="AF30" i="1"/>
  <c r="AM44" i="1"/>
  <c r="AH46" i="1"/>
  <c r="AD82" i="1"/>
  <c r="AL121" i="1"/>
  <c r="AH144" i="1"/>
  <c r="AM153" i="1"/>
  <c r="AK154" i="1"/>
  <c r="AH221" i="1"/>
  <c r="AE34" i="1"/>
  <c r="AH39" i="1"/>
  <c r="AC47" i="1"/>
  <c r="AM48" i="1"/>
  <c r="AK49" i="1"/>
  <c r="AH51" i="1"/>
  <c r="AL56" i="1"/>
  <c r="AL83" i="1"/>
  <c r="AG86" i="1"/>
  <c r="AB118" i="1"/>
  <c r="AJ135" i="1"/>
  <c r="AK171" i="1"/>
  <c r="AK172" i="1"/>
  <c r="AK195" i="1"/>
  <c r="AL208" i="1"/>
  <c r="AL221" i="1"/>
  <c r="AI235" i="1"/>
  <c r="AI262" i="1"/>
  <c r="AM269" i="1"/>
  <c r="AI290" i="1"/>
  <c r="AK297" i="1"/>
  <c r="AL304" i="1"/>
  <c r="AK306" i="1"/>
  <c r="AH308" i="1"/>
  <c r="AG340" i="1"/>
  <c r="AM353" i="1"/>
  <c r="AL354" i="1"/>
  <c r="AF370" i="1"/>
  <c r="AF371" i="1"/>
  <c r="AI403" i="1"/>
  <c r="AJ416" i="1"/>
  <c r="AI417" i="1"/>
  <c r="AF424" i="1"/>
  <c r="AL120" i="1"/>
  <c r="AG122" i="1"/>
  <c r="AD133" i="1"/>
  <c r="AI142" i="1"/>
  <c r="AM208" i="1"/>
  <c r="AJ222" i="1"/>
  <c r="AI243" i="1"/>
  <c r="AG244" i="1"/>
  <c r="AF245" i="1"/>
  <c r="AM258" i="1"/>
  <c r="AJ289" i="1"/>
  <c r="AG301" i="1"/>
  <c r="AM304" i="1"/>
  <c r="AF310" i="1"/>
  <c r="AL314" i="1"/>
  <c r="AI315" i="1"/>
  <c r="AJ339" i="1"/>
  <c r="AG351" i="1"/>
  <c r="AE352" i="1"/>
  <c r="AH360" i="1"/>
  <c r="AF361" i="1"/>
  <c r="AH368" i="1"/>
  <c r="AF378" i="1"/>
  <c r="AD398" i="1"/>
  <c r="AK416" i="1"/>
  <c r="AJ417" i="1"/>
  <c r="AH435" i="1"/>
  <c r="AE437" i="1"/>
  <c r="AM91" i="1"/>
  <c r="AL101" i="1"/>
  <c r="AG110" i="1"/>
  <c r="AI136" i="1"/>
  <c r="AL150" i="1"/>
  <c r="AI164" i="1"/>
  <c r="AM171" i="1"/>
  <c r="AD178" i="1"/>
  <c r="AK183" i="1"/>
  <c r="AG189" i="1"/>
  <c r="AG206" i="1"/>
  <c r="AF212" i="1"/>
  <c r="AI217" i="1"/>
  <c r="AK222" i="1"/>
  <c r="AG224" i="1"/>
  <c r="AM234" i="1"/>
  <c r="AK235" i="1"/>
  <c r="AJ252" i="1"/>
  <c r="AK262" i="1"/>
  <c r="AE284" i="1"/>
  <c r="AM287" i="1"/>
  <c r="AK288" i="1"/>
  <c r="AI299" i="1"/>
  <c r="AG302" i="1"/>
  <c r="AJ316" i="1"/>
  <c r="AK339" i="1"/>
  <c r="AL358" i="1"/>
  <c r="AH371" i="1"/>
  <c r="AK376" i="1"/>
  <c r="AE398" i="1"/>
  <c r="AC428" i="1"/>
  <c r="AJ217" i="1"/>
  <c r="AJ280" i="1"/>
  <c r="AL288" i="1"/>
  <c r="AJ309" i="1"/>
  <c r="AH310" i="1"/>
  <c r="AK315" i="1"/>
  <c r="AK316" i="1"/>
  <c r="AM331" i="1"/>
  <c r="AE336" i="1"/>
  <c r="AJ340" i="1"/>
  <c r="AM348" i="1"/>
  <c r="AM358" i="1"/>
  <c r="AJ368" i="1"/>
  <c r="AJ95" i="1"/>
  <c r="AG111" i="1"/>
  <c r="AG117" i="1"/>
  <c r="AM128" i="1"/>
  <c r="AG133" i="1"/>
  <c r="AK136" i="1"/>
  <c r="AI137" i="1"/>
  <c r="AM141" i="1"/>
  <c r="AM182" i="1"/>
  <c r="AD193" i="1"/>
  <c r="AG199" i="1"/>
  <c r="AD201" i="1"/>
  <c r="AK205" i="1"/>
  <c r="AI206" i="1"/>
  <c r="AK211" i="1"/>
  <c r="AF219" i="1"/>
  <c r="AK230" i="1"/>
  <c r="AD240" i="1"/>
  <c r="AJ244" i="1"/>
  <c r="AH246" i="1"/>
  <c r="AG267" i="1"/>
  <c r="AG283" i="1"/>
  <c r="AG284" i="1"/>
  <c r="AE286" i="1"/>
  <c r="AK299" i="1"/>
  <c r="AL308" i="1"/>
  <c r="AM324" i="1"/>
  <c r="AE346" i="1"/>
  <c r="AK368" i="1"/>
  <c r="AK369" i="1"/>
  <c r="AJ407" i="1"/>
  <c r="AF427" i="1"/>
  <c r="AL442" i="1"/>
  <c r="AK444" i="1"/>
  <c r="AK66" i="1"/>
  <c r="AH74" i="1"/>
  <c r="AD75" i="1"/>
  <c r="AL86" i="1"/>
  <c r="AD91" i="1"/>
  <c r="AK95" i="1"/>
  <c r="AH105" i="1"/>
  <c r="AJ110" i="1"/>
  <c r="AH111" i="1"/>
  <c r="AK122" i="1"/>
  <c r="AH154" i="1"/>
  <c r="AI166" i="1"/>
  <c r="AK176" i="1"/>
  <c r="AF191" i="1"/>
  <c r="AG200" i="1"/>
  <c r="AM204" i="1"/>
  <c r="AK218" i="1"/>
  <c r="AI232" i="1"/>
  <c r="AF239" i="1"/>
  <c r="AK244" i="1"/>
  <c r="AH247" i="1"/>
  <c r="AM252" i="1"/>
  <c r="AK281" i="1"/>
  <c r="AH284" i="1"/>
  <c r="AK292" i="1"/>
  <c r="AH294" i="1"/>
  <c r="AM298" i="1"/>
  <c r="AE356" i="1"/>
  <c r="AF364" i="1"/>
  <c r="AL368" i="1"/>
  <c r="AI381" i="1"/>
  <c r="AH382" i="1"/>
  <c r="AD387" i="1"/>
  <c r="AL406" i="1"/>
  <c r="AG426" i="1"/>
  <c r="AL455" i="1"/>
  <c r="AK459" i="1"/>
  <c r="AL469" i="1"/>
  <c r="AK34" i="1"/>
  <c r="AI98" i="1"/>
  <c r="AL116" i="1"/>
  <c r="AJ132" i="1"/>
  <c r="AD135" i="1"/>
  <c r="AM136" i="1"/>
  <c r="AK137" i="1"/>
  <c r="AG139" i="1"/>
  <c r="AI156" i="1"/>
  <c r="AL175" i="1"/>
  <c r="AF208" i="1"/>
  <c r="AC223" i="1"/>
  <c r="AG227" i="1"/>
  <c r="AC236" i="1"/>
  <c r="AL265" i="1"/>
  <c r="AK266" i="1"/>
  <c r="AE330" i="1"/>
  <c r="AJ334" i="1"/>
  <c r="AI335" i="1"/>
  <c r="AM340" i="1"/>
  <c r="AF355" i="1"/>
  <c r="AH438" i="1"/>
  <c r="AG463" i="1"/>
  <c r="AC28" i="1"/>
  <c r="AI47" i="1"/>
  <c r="AI61" i="1"/>
  <c r="AC63" i="1"/>
  <c r="AC64" i="1"/>
  <c r="AD70" i="1"/>
  <c r="AM3" i="1"/>
  <c r="AH5" i="1"/>
  <c r="AD12" i="1"/>
  <c r="AD16" i="1"/>
  <c r="AH19" i="1"/>
  <c r="AE23" i="1"/>
  <c r="AC24" i="1"/>
  <c r="AK25" i="1"/>
  <c r="AI26" i="1"/>
  <c r="AM33" i="1"/>
  <c r="AG38" i="1"/>
  <c r="AB41" i="1"/>
  <c r="AK42" i="1"/>
  <c r="AJ43" i="1"/>
  <c r="AJ61" i="1"/>
  <c r="AD78" i="1"/>
  <c r="AB79" i="1"/>
  <c r="AH89" i="1"/>
  <c r="AK132" i="1"/>
  <c r="AM175" i="1"/>
  <c r="AC186" i="1"/>
  <c r="AG193" i="1"/>
  <c r="AG208" i="1"/>
  <c r="AM231" i="1"/>
  <c r="AK232" i="1"/>
  <c r="AJ238" i="1"/>
  <c r="AG241" i="1"/>
  <c r="AM265" i="1"/>
  <c r="AH269" i="1"/>
  <c r="AH276" i="1"/>
  <c r="AH277" i="1"/>
  <c r="AM281" i="1"/>
  <c r="AM292" i="1"/>
  <c r="AJ294" i="1"/>
  <c r="AG320" i="1"/>
  <c r="AE322" i="1"/>
  <c r="AI336" i="1"/>
  <c r="AG356" i="1"/>
  <c r="AL378" i="1"/>
  <c r="AF402" i="1"/>
  <c r="AK437" i="1"/>
  <c r="AH462" i="1"/>
  <c r="AH240" i="1"/>
  <c r="AG260" i="1"/>
  <c r="AI276" i="1"/>
  <c r="AI277" i="1"/>
  <c r="AJ285" i="1"/>
  <c r="AK294" i="1"/>
  <c r="AH320" i="1"/>
  <c r="AL334" i="1"/>
  <c r="AK335" i="1"/>
  <c r="AH338" i="1"/>
  <c r="AE339" i="1"/>
  <c r="AM361" i="1"/>
  <c r="AK395" i="1"/>
  <c r="AK396" i="1"/>
  <c r="AG450" i="1"/>
  <c r="AF451" i="1"/>
  <c r="AL460" i="1"/>
  <c r="AI462" i="1"/>
  <c r="AH464" i="1"/>
  <c r="AK118" i="1"/>
  <c r="AH119" i="1"/>
  <c r="AF121" i="1"/>
  <c r="AM131" i="1"/>
  <c r="AC143" i="1"/>
  <c r="AB144" i="1"/>
  <c r="AH148" i="1"/>
  <c r="AF183" i="1"/>
  <c r="AI221" i="1"/>
  <c r="AM225" i="1"/>
  <c r="AK226" i="1"/>
  <c r="AC231" i="1"/>
  <c r="AL238" i="1"/>
  <c r="AJ276" i="1"/>
  <c r="AF289" i="1"/>
  <c r="AF290" i="1"/>
  <c r="AE291" i="1"/>
  <c r="AF307" i="1"/>
  <c r="AM311" i="1"/>
  <c r="AL319" i="1"/>
  <c r="AI321" i="1"/>
  <c r="AJ328" i="1"/>
  <c r="AH330" i="1"/>
  <c r="AG331" i="1"/>
  <c r="AK345" i="1"/>
  <c r="AI356" i="1"/>
  <c r="AK373" i="1"/>
  <c r="AH375" i="1"/>
  <c r="AF389" i="1"/>
  <c r="AE390" i="1"/>
  <c r="AL395" i="1"/>
  <c r="AK412" i="1"/>
  <c r="AG451" i="1"/>
  <c r="AF454" i="1"/>
  <c r="AD455" i="1"/>
  <c r="AE45" i="1"/>
  <c r="AI69" i="1"/>
  <c r="AH70" i="1"/>
  <c r="AH93" i="1"/>
  <c r="AJ140" i="1"/>
  <c r="AG141" i="1"/>
  <c r="AF142" i="1"/>
  <c r="AK191" i="1"/>
  <c r="AF197" i="1"/>
  <c r="AJ221" i="1"/>
  <c r="AF229" i="1"/>
  <c r="AJ258" i="1"/>
  <c r="AG261" i="1"/>
  <c r="AK269" i="1"/>
  <c r="AK275" i="1"/>
  <c r="AK277" i="1"/>
  <c r="AM283" i="1"/>
  <c r="AJ304" i="1"/>
  <c r="AF316" i="1"/>
  <c r="AM319" i="1"/>
  <c r="AJ321" i="1"/>
  <c r="AH323" i="1"/>
  <c r="AK328" i="1"/>
  <c r="AJ329" i="1"/>
  <c r="AM344" i="1"/>
  <c r="AG349" i="1"/>
  <c r="AJ357" i="1"/>
  <c r="AE368" i="1"/>
  <c r="AH388" i="1"/>
  <c r="AL412" i="1"/>
  <c r="AF442" i="1"/>
  <c r="AE444" i="1"/>
  <c r="AD446" i="1"/>
  <c r="AH453" i="1"/>
  <c r="AM30" i="1"/>
  <c r="AE41" i="1"/>
  <c r="AK62" i="1"/>
  <c r="AM74" i="1"/>
  <c r="AE103" i="1"/>
  <c r="AI119" i="1"/>
  <c r="AJ126" i="1"/>
  <c r="AG128" i="1"/>
  <c r="AM145" i="1"/>
  <c r="AE3" i="1"/>
  <c r="AI6" i="1"/>
  <c r="AH9" i="1"/>
  <c r="AD10" i="1"/>
  <c r="AL11" i="1"/>
  <c r="AK15" i="1"/>
  <c r="AE17" i="1"/>
  <c r="AL19" i="1"/>
  <c r="AH20" i="1"/>
  <c r="AG24" i="1"/>
  <c r="AM35" i="1"/>
  <c r="AB43" i="1"/>
  <c r="AK44" i="1"/>
  <c r="AG51" i="1"/>
  <c r="AH64" i="1"/>
  <c r="AF87" i="1"/>
  <c r="AL106" i="1"/>
  <c r="AF109" i="1"/>
  <c r="AH114" i="1"/>
  <c r="AK126" i="1"/>
  <c r="AH128" i="1"/>
  <c r="AD137" i="1"/>
  <c r="AH141" i="1"/>
  <c r="AL158" i="1"/>
  <c r="AD189" i="1"/>
  <c r="AL239" i="1"/>
  <c r="AK248" i="1"/>
  <c r="AG252" i="1"/>
  <c r="AL269" i="1"/>
  <c r="AE300" i="1"/>
  <c r="AE301" i="1"/>
  <c r="AK304" i="1"/>
  <c r="AE326" i="1"/>
  <c r="AL328" i="1"/>
  <c r="AK354" i="1"/>
  <c r="AL364" i="1"/>
  <c r="AG367" i="1"/>
  <c r="AI388" i="1"/>
  <c r="AF391" i="1"/>
  <c r="AH403" i="1"/>
  <c r="AG421" i="1"/>
  <c r="AE457" i="1"/>
  <c r="AE459" i="1"/>
  <c r="AI340" i="1"/>
  <c r="AI353" i="1"/>
  <c r="AE371" i="1"/>
  <c r="AG376" i="1"/>
  <c r="AL380" i="1"/>
  <c r="AF399" i="1"/>
  <c r="AJ404" i="1"/>
  <c r="AF408" i="1"/>
  <c r="AC411" i="1"/>
  <c r="AD419" i="1"/>
  <c r="AL430" i="1"/>
  <c r="AK431" i="1"/>
  <c r="AF443" i="1"/>
  <c r="AL457" i="1"/>
  <c r="AJ392" i="1"/>
  <c r="AJ394" i="1"/>
  <c r="AD421" i="1"/>
  <c r="AK425" i="1"/>
  <c r="AI426" i="1"/>
  <c r="AK441" i="1"/>
  <c r="AI442" i="1"/>
  <c r="AG443" i="1"/>
  <c r="AL449" i="1"/>
  <c r="AJ450" i="1"/>
  <c r="AL465" i="1"/>
  <c r="AF29" i="1"/>
  <c r="AD33" i="1"/>
  <c r="AJ37" i="1"/>
  <c r="AI38" i="1"/>
  <c r="AF56" i="1"/>
  <c r="AE57" i="1"/>
  <c r="AI79" i="1"/>
  <c r="AG81" i="1"/>
  <c r="AB83" i="1"/>
  <c r="AH86" i="1"/>
  <c r="AK99" i="1"/>
  <c r="AK117" i="1"/>
  <c r="AG125" i="1"/>
  <c r="AI131" i="1"/>
  <c r="AJ136" i="1"/>
  <c r="AB139" i="1"/>
  <c r="AI148" i="1"/>
  <c r="AK163" i="1"/>
  <c r="AF218" i="1"/>
  <c r="AJ226" i="1"/>
  <c r="AL249" i="1"/>
  <c r="AJ250" i="1"/>
  <c r="AH252" i="1"/>
  <c r="AG254" i="1"/>
  <c r="AK258" i="1"/>
  <c r="AJ299" i="1"/>
  <c r="AH315" i="1"/>
  <c r="AI328" i="1"/>
  <c r="AK334" i="1"/>
  <c r="AI354" i="1"/>
  <c r="AM359" i="1"/>
  <c r="AI368" i="1"/>
  <c r="AH369" i="1"/>
  <c r="AF372" i="1"/>
  <c r="AK392" i="1"/>
  <c r="AL425" i="1"/>
  <c r="AJ426" i="1"/>
  <c r="AG446" i="1"/>
  <c r="AK450" i="1"/>
  <c r="AG461" i="1"/>
  <c r="AK309" i="1"/>
  <c r="AE313" i="1"/>
  <c r="AL322" i="1"/>
  <c r="AF326" i="1"/>
  <c r="AM328" i="1"/>
  <c r="AJ342" i="1"/>
  <c r="AI344" i="1"/>
  <c r="AG365" i="1"/>
  <c r="AF380" i="1"/>
  <c r="AE433" i="1"/>
  <c r="AK452" i="1"/>
  <c r="AG456" i="1"/>
  <c r="AJ462" i="1"/>
  <c r="AH312" i="1"/>
  <c r="AI318" i="1"/>
  <c r="AG319" i="1"/>
  <c r="AG326" i="1"/>
  <c r="AK342" i="1"/>
  <c r="AG346" i="1"/>
  <c r="AL350" i="1"/>
  <c r="AJ351" i="1"/>
  <c r="AE360" i="1"/>
  <c r="AJ363" i="1"/>
  <c r="AI364" i="1"/>
  <c r="AJ389" i="1"/>
  <c r="AC406" i="1"/>
  <c r="AF413" i="1"/>
  <c r="AF433" i="1"/>
  <c r="AL452" i="1"/>
  <c r="AH456" i="1"/>
  <c r="AK463" i="1"/>
  <c r="AL133" i="1"/>
  <c r="AJ144" i="1"/>
  <c r="AM150" i="1"/>
  <c r="AJ160" i="1"/>
  <c r="AK168" i="1"/>
  <c r="AM194" i="1"/>
  <c r="AK212" i="1"/>
  <c r="AF231" i="1"/>
  <c r="AL233" i="1"/>
  <c r="AJ234" i="1"/>
  <c r="AM253" i="1"/>
  <c r="AM293" i="1"/>
  <c r="AI296" i="1"/>
  <c r="AG305" i="1"/>
  <c r="AK310" i="1"/>
  <c r="AH326" i="1"/>
  <c r="AH346" i="1"/>
  <c r="AM350" i="1"/>
  <c r="AG359" i="1"/>
  <c r="AK363" i="1"/>
  <c r="AK389" i="1"/>
  <c r="AL401" i="1"/>
  <c r="AD406" i="1"/>
  <c r="AG413" i="1"/>
  <c r="AL419" i="1"/>
  <c r="AI439" i="1"/>
  <c r="AF117" i="1"/>
  <c r="AK121" i="1"/>
  <c r="AH123" i="1"/>
  <c r="AF130" i="1"/>
  <c r="AL159" i="1"/>
  <c r="AC182" i="1"/>
  <c r="AK213" i="1"/>
  <c r="AG231" i="1"/>
  <c r="AK234" i="1"/>
  <c r="AJ241" i="1"/>
  <c r="AI266" i="1"/>
  <c r="AK303" i="1"/>
  <c r="AF321" i="1"/>
  <c r="AL324" i="1"/>
  <c r="AI326" i="1"/>
  <c r="AM342" i="1"/>
  <c r="AL344" i="1"/>
  <c r="AI346" i="1"/>
  <c r="AK364" i="1"/>
  <c r="AI380" i="1"/>
  <c r="AJ391" i="1"/>
  <c r="AG404" i="1"/>
  <c r="AH413" i="1"/>
  <c r="AL421" i="1"/>
  <c r="AJ439" i="1"/>
  <c r="AJ455" i="1"/>
  <c r="AL259" i="1"/>
  <c r="AJ301" i="1"/>
  <c r="AG307" i="1"/>
  <c r="AI382" i="1"/>
  <c r="AE387" i="1"/>
  <c r="AI390" i="1"/>
  <c r="AF409" i="1"/>
  <c r="AI446" i="1"/>
  <c r="AD454" i="1"/>
  <c r="AE467" i="1"/>
  <c r="AC110" i="1"/>
  <c r="AI158" i="1"/>
  <c r="AM192" i="1"/>
  <c r="AG197" i="1"/>
  <c r="AJ206" i="1"/>
  <c r="AF207" i="1"/>
  <c r="AL253" i="1"/>
  <c r="AL283" i="1"/>
  <c r="AH318" i="1"/>
  <c r="AG323" i="1"/>
  <c r="AG332" i="1"/>
  <c r="AE343" i="1"/>
  <c r="AM346" i="1"/>
  <c r="AJ347" i="1"/>
  <c r="AI352" i="1"/>
  <c r="AG362" i="1"/>
  <c r="AK365" i="1"/>
  <c r="AE378" i="1"/>
  <c r="AF386" i="1"/>
  <c r="AJ390" i="1"/>
  <c r="AL397" i="1"/>
  <c r="AK406" i="1"/>
  <c r="AJ459" i="1"/>
  <c r="AC156" i="1"/>
  <c r="AH202" i="1"/>
  <c r="AJ210" i="1"/>
  <c r="AF230" i="1"/>
  <c r="AG238" i="1"/>
  <c r="AG263" i="1"/>
  <c r="AK291" i="1"/>
  <c r="AI292" i="1"/>
  <c r="AF298" i="1"/>
  <c r="AI323" i="1"/>
  <c r="AK331" i="1"/>
  <c r="AJ337" i="1"/>
  <c r="AI338" i="1"/>
  <c r="AG343" i="1"/>
  <c r="AG344" i="1"/>
  <c r="AE354" i="1"/>
  <c r="AH358" i="1"/>
  <c r="AK361" i="1"/>
  <c r="AI362" i="1"/>
  <c r="AH367" i="1"/>
  <c r="AE379" i="1"/>
  <c r="AL383" i="1"/>
  <c r="AE395" i="1"/>
  <c r="AE419" i="1"/>
  <c r="AI428" i="1"/>
  <c r="AI429" i="1"/>
  <c r="AL436" i="1"/>
  <c r="AI437" i="1"/>
  <c r="AE461" i="1"/>
  <c r="AF468" i="1"/>
  <c r="AE288" i="1"/>
  <c r="AJ292" i="1"/>
  <c r="AJ297" i="1"/>
  <c r="AG298" i="1"/>
  <c r="AE310" i="1"/>
  <c r="AM312" i="1"/>
  <c r="AK313" i="1"/>
  <c r="AK322" i="1"/>
  <c r="AK337" i="1"/>
  <c r="AH344" i="1"/>
  <c r="AH350" i="1"/>
  <c r="AH353" i="1"/>
  <c r="AI373" i="1"/>
  <c r="AG388" i="1"/>
  <c r="AH402" i="1"/>
  <c r="AJ428" i="1"/>
  <c r="AI466" i="1"/>
  <c r="AG468" i="1"/>
  <c r="AL29" i="1"/>
  <c r="AD326" i="1"/>
  <c r="AF470" i="1"/>
  <c r="AL17" i="1"/>
  <c r="AD26" i="1"/>
  <c r="AE40" i="1"/>
  <c r="AD66" i="1"/>
  <c r="AE78" i="1"/>
  <c r="AC129" i="1"/>
  <c r="AF213" i="1"/>
  <c r="AK224" i="1"/>
  <c r="AM322" i="1"/>
  <c r="AF325" i="1"/>
  <c r="AD41" i="1"/>
  <c r="AB48" i="1"/>
  <c r="AJ50" i="1"/>
  <c r="AI51" i="1"/>
  <c r="AC67" i="1"/>
  <c r="AJ69" i="1"/>
  <c r="AH77" i="1"/>
  <c r="AE91" i="1"/>
  <c r="AM124" i="1"/>
  <c r="AI141" i="1"/>
  <c r="AE150" i="1"/>
  <c r="AD151" i="1"/>
  <c r="AL49" i="1"/>
  <c r="AM68" i="1"/>
  <c r="AG134" i="1"/>
  <c r="AL7" i="1"/>
  <c r="AL9" i="1"/>
  <c r="AB17" i="1"/>
  <c r="AM49" i="1"/>
  <c r="AK50" i="1"/>
  <c r="AJ51" i="1"/>
  <c r="AB54" i="1"/>
  <c r="AH56" i="1"/>
  <c r="AD67" i="1"/>
  <c r="AB68" i="1"/>
  <c r="AK69" i="1"/>
  <c r="AI77" i="1"/>
  <c r="AC87" i="1"/>
  <c r="AH90" i="1"/>
  <c r="AB113" i="1"/>
  <c r="AC118" i="1"/>
  <c r="AJ42" i="1"/>
  <c r="AB451" i="1"/>
  <c r="AM228" i="1"/>
  <c r="AJ5" i="1"/>
  <c r="AM54" i="1"/>
  <c r="AG90" i="1"/>
  <c r="AK119" i="1"/>
  <c r="AJ125" i="1"/>
  <c r="AM13" i="1"/>
  <c r="AC19" i="1"/>
  <c r="AJ20" i="1"/>
  <c r="AM22" i="1"/>
  <c r="AD24" i="1"/>
  <c r="AJ25" i="1"/>
  <c r="AL27" i="1"/>
  <c r="AC29" i="1"/>
  <c r="AG36" i="1"/>
  <c r="AM42" i="1"/>
  <c r="AF47" i="1"/>
  <c r="AL5" i="1"/>
  <c r="AM7" i="1"/>
  <c r="AF8" i="1"/>
  <c r="AM9" i="1"/>
  <c r="AB11" i="1"/>
  <c r="AB13" i="1"/>
  <c r="AB15" i="1"/>
  <c r="AC17" i="1"/>
  <c r="AI18" i="1"/>
  <c r="AD19" i="1"/>
  <c r="AB22" i="1"/>
  <c r="AI23" i="1"/>
  <c r="AM27" i="1"/>
  <c r="AK35" i="1"/>
  <c r="AH36" i="1"/>
  <c r="AJ39" i="1"/>
  <c r="AH40" i="1"/>
  <c r="AF41" i="1"/>
  <c r="AB42" i="1"/>
  <c r="AK46" i="1"/>
  <c r="AG47" i="1"/>
  <c r="AD48" i="1"/>
  <c r="AB49" i="1"/>
  <c r="AL50" i="1"/>
  <c r="AL55" i="1"/>
  <c r="AI56" i="1"/>
  <c r="AL63" i="1"/>
  <c r="AG66" i="1"/>
  <c r="AE67" i="1"/>
  <c r="AC68" i="1"/>
  <c r="AL69" i="1"/>
  <c r="AK75" i="1"/>
  <c r="AJ76" i="1"/>
  <c r="AJ77" i="1"/>
  <c r="AJ89" i="1"/>
  <c r="AF112" i="1"/>
  <c r="AJ11" i="1"/>
  <c r="AH35" i="1"/>
  <c r="AC151" i="1"/>
  <c r="AL3" i="1"/>
  <c r="AM5" i="1"/>
  <c r="AB7" i="1"/>
  <c r="AG8" i="1"/>
  <c r="AB9" i="1"/>
  <c r="AC11" i="1"/>
  <c r="AJ12" i="1"/>
  <c r="AC13" i="1"/>
  <c r="AJ14" i="1"/>
  <c r="AC15" i="1"/>
  <c r="AJ16" i="1"/>
  <c r="AD17" i="1"/>
  <c r="AJ18" i="1"/>
  <c r="AL20" i="1"/>
  <c r="AC22" i="1"/>
  <c r="AJ23" i="1"/>
  <c r="AL25" i="1"/>
  <c r="AB27" i="1"/>
  <c r="AL30" i="1"/>
  <c r="AH31" i="1"/>
  <c r="AB32" i="1"/>
  <c r="AJ33" i="1"/>
  <c r="AL35" i="1"/>
  <c r="AH37" i="1"/>
  <c r="AF38" i="1"/>
  <c r="AI44" i="1"/>
  <c r="AC45" i="1"/>
  <c r="AL46" i="1"/>
  <c r="AH47" i="1"/>
  <c r="AE48" i="1"/>
  <c r="AC49" i="1"/>
  <c r="AM50" i="1"/>
  <c r="AE53" i="1"/>
  <c r="AD54" i="1"/>
  <c r="AJ56" i="1"/>
  <c r="AF62" i="1"/>
  <c r="AM63" i="1"/>
  <c r="AH66" i="1"/>
  <c r="AF67" i="1"/>
  <c r="AD68" i="1"/>
  <c r="AD74" i="1"/>
  <c r="AL75" i="1"/>
  <c r="AK77" i="1"/>
  <c r="AC82" i="1"/>
  <c r="AE87" i="1"/>
  <c r="AL88" i="1"/>
  <c r="AK89" i="1"/>
  <c r="AG107" i="1"/>
  <c r="AE108" i="1"/>
  <c r="AL110" i="1"/>
  <c r="AD113" i="1"/>
  <c r="AB115" i="1"/>
  <c r="AL53" i="1"/>
  <c r="AD61" i="1"/>
  <c r="AM19" i="1"/>
  <c r="AL94" i="1"/>
  <c r="AE56" i="1"/>
  <c r="AM72" i="1"/>
  <c r="AL80" i="1"/>
  <c r="AF171" i="1"/>
  <c r="AI333" i="1"/>
  <c r="AJ466" i="1"/>
  <c r="AC4" i="1"/>
  <c r="AJ27" i="1"/>
  <c r="AE36" i="1"/>
  <c r="AI43" i="1"/>
  <c r="AG59" i="1"/>
  <c r="AI125" i="1"/>
  <c r="AK16" i="1"/>
  <c r="AJ36" i="1"/>
  <c r="AL59" i="1"/>
  <c r="AJ47" i="1"/>
  <c r="AB75" i="1"/>
  <c r="AD109" i="1"/>
  <c r="AI50" i="1"/>
  <c r="AK9" i="1"/>
  <c r="AB50" i="1"/>
  <c r="AI85" i="1"/>
  <c r="AG102" i="1"/>
  <c r="AJ6" i="1"/>
  <c r="AD55" i="1"/>
  <c r="AF58" i="1"/>
  <c r="AB60" i="1"/>
  <c r="AD64" i="1"/>
  <c r="AH73" i="1"/>
  <c r="AG74" i="1"/>
  <c r="AF82" i="1"/>
  <c r="AC83" i="1"/>
  <c r="AM84" i="1"/>
  <c r="AD97" i="1"/>
  <c r="AC98" i="1"/>
  <c r="AD104" i="1"/>
  <c r="AB105" i="1"/>
  <c r="AK106" i="1"/>
  <c r="AC37" i="1"/>
  <c r="AJ7" i="1"/>
  <c r="AG39" i="1"/>
  <c r="AD52" i="1"/>
  <c r="AG315" i="1"/>
  <c r="AB29" i="1"/>
  <c r="AC34" i="1"/>
  <c r="AF40" i="1"/>
  <c r="AL45" i="1"/>
  <c r="AB5" i="1"/>
  <c r="AH6" i="1"/>
  <c r="AC9" i="1"/>
  <c r="AD22" i="1"/>
  <c r="AK28" i="1"/>
  <c r="AC32" i="1"/>
  <c r="AD45" i="1"/>
  <c r="AF48" i="1"/>
  <c r="AD49" i="1"/>
  <c r="AF53" i="1"/>
  <c r="AK56" i="1"/>
  <c r="AE74" i="1"/>
  <c r="AF81" i="1"/>
  <c r="AC5" i="1"/>
  <c r="AE15" i="1"/>
  <c r="AL16" i="1"/>
  <c r="AL18" i="1"/>
  <c r="AE22" i="1"/>
  <c r="AG29" i="1"/>
  <c r="AB35" i="1"/>
  <c r="AE42" i="1"/>
  <c r="AB46" i="1"/>
  <c r="AF54" i="1"/>
  <c r="AM59" i="1"/>
  <c r="AF74" i="1"/>
  <c r="AM105" i="1"/>
  <c r="AC3" i="1"/>
  <c r="AJ4" i="1"/>
  <c r="AJ8" i="1"/>
  <c r="AM12" i="1"/>
  <c r="AM14" i="1"/>
  <c r="AF15" i="1"/>
  <c r="AM18" i="1"/>
  <c r="AC20" i="1"/>
  <c r="AJ21" i="1"/>
  <c r="AM23" i="1"/>
  <c r="AE27" i="1"/>
  <c r="AM28" i="1"/>
  <c r="AI34" i="1"/>
  <c r="AC35" i="1"/>
  <c r="AL40" i="1"/>
  <c r="AF42" i="1"/>
  <c r="AD43" i="1"/>
  <c r="AF45" i="1"/>
  <c r="AC46" i="1"/>
  <c r="AC51" i="1"/>
  <c r="AH53" i="1"/>
  <c r="AK4" i="1"/>
  <c r="AL10" i="1"/>
  <c r="AB12" i="1"/>
  <c r="AG13" i="1"/>
  <c r="AB14" i="1"/>
  <c r="AB16" i="1"/>
  <c r="AB18" i="1"/>
  <c r="AK21" i="1"/>
  <c r="AB23" i="1"/>
  <c r="AL26" i="1"/>
  <c r="AF27" i="1"/>
  <c r="AD30" i="1"/>
  <c r="AF32" i="1"/>
  <c r="AB33" i="1"/>
  <c r="AD35" i="1"/>
  <c r="AM36" i="1"/>
  <c r="AE43" i="1"/>
  <c r="AL52" i="1"/>
  <c r="AI53" i="1"/>
  <c r="AG58" i="1"/>
  <c r="AC59" i="1"/>
  <c r="AC60" i="1"/>
  <c r="AE63" i="1"/>
  <c r="AB65" i="1"/>
  <c r="AK71" i="1"/>
  <c r="AI73" i="1"/>
  <c r="AI81" i="1"/>
  <c r="AG96" i="1"/>
  <c r="AE97" i="1"/>
  <c r="AL99" i="1"/>
  <c r="AB4" i="1"/>
  <c r="AC10" i="1"/>
  <c r="AM24" i="1"/>
  <c r="AD405" i="1"/>
  <c r="AM29" i="1"/>
  <c r="AJ168" i="1"/>
  <c r="AC232" i="1"/>
  <c r="AL15" i="1"/>
  <c r="AE37" i="1"/>
  <c r="AK33" i="1"/>
  <c r="AM46" i="1"/>
  <c r="AG62" i="1"/>
  <c r="AK65" i="1"/>
  <c r="AM75" i="1"/>
  <c r="AB70" i="1"/>
  <c r="AE82" i="1"/>
  <c r="AC12" i="1"/>
  <c r="AC18" i="1"/>
  <c r="AJ19" i="1"/>
  <c r="AL21" i="1"/>
  <c r="AE25" i="1"/>
  <c r="AM26" i="1"/>
  <c r="AC33" i="1"/>
  <c r="AM37" i="1"/>
  <c r="AK38" i="1"/>
  <c r="AD39" i="1"/>
  <c r="AH42" i="1"/>
  <c r="AF43" i="1"/>
  <c r="AB44" i="1"/>
  <c r="AH45" i="1"/>
  <c r="AE46" i="1"/>
  <c r="AH49" i="1"/>
  <c r="AF50" i="1"/>
  <c r="AE51" i="1"/>
  <c r="AM52" i="1"/>
  <c r="AJ53" i="1"/>
  <c r="AD59" i="1"/>
  <c r="AF63" i="1"/>
  <c r="AF69" i="1"/>
  <c r="AE70" i="1"/>
  <c r="AK72" i="1"/>
  <c r="AJ73" i="1"/>
  <c r="AB78" i="1"/>
  <c r="AJ80" i="1"/>
  <c r="AH95" i="1"/>
  <c r="AH96" i="1"/>
  <c r="AE98" i="1"/>
  <c r="AC457" i="1"/>
  <c r="AI153" i="1"/>
  <c r="AH169" i="1"/>
  <c r="AF86" i="1"/>
  <c r="AL14" i="1"/>
  <c r="AB51" i="1"/>
  <c r="AC55" i="1"/>
  <c r="AG73" i="1"/>
  <c r="AL4" i="1"/>
  <c r="AL8" i="1"/>
  <c r="AM10" i="1"/>
  <c r="AC14" i="1"/>
  <c r="AC16" i="1"/>
  <c r="AJ29" i="1"/>
  <c r="AM31" i="1"/>
  <c r="AG32" i="1"/>
  <c r="AF3" i="1"/>
  <c r="AM4" i="1"/>
  <c r="AM6" i="1"/>
  <c r="AM8" i="1"/>
  <c r="AB10" i="1"/>
  <c r="AI11" i="1"/>
  <c r="AJ17" i="1"/>
  <c r="AF20" i="1"/>
  <c r="AM21" i="1"/>
  <c r="AL24" i="1"/>
  <c r="AD28" i="1"/>
  <c r="AB31" i="1"/>
  <c r="AH32" i="1"/>
  <c r="AF35" i="1"/>
  <c r="AC36" i="1"/>
  <c r="AB37" i="1"/>
  <c r="AE39" i="1"/>
  <c r="AC40" i="1"/>
  <c r="AI42" i="1"/>
  <c r="AI45" i="1"/>
  <c r="AB47" i="1"/>
  <c r="AF51" i="1"/>
  <c r="AB52" i="1"/>
  <c r="AI58" i="1"/>
  <c r="AE60" i="1"/>
  <c r="AC61" i="1"/>
  <c r="AG63" i="1"/>
  <c r="AL67" i="1"/>
  <c r="AJ68" i="1"/>
  <c r="AF70" i="1"/>
  <c r="AM71" i="1"/>
  <c r="AL72" i="1"/>
  <c r="AC78" i="1"/>
  <c r="AM79" i="1"/>
  <c r="AK80" i="1"/>
  <c r="AB92" i="1"/>
  <c r="AM93" i="1"/>
  <c r="AI95" i="1"/>
  <c r="AM119" i="1"/>
  <c r="AB124" i="1"/>
  <c r="AE129" i="1"/>
  <c r="AC135" i="1"/>
  <c r="AF138" i="1"/>
  <c r="AC139" i="1"/>
  <c r="AF150" i="1"/>
  <c r="AE164" i="1"/>
  <c r="AB166" i="1"/>
  <c r="AC201" i="1"/>
  <c r="AL202" i="1"/>
  <c r="AJ203" i="1"/>
  <c r="AE209" i="1"/>
  <c r="AG213" i="1"/>
  <c r="AC214" i="1"/>
  <c r="AD223" i="1"/>
  <c r="AG226" i="1"/>
  <c r="AE227" i="1"/>
  <c r="AM88" i="1"/>
  <c r="AL89" i="1"/>
  <c r="AJ90" i="1"/>
  <c r="AG97" i="1"/>
  <c r="AF98" i="1"/>
  <c r="AE104" i="1"/>
  <c r="AI112" i="1"/>
  <c r="AE118" i="1"/>
  <c r="AI134" i="1"/>
  <c r="AK141" i="1"/>
  <c r="AL153" i="1"/>
  <c r="AK161" i="1"/>
  <c r="AG163" i="1"/>
  <c r="AL168" i="1"/>
  <c r="AM202" i="1"/>
  <c r="AE52" i="1"/>
  <c r="AI54" i="1"/>
  <c r="AE55" i="1"/>
  <c r="AB58" i="1"/>
  <c r="AG60" i="1"/>
  <c r="AE61" i="1"/>
  <c r="AB62" i="1"/>
  <c r="AH63" i="1"/>
  <c r="AF64" i="1"/>
  <c r="AC65" i="1"/>
  <c r="AG67" i="1"/>
  <c r="AC71" i="1"/>
  <c r="AB72" i="1"/>
  <c r="AC75" i="1"/>
  <c r="AF78" i="1"/>
  <c r="AB84" i="1"/>
  <c r="AG87" i="1"/>
  <c r="AB88" i="1"/>
  <c r="AK90" i="1"/>
  <c r="AF92" i="1"/>
  <c r="AE93" i="1"/>
  <c r="AJ96" i="1"/>
  <c r="AH97" i="1"/>
  <c r="AM100" i="1"/>
  <c r="AD105" i="1"/>
  <c r="AI108" i="1"/>
  <c r="AD110" i="1"/>
  <c r="AK111" i="1"/>
  <c r="AH117" i="1"/>
  <c r="AG123" i="1"/>
  <c r="AD124" i="1"/>
  <c r="AB132" i="1"/>
  <c r="AE139" i="1"/>
  <c r="AC140" i="1"/>
  <c r="AI149" i="1"/>
  <c r="AB160" i="1"/>
  <c r="AL161" i="1"/>
  <c r="AE165" i="1"/>
  <c r="AD166" i="1"/>
  <c r="AF195" i="1"/>
  <c r="AH200" i="1"/>
  <c r="AE49" i="1"/>
  <c r="AC50" i="1"/>
  <c r="AF52" i="1"/>
  <c r="AB53" i="1"/>
  <c r="AJ54" i="1"/>
  <c r="AF55" i="1"/>
  <c r="AB56" i="1"/>
  <c r="AI57" i="1"/>
  <c r="AC58" i="1"/>
  <c r="AI59" i="1"/>
  <c r="AF61" i="1"/>
  <c r="AC62" i="1"/>
  <c r="AI63" i="1"/>
  <c r="AG64" i="1"/>
  <c r="AD65" i="1"/>
  <c r="AL66" i="1"/>
  <c r="AF68" i="1"/>
  <c r="AB69" i="1"/>
  <c r="AD71" i="1"/>
  <c r="AC72" i="1"/>
  <c r="AL73" i="1"/>
  <c r="AB76" i="1"/>
  <c r="AG78" i="1"/>
  <c r="AE79" i="1"/>
  <c r="AB80" i="1"/>
  <c r="AC84" i="1"/>
  <c r="AK85" i="1"/>
  <c r="AI86" i="1"/>
  <c r="AB89" i="1"/>
  <c r="AG92" i="1"/>
  <c r="AF93" i="1"/>
  <c r="AC94" i="1"/>
  <c r="AB100" i="1"/>
  <c r="AK102" i="1"/>
  <c r="AG104" i="1"/>
  <c r="AE105" i="1"/>
  <c r="AE110" i="1"/>
  <c r="AM116" i="1"/>
  <c r="AM127" i="1"/>
  <c r="AI128" i="1"/>
  <c r="AI138" i="1"/>
  <c r="AB147" i="1"/>
  <c r="AJ149" i="1"/>
  <c r="AD159" i="1"/>
  <c r="AC160" i="1"/>
  <c r="AI194" i="1"/>
  <c r="AM17" i="1"/>
  <c r="AB19" i="1"/>
  <c r="AG20" i="1"/>
  <c r="AB21" i="1"/>
  <c r="AC23" i="1"/>
  <c r="AJ24" i="1"/>
  <c r="AC25" i="1"/>
  <c r="AJ26" i="1"/>
  <c r="AC27" i="1"/>
  <c r="AJ28" i="1"/>
  <c r="AD29" i="1"/>
  <c r="AJ30" i="1"/>
  <c r="AE33" i="1"/>
  <c r="AB36" i="1"/>
  <c r="AL37" i="1"/>
  <c r="AB39" i="1"/>
  <c r="AJ40" i="1"/>
  <c r="AC42" i="1"/>
  <c r="AF44" i="1"/>
  <c r="AF46" i="1"/>
  <c r="AF49" i="1"/>
  <c r="AD50" i="1"/>
  <c r="AL51" i="1"/>
  <c r="AC53" i="1"/>
  <c r="AG55" i="1"/>
  <c r="AC56" i="1"/>
  <c r="AJ57" i="1"/>
  <c r="AD58" i="1"/>
  <c r="AG61" i="1"/>
  <c r="AD62" i="1"/>
  <c r="AJ63" i="1"/>
  <c r="AE65" i="1"/>
  <c r="AM66" i="1"/>
  <c r="AG68" i="1"/>
  <c r="AC69" i="1"/>
  <c r="AE71" i="1"/>
  <c r="AE75" i="1"/>
  <c r="AC76" i="1"/>
  <c r="AB77" i="1"/>
  <c r="AF83" i="1"/>
  <c r="AD84" i="1"/>
  <c r="AJ86" i="1"/>
  <c r="AD88" i="1"/>
  <c r="AC89" i="1"/>
  <c r="AD94" i="1"/>
  <c r="AE99" i="1"/>
  <c r="AJ103" i="1"/>
  <c r="AM111" i="1"/>
  <c r="AF114" i="1"/>
  <c r="AF115" i="1"/>
  <c r="AB116" i="1"/>
  <c r="AI123" i="1"/>
  <c r="AB127" i="1"/>
  <c r="AJ128" i="1"/>
  <c r="AM133" i="1"/>
  <c r="AM137" i="1"/>
  <c r="AE146" i="1"/>
  <c r="AC147" i="1"/>
  <c r="AE159" i="1"/>
  <c r="AK193" i="1"/>
  <c r="AC39" i="1"/>
  <c r="AK40" i="1"/>
  <c r="AH41" i="1"/>
  <c r="AD42" i="1"/>
  <c r="AK45" i="1"/>
  <c r="AG46" i="1"/>
  <c r="AI48" i="1"/>
  <c r="AE50" i="1"/>
  <c r="AD53" i="1"/>
  <c r="AL54" i="1"/>
  <c r="AD56" i="1"/>
  <c r="AK57" i="1"/>
  <c r="AK59" i="1"/>
  <c r="AH61" i="1"/>
  <c r="AK63" i="1"/>
  <c r="AF65" i="1"/>
  <c r="AB66" i="1"/>
  <c r="AJ67" i="1"/>
  <c r="AD69" i="1"/>
  <c r="AL70" i="1"/>
  <c r="AF71" i="1"/>
  <c r="AE72" i="1"/>
  <c r="AB73" i="1"/>
  <c r="AF75" i="1"/>
  <c r="AD76" i="1"/>
  <c r="AM81" i="1"/>
  <c r="AG83" i="1"/>
  <c r="AE84" i="1"/>
  <c r="AK86" i="1"/>
  <c r="AE88" i="1"/>
  <c r="AC95" i="1"/>
  <c r="AF99" i="1"/>
  <c r="AD106" i="1"/>
  <c r="AI113" i="1"/>
  <c r="AJ122" i="1"/>
  <c r="AE131" i="1"/>
  <c r="AE132" i="1"/>
  <c r="AF146" i="1"/>
  <c r="AL149" i="1"/>
  <c r="AH158" i="1"/>
  <c r="AB183" i="1"/>
  <c r="AL184" i="1"/>
  <c r="AG188" i="1"/>
  <c r="AL192" i="1"/>
  <c r="AG65" i="1"/>
  <c r="AC66" i="1"/>
  <c r="AK67" i="1"/>
  <c r="AI68" i="1"/>
  <c r="AE69" i="1"/>
  <c r="AG71" i="1"/>
  <c r="AF72" i="1"/>
  <c r="AC73" i="1"/>
  <c r="AJ78" i="1"/>
  <c r="AE80" i="1"/>
  <c r="AB81" i="1"/>
  <c r="AK82" i="1"/>
  <c r="AF84" i="1"/>
  <c r="AB85" i="1"/>
  <c r="AC90" i="1"/>
  <c r="AI93" i="1"/>
  <c r="AF94" i="1"/>
  <c r="AD95" i="1"/>
  <c r="AK98" i="1"/>
  <c r="AE100" i="1"/>
  <c r="AD101" i="1"/>
  <c r="AB102" i="1"/>
  <c r="AL103" i="1"/>
  <c r="AM108" i="1"/>
  <c r="AH110" i="1"/>
  <c r="AB112" i="1"/>
  <c r="AD116" i="1"/>
  <c r="AF120" i="1"/>
  <c r="AC121" i="1"/>
  <c r="AL128" i="1"/>
  <c r="AC137" i="1"/>
  <c r="AE147" i="1"/>
  <c r="AC148" i="1"/>
  <c r="AB156" i="1"/>
  <c r="AJ157" i="1"/>
  <c r="AG180" i="1"/>
  <c r="AD182" i="1"/>
  <c r="AC183" i="1"/>
  <c r="AM184" i="1"/>
  <c r="AF76" i="1"/>
  <c r="AE77" i="1"/>
  <c r="AK78" i="1"/>
  <c r="AF80" i="1"/>
  <c r="AC81" i="1"/>
  <c r="AI83" i="1"/>
  <c r="AM86" i="1"/>
  <c r="AD90" i="1"/>
  <c r="AG94" i="1"/>
  <c r="AC96" i="1"/>
  <c r="AF100" i="1"/>
  <c r="AC102" i="1"/>
  <c r="AI105" i="1"/>
  <c r="AD107" i="1"/>
  <c r="AB108" i="1"/>
  <c r="AI115" i="1"/>
  <c r="AD121" i="1"/>
  <c r="AL122" i="1"/>
  <c r="AF126" i="1"/>
  <c r="AG136" i="1"/>
  <c r="AC142" i="1"/>
  <c r="AL143" i="1"/>
  <c r="AI145" i="1"/>
  <c r="AH146" i="1"/>
  <c r="AC155" i="1"/>
  <c r="AK157" i="1"/>
  <c r="AC171" i="1"/>
  <c r="AM172" i="1"/>
  <c r="AJ174" i="1"/>
  <c r="AI179" i="1"/>
  <c r="AH180" i="1"/>
  <c r="AF181" i="1"/>
  <c r="AE182" i="1"/>
  <c r="AL22" i="1"/>
  <c r="AB24" i="1"/>
  <c r="AG25" i="1"/>
  <c r="AB26" i="1"/>
  <c r="AB28" i="1"/>
  <c r="AB30" i="1"/>
  <c r="AF36" i="1"/>
  <c r="AD37" i="1"/>
  <c r="AB38" i="1"/>
  <c r="AF39" i="1"/>
  <c r="AB40" i="1"/>
  <c r="AC43" i="1"/>
  <c r="AJ44" i="1"/>
  <c r="AB45" i="1"/>
  <c r="AD47" i="1"/>
  <c r="AL48" i="1"/>
  <c r="AD51" i="1"/>
  <c r="AK52" i="1"/>
  <c r="AG53" i="1"/>
  <c r="AC54" i="1"/>
  <c r="AK55" i="1"/>
  <c r="AG56" i="1"/>
  <c r="AB57" i="1"/>
  <c r="AB59" i="1"/>
  <c r="AB63" i="1"/>
  <c r="AI71" i="1"/>
  <c r="AH72" i="1"/>
  <c r="AE73" i="1"/>
  <c r="AB74" i="1"/>
  <c r="AI75" i="1"/>
  <c r="AG76" i="1"/>
  <c r="AF77" i="1"/>
  <c r="AG80" i="1"/>
  <c r="AD81" i="1"/>
  <c r="AM82" i="1"/>
  <c r="AJ83" i="1"/>
  <c r="AD85" i="1"/>
  <c r="AB86" i="1"/>
  <c r="AG89" i="1"/>
  <c r="AB91" i="1"/>
  <c r="AD96" i="1"/>
  <c r="AF101" i="1"/>
  <c r="AE107" i="1"/>
  <c r="AJ114" i="1"/>
  <c r="AG126" i="1"/>
  <c r="AJ130" i="1"/>
  <c r="AH131" i="1"/>
  <c r="AD142" i="1"/>
  <c r="AM143" i="1"/>
  <c r="AL144" i="1"/>
  <c r="AB67" i="1"/>
  <c r="AJ71" i="1"/>
  <c r="AF73" i="1"/>
  <c r="AC74" i="1"/>
  <c r="AH76" i="1"/>
  <c r="AG77" i="1"/>
  <c r="AE81" i="1"/>
  <c r="AB82" i="1"/>
  <c r="AK83" i="1"/>
  <c r="AE85" i="1"/>
  <c r="AB87" i="1"/>
  <c r="AB98" i="1"/>
  <c r="AJ99" i="1"/>
  <c r="AH100" i="1"/>
  <c r="AG101" i="1"/>
  <c r="AD108" i="1"/>
  <c r="AM113" i="1"/>
  <c r="AK114" i="1"/>
  <c r="AC117" i="1"/>
  <c r="AJ119" i="1"/>
  <c r="AB129" i="1"/>
  <c r="AK145" i="1"/>
  <c r="AE155" i="1"/>
  <c r="AE156" i="1"/>
  <c r="AM157" i="1"/>
  <c r="AF170" i="1"/>
  <c r="AC172" i="1"/>
  <c r="AM178" i="1"/>
  <c r="AK179" i="1"/>
  <c r="AJ180" i="1"/>
  <c r="AH181" i="1"/>
  <c r="AG84" i="1"/>
  <c r="AC85" i="1"/>
  <c r="AH87" i="1"/>
  <c r="AC91" i="1"/>
  <c r="AE94" i="1"/>
  <c r="AB95" i="1"/>
  <c r="AF97" i="1"/>
  <c r="AD98" i="1"/>
  <c r="AG100" i="1"/>
  <c r="AE101" i="1"/>
  <c r="AF104" i="1"/>
  <c r="AC105" i="1"/>
  <c r="AF107" i="1"/>
  <c r="AC108" i="1"/>
  <c r="AJ109" i="1"/>
  <c r="AC113" i="1"/>
  <c r="AL114" i="1"/>
  <c r="AD118" i="1"/>
  <c r="AE121" i="1"/>
  <c r="AC124" i="1"/>
  <c r="AK125" i="1"/>
  <c r="AC127" i="1"/>
  <c r="AD132" i="1"/>
  <c r="AB135" i="1"/>
  <c r="AB137" i="1"/>
  <c r="AE142" i="1"/>
  <c r="AB143" i="1"/>
  <c r="AJ145" i="1"/>
  <c r="AD147" i="1"/>
  <c r="AB148" i="1"/>
  <c r="AK149" i="1"/>
  <c r="AE151" i="1"/>
  <c r="AB152" i="1"/>
  <c r="AF154" i="1"/>
  <c r="AD155" i="1"/>
  <c r="AD156" i="1"/>
  <c r="AL157" i="1"/>
  <c r="AF159" i="1"/>
  <c r="AD160" i="1"/>
  <c r="AC166" i="1"/>
  <c r="AG169" i="1"/>
  <c r="AG170" i="1"/>
  <c r="AB172" i="1"/>
  <c r="AL178" i="1"/>
  <c r="AJ179" i="1"/>
  <c r="AI180" i="1"/>
  <c r="AG181" i="1"/>
  <c r="AF182" i="1"/>
  <c r="AJ187" i="1"/>
  <c r="AI188" i="1"/>
  <c r="AH189" i="1"/>
  <c r="AC191" i="1"/>
  <c r="AC198" i="1"/>
  <c r="AK199" i="1"/>
  <c r="AB211" i="1"/>
  <c r="AJ212" i="1"/>
  <c r="AH213" i="1"/>
  <c r="AG222" i="1"/>
  <c r="AM224" i="1"/>
  <c r="AC228" i="1"/>
  <c r="AG271" i="1"/>
  <c r="AE272" i="1"/>
  <c r="AC273" i="1"/>
  <c r="AF283" i="1"/>
  <c r="AB286" i="1"/>
  <c r="AG289" i="1"/>
  <c r="AC291" i="1"/>
  <c r="AB186" i="1"/>
  <c r="AJ188" i="1"/>
  <c r="AI189" i="1"/>
  <c r="AH190" i="1"/>
  <c r="AD191" i="1"/>
  <c r="AD198" i="1"/>
  <c r="AF201" i="1"/>
  <c r="AD210" i="1"/>
  <c r="AC211" i="1"/>
  <c r="AI213" i="1"/>
  <c r="AM221" i="1"/>
  <c r="AH222" i="1"/>
  <c r="AB224" i="1"/>
  <c r="AC262" i="1"/>
  <c r="AD268" i="1"/>
  <c r="AB269" i="1"/>
  <c r="AF272" i="1"/>
  <c r="AD273" i="1"/>
  <c r="AB279" i="1"/>
  <c r="AI282" i="1"/>
  <c r="AB111" i="1"/>
  <c r="AJ112" i="1"/>
  <c r="AE113" i="1"/>
  <c r="AB114" i="1"/>
  <c r="AE116" i="1"/>
  <c r="AB119" i="1"/>
  <c r="AG121" i="1"/>
  <c r="AE127" i="1"/>
  <c r="AB130" i="1"/>
  <c r="AF132" i="1"/>
  <c r="AB133" i="1"/>
  <c r="AJ138" i="1"/>
  <c r="AF139" i="1"/>
  <c r="AD140" i="1"/>
  <c r="AD143" i="1"/>
  <c r="AC144" i="1"/>
  <c r="AL145" i="1"/>
  <c r="AF147" i="1"/>
  <c r="AD148" i="1"/>
  <c r="AI150" i="1"/>
  <c r="AF155" i="1"/>
  <c r="AF156" i="1"/>
  <c r="AB157" i="1"/>
  <c r="AK158" i="1"/>
  <c r="AF160" i="1"/>
  <c r="AC161" i="1"/>
  <c r="AF165" i="1"/>
  <c r="AE166" i="1"/>
  <c r="AB167" i="1"/>
  <c r="AI169" i="1"/>
  <c r="AI170" i="1"/>
  <c r="AG171" i="1"/>
  <c r="AM174" i="1"/>
  <c r="AJ175" i="1"/>
  <c r="AH176" i="1"/>
  <c r="AB178" i="1"/>
  <c r="AD184" i="1"/>
  <c r="AJ195" i="1"/>
  <c r="AI196" i="1"/>
  <c r="AC207" i="1"/>
  <c r="AL212" i="1"/>
  <c r="AD220" i="1"/>
  <c r="AB221" i="1"/>
  <c r="AI222" i="1"/>
  <c r="AH254" i="1"/>
  <c r="AD256" i="1"/>
  <c r="AD262" i="1"/>
  <c r="AM263" i="1"/>
  <c r="AF85" i="1"/>
  <c r="AC86" i="1"/>
  <c r="AF88" i="1"/>
  <c r="AD89" i="1"/>
  <c r="AF91" i="1"/>
  <c r="AC92" i="1"/>
  <c r="AB93" i="1"/>
  <c r="AH94" i="1"/>
  <c r="AE95" i="1"/>
  <c r="AL96" i="1"/>
  <c r="AG98" i="1"/>
  <c r="AB99" i="1"/>
  <c r="AD102" i="1"/>
  <c r="AB103" i="1"/>
  <c r="AF105" i="1"/>
  <c r="AF108" i="1"/>
  <c r="AC114" i="1"/>
  <c r="AG118" i="1"/>
  <c r="AC119" i="1"/>
  <c r="AB125" i="1"/>
  <c r="AF127" i="1"/>
  <c r="AB128" i="1"/>
  <c r="AG129" i="1"/>
  <c r="AC130" i="1"/>
  <c r="AC133" i="1"/>
  <c r="AE135" i="1"/>
  <c r="AE137" i="1"/>
  <c r="AK138" i="1"/>
  <c r="AE140" i="1"/>
  <c r="AE143" i="1"/>
  <c r="AD144" i="1"/>
  <c r="AE152" i="1"/>
  <c r="AB153" i="1"/>
  <c r="AB162" i="1"/>
  <c r="AL163" i="1"/>
  <c r="AJ164" i="1"/>
  <c r="AG165" i="1"/>
  <c r="AF166" i="1"/>
  <c r="AC167" i="1"/>
  <c r="AB168" i="1"/>
  <c r="AJ169" i="1"/>
  <c r="AJ170" i="1"/>
  <c r="AC173" i="1"/>
  <c r="AB174" i="1"/>
  <c r="AI176" i="1"/>
  <c r="AC178" i="1"/>
  <c r="AE185" i="1"/>
  <c r="AD186" i="1"/>
  <c r="AD192" i="1"/>
  <c r="AB194" i="1"/>
  <c r="AJ196" i="1"/>
  <c r="AH197" i="1"/>
  <c r="AB199" i="1"/>
  <c r="AC203" i="1"/>
  <c r="AI209" i="1"/>
  <c r="AE211" i="1"/>
  <c r="AM212" i="1"/>
  <c r="AC221" i="1"/>
  <c r="AK252" i="1"/>
  <c r="AH78" i="1"/>
  <c r="AF79" i="1"/>
  <c r="AC80" i="1"/>
  <c r="AG82" i="1"/>
  <c r="AD83" i="1"/>
  <c r="AG85" i="1"/>
  <c r="AD86" i="1"/>
  <c r="AG88" i="1"/>
  <c r="AE89" i="1"/>
  <c r="AM90" i="1"/>
  <c r="AG91" i="1"/>
  <c r="AD92" i="1"/>
  <c r="AF95" i="1"/>
  <c r="AC99" i="1"/>
  <c r="AE102" i="1"/>
  <c r="AC103" i="1"/>
  <c r="AG105" i="1"/>
  <c r="AB106" i="1"/>
  <c r="AJ107" i="1"/>
  <c r="AG108" i="1"/>
  <c r="AB109" i="1"/>
  <c r="AD111" i="1"/>
  <c r="AD114" i="1"/>
  <c r="AI121" i="1"/>
  <c r="AC122" i="1"/>
  <c r="AC125" i="1"/>
  <c r="AL126" i="1"/>
  <c r="AD130" i="1"/>
  <c r="AH132" i="1"/>
  <c r="AF135" i="1"/>
  <c r="AF137" i="1"/>
  <c r="AH139" i="1"/>
  <c r="AF140" i="1"/>
  <c r="AB141" i="1"/>
  <c r="AF143" i="1"/>
  <c r="AE144" i="1"/>
  <c r="AB145" i="1"/>
  <c r="AF148" i="1"/>
  <c r="AC149" i="1"/>
  <c r="AJ154" i="1"/>
  <c r="AH155" i="1"/>
  <c r="AD157" i="1"/>
  <c r="AC162" i="1"/>
  <c r="AM163" i="1"/>
  <c r="AH165" i="1"/>
  <c r="AD167" i="1"/>
  <c r="AC168" i="1"/>
  <c r="AK170" i="1"/>
  <c r="AB179" i="1"/>
  <c r="AJ182" i="1"/>
  <c r="AE186" i="1"/>
  <c r="AE193" i="1"/>
  <c r="AI197" i="1"/>
  <c r="AB208" i="1"/>
  <c r="AG219" i="1"/>
  <c r="AF220" i="1"/>
  <c r="AB250" i="1"/>
  <c r="AF57" i="1"/>
  <c r="AE59" i="1"/>
  <c r="AD60" i="1"/>
  <c r="AB61" i="1"/>
  <c r="AD63" i="1"/>
  <c r="AB64" i="1"/>
  <c r="AJ65" i="1"/>
  <c r="AF66" i="1"/>
  <c r="AG69" i="1"/>
  <c r="AC70" i="1"/>
  <c r="AG72" i="1"/>
  <c r="AD73" i="1"/>
  <c r="AG75" i="1"/>
  <c r="AE76" i="1"/>
  <c r="AG79" i="1"/>
  <c r="AD80" i="1"/>
  <c r="AE83" i="1"/>
  <c r="AL84" i="1"/>
  <c r="AE86" i="1"/>
  <c r="AF89" i="1"/>
  <c r="AB90" i="1"/>
  <c r="AE92" i="1"/>
  <c r="AG95" i="1"/>
  <c r="AB96" i="1"/>
  <c r="AJ101" i="1"/>
  <c r="AF102" i="1"/>
  <c r="AK104" i="1"/>
  <c r="AC106" i="1"/>
  <c r="AC109" i="1"/>
  <c r="AE111" i="1"/>
  <c r="AH113" i="1"/>
  <c r="AE114" i="1"/>
  <c r="AM115" i="1"/>
  <c r="AE119" i="1"/>
  <c r="AD122" i="1"/>
  <c r="AD125" i="1"/>
  <c r="AD128" i="1"/>
  <c r="AI129" i="1"/>
  <c r="AE130" i="1"/>
  <c r="AI132" i="1"/>
  <c r="AE133" i="1"/>
  <c r="AB136" i="1"/>
  <c r="AJ142" i="1"/>
  <c r="AG152" i="1"/>
  <c r="AD153" i="1"/>
  <c r="AB158" i="1"/>
  <c r="AD162" i="1"/>
  <c r="AB163" i="1"/>
  <c r="AI165" i="1"/>
  <c r="AE167" i="1"/>
  <c r="AD168" i="1"/>
  <c r="AL169" i="1"/>
  <c r="AI183" i="1"/>
  <c r="AG184" i="1"/>
  <c r="AF193" i="1"/>
  <c r="AD194" i="1"/>
  <c r="AD217" i="1"/>
  <c r="AH219" i="1"/>
  <c r="AG220" i="1"/>
  <c r="AE243" i="1"/>
  <c r="AC244" i="1"/>
  <c r="AK245" i="1"/>
  <c r="AI246" i="1"/>
  <c r="AB120" i="1"/>
  <c r="AE122" i="1"/>
  <c r="AB123" i="1"/>
  <c r="AE125" i="1"/>
  <c r="AB126" i="1"/>
  <c r="AI127" i="1"/>
  <c r="AE128" i="1"/>
  <c r="AJ129" i="1"/>
  <c r="AF133" i="1"/>
  <c r="AB134" i="1"/>
  <c r="AH135" i="1"/>
  <c r="AB138" i="1"/>
  <c r="AD141" i="1"/>
  <c r="AE149" i="1"/>
  <c r="AH152" i="1"/>
  <c r="AE153" i="1"/>
  <c r="AL154" i="1"/>
  <c r="AF157" i="1"/>
  <c r="AE162" i="1"/>
  <c r="AC163" i="1"/>
  <c r="AF167" i="1"/>
  <c r="AE168" i="1"/>
  <c r="AM169" i="1"/>
  <c r="AF173" i="1"/>
  <c r="AE174" i="1"/>
  <c r="AB175" i="1"/>
  <c r="AL176" i="1"/>
  <c r="AI177" i="1"/>
  <c r="AF178" i="1"/>
  <c r="AD179" i="1"/>
  <c r="AC180" i="1"/>
  <c r="AD187" i="1"/>
  <c r="AC188" i="1"/>
  <c r="AB189" i="1"/>
  <c r="AG192" i="1"/>
  <c r="AK201" i="1"/>
  <c r="AB205" i="1"/>
  <c r="AD208" i="1"/>
  <c r="AL209" i="1"/>
  <c r="AH215" i="1"/>
  <c r="AE217" i="1"/>
  <c r="AB218" i="1"/>
  <c r="AF243" i="1"/>
  <c r="AF103" i="1"/>
  <c r="AE106" i="1"/>
  <c r="AC112" i="1"/>
  <c r="AC115" i="1"/>
  <c r="AD117" i="1"/>
  <c r="AF122" i="1"/>
  <c r="AC123" i="1"/>
  <c r="AJ124" i="1"/>
  <c r="AC126" i="1"/>
  <c r="AJ127" i="1"/>
  <c r="AB131" i="1"/>
  <c r="AC138" i="1"/>
  <c r="AI143" i="1"/>
  <c r="AE145" i="1"/>
  <c r="AB146" i="1"/>
  <c r="AK147" i="1"/>
  <c r="AF149" i="1"/>
  <c r="AB150" i="1"/>
  <c r="AF153" i="1"/>
  <c r="AM154" i="1"/>
  <c r="AG157" i="1"/>
  <c r="AH161" i="1"/>
  <c r="AF162" i="1"/>
  <c r="AD163" i="1"/>
  <c r="AB164" i="1"/>
  <c r="AK165" i="1"/>
  <c r="AL171" i="1"/>
  <c r="AE179" i="1"/>
  <c r="AI185" i="1"/>
  <c r="AH186" i="1"/>
  <c r="AD188" i="1"/>
  <c r="AB190" i="1"/>
  <c r="AJ191" i="1"/>
  <c r="AD200" i="1"/>
  <c r="AG203" i="1"/>
  <c r="AC205" i="1"/>
  <c r="AH207" i="1"/>
  <c r="AE208" i="1"/>
  <c r="AG216" i="1"/>
  <c r="AC218" i="1"/>
  <c r="AJ219" i="1"/>
  <c r="AH233" i="1"/>
  <c r="AI237" i="1"/>
  <c r="AC239" i="1"/>
  <c r="AE244" i="1"/>
  <c r="AE90" i="1"/>
  <c r="AK91" i="1"/>
  <c r="AH92" i="1"/>
  <c r="AG93" i="1"/>
  <c r="AE96" i="1"/>
  <c r="AB97" i="1"/>
  <c r="AG99" i="1"/>
  <c r="AC100" i="1"/>
  <c r="AG103" i="1"/>
  <c r="AB104" i="1"/>
  <c r="AF106" i="1"/>
  <c r="AB107" i="1"/>
  <c r="AB110" i="1"/>
  <c r="AD112" i="1"/>
  <c r="AK113" i="1"/>
  <c r="AD115" i="1"/>
  <c r="AK116" i="1"/>
  <c r="AE117" i="1"/>
  <c r="AD120" i="1"/>
  <c r="AC131" i="1"/>
  <c r="AE136" i="1"/>
  <c r="AL139" i="1"/>
  <c r="AF141" i="1"/>
  <c r="AF145" i="1"/>
  <c r="AC146" i="1"/>
  <c r="AC150" i="1"/>
  <c r="AB154" i="1"/>
  <c r="AE158" i="1"/>
  <c r="AB159" i="1"/>
  <c r="AE163" i="1"/>
  <c r="AC164" i="1"/>
  <c r="AJ172" i="1"/>
  <c r="AG174" i="1"/>
  <c r="AD175" i="1"/>
  <c r="AB176" i="1"/>
  <c r="AK177" i="1"/>
  <c r="AJ184" i="1"/>
  <c r="AJ185" i="1"/>
  <c r="AF187" i="1"/>
  <c r="AK198" i="1"/>
  <c r="AG204" i="1"/>
  <c r="AD205" i="1"/>
  <c r="AM206" i="1"/>
  <c r="AJ211" i="1"/>
  <c r="AL214" i="1"/>
  <c r="AG230" i="1"/>
  <c r="AE231" i="1"/>
  <c r="AI233" i="1"/>
  <c r="AG234" i="1"/>
  <c r="AB236" i="1"/>
  <c r="AJ237" i="1"/>
  <c r="AD239" i="1"/>
  <c r="AF90" i="1"/>
  <c r="AB94" i="1"/>
  <c r="AF96" i="1"/>
  <c r="AC97" i="1"/>
  <c r="AD100" i="1"/>
  <c r="AB101" i="1"/>
  <c r="AC104" i="1"/>
  <c r="AG106" i="1"/>
  <c r="AC107" i="1"/>
  <c r="AG109" i="1"/>
  <c r="AI111" i="1"/>
  <c r="AE112" i="1"/>
  <c r="AL113" i="1"/>
  <c r="AE115" i="1"/>
  <c r="AE120" i="1"/>
  <c r="AB121" i="1"/>
  <c r="AH122" i="1"/>
  <c r="AE123" i="1"/>
  <c r="AL124" i="1"/>
  <c r="AE126" i="1"/>
  <c r="AD131" i="1"/>
  <c r="AM132" i="1"/>
  <c r="AI133" i="1"/>
  <c r="AE134" i="1"/>
  <c r="AE138" i="1"/>
  <c r="AM139" i="1"/>
  <c r="AB142" i="1"/>
  <c r="AK143" i="1"/>
  <c r="AD146" i="1"/>
  <c r="AH149" i="1"/>
  <c r="AD150" i="1"/>
  <c r="AB151" i="1"/>
  <c r="AH153" i="1"/>
  <c r="AC154" i="1"/>
  <c r="AF158" i="1"/>
  <c r="AC159" i="1"/>
  <c r="AJ161" i="1"/>
  <c r="AH162" i="1"/>
  <c r="AF163" i="1"/>
  <c r="AD164" i="1"/>
  <c r="AI167" i="1"/>
  <c r="AH168" i="1"/>
  <c r="AD169" i="1"/>
  <c r="AD170" i="1"/>
  <c r="AB171" i="1"/>
  <c r="AI173" i="1"/>
  <c r="AI178" i="1"/>
  <c r="AK185" i="1"/>
  <c r="AJ186" i="1"/>
  <c r="AG187" i="1"/>
  <c r="AI203" i="1"/>
  <c r="AH204" i="1"/>
  <c r="AE205" i="1"/>
  <c r="AB206" i="1"/>
  <c r="AJ207" i="1"/>
  <c r="AM214" i="1"/>
  <c r="AH225" i="1"/>
  <c r="AC227" i="1"/>
  <c r="AI229" i="1"/>
  <c r="AB232" i="1"/>
  <c r="AH234" i="1"/>
  <c r="AC383" i="1"/>
  <c r="AB391" i="1"/>
  <c r="AM245" i="1"/>
  <c r="AE249" i="1"/>
  <c r="AF261" i="1"/>
  <c r="AB264" i="1"/>
  <c r="AC269" i="1"/>
  <c r="AM308" i="1"/>
  <c r="AG316" i="1"/>
  <c r="AB241" i="1"/>
  <c r="AH243" i="1"/>
  <c r="AF244" i="1"/>
  <c r="AB245" i="1"/>
  <c r="AF249" i="1"/>
  <c r="AD250" i="1"/>
  <c r="AK253" i="1"/>
  <c r="AJ260" i="1"/>
  <c r="AF262" i="1"/>
  <c r="AC263" i="1"/>
  <c r="AB265" i="1"/>
  <c r="AF267" i="1"/>
  <c r="AD297" i="1"/>
  <c r="AL298" i="1"/>
  <c r="AF301" i="1"/>
  <c r="AD302" i="1"/>
  <c r="AB170" i="1"/>
  <c r="AJ171" i="1"/>
  <c r="AF172" i="1"/>
  <c r="AD173" i="1"/>
  <c r="AC174" i="1"/>
  <c r="AJ176" i="1"/>
  <c r="AL179" i="1"/>
  <c r="AI181" i="1"/>
  <c r="AH192" i="1"/>
  <c r="AE194" i="1"/>
  <c r="AB195" i="1"/>
  <c r="AC202" i="1"/>
  <c r="AK203" i="1"/>
  <c r="AB212" i="1"/>
  <c r="AD214" i="1"/>
  <c r="AL215" i="1"/>
  <c r="AH217" i="1"/>
  <c r="AE218" i="1"/>
  <c r="AD228" i="1"/>
  <c r="AL237" i="1"/>
  <c r="AK242" i="1"/>
  <c r="AG248" i="1"/>
  <c r="AC252" i="1"/>
  <c r="AC258" i="1"/>
  <c r="AH278" i="1"/>
  <c r="AB293" i="1"/>
  <c r="AB117" i="1"/>
  <c r="AD119" i="1"/>
  <c r="AB122" i="1"/>
  <c r="AE124" i="1"/>
  <c r="AL125" i="1"/>
  <c r="AF134" i="1"/>
  <c r="AF136" i="1"/>
  <c r="AD138" i="1"/>
  <c r="AE141" i="1"/>
  <c r="AH143" i="1"/>
  <c r="AG144" i="1"/>
  <c r="AD145" i="1"/>
  <c r="AD149" i="1"/>
  <c r="AF152" i="1"/>
  <c r="AC153" i="1"/>
  <c r="AG155" i="1"/>
  <c r="AC157" i="1"/>
  <c r="AJ158" i="1"/>
  <c r="AE160" i="1"/>
  <c r="AB161" i="1"/>
  <c r="AH163" i="1"/>
  <c r="AF164" i="1"/>
  <c r="AB165" i="1"/>
  <c r="AG172" i="1"/>
  <c r="AE173" i="1"/>
  <c r="AD174" i="1"/>
  <c r="AH177" i="1"/>
  <c r="AJ181" i="1"/>
  <c r="AI182" i="1"/>
  <c r="AE183" i="1"/>
  <c r="AC184" i="1"/>
  <c r="AB185" i="1"/>
  <c r="AE189" i="1"/>
  <c r="AH193" i="1"/>
  <c r="AF194" i="1"/>
  <c r="AC195" i="1"/>
  <c r="AM200" i="1"/>
  <c r="AD202" i="1"/>
  <c r="AL203" i="1"/>
  <c r="AC212" i="1"/>
  <c r="AL219" i="1"/>
  <c r="AI220" i="1"/>
  <c r="AF221" i="1"/>
  <c r="AH227" i="1"/>
  <c r="AE232" i="1"/>
  <c r="AM233" i="1"/>
  <c r="AE236" i="1"/>
  <c r="AH248" i="1"/>
  <c r="AD251" i="1"/>
  <c r="AI261" i="1"/>
  <c r="AH262" i="1"/>
  <c r="AE274" i="1"/>
  <c r="AL277" i="1"/>
  <c r="AK283" i="1"/>
  <c r="AG296" i="1"/>
  <c r="AC319" i="1"/>
  <c r="AK329" i="1"/>
  <c r="AI330" i="1"/>
  <c r="AF331" i="1"/>
  <c r="AB344" i="1"/>
  <c r="AE190" i="1"/>
  <c r="AJ192" i="1"/>
  <c r="AI193" i="1"/>
  <c r="AB196" i="1"/>
  <c r="AE199" i="1"/>
  <c r="AE202" i="1"/>
  <c r="AK204" i="1"/>
  <c r="AE206" i="1"/>
  <c r="AH208" i="1"/>
  <c r="AC209" i="1"/>
  <c r="AH211" i="1"/>
  <c r="AG218" i="1"/>
  <c r="AM219" i="1"/>
  <c r="AE224" i="1"/>
  <c r="AB225" i="1"/>
  <c r="AM230" i="1"/>
  <c r="AJ231" i="1"/>
  <c r="AB233" i="1"/>
  <c r="AB237" i="1"/>
  <c r="AF240" i="1"/>
  <c r="AE241" i="1"/>
  <c r="AC259" i="1"/>
  <c r="AF274" i="1"/>
  <c r="AC276" i="1"/>
  <c r="AF280" i="1"/>
  <c r="AE281" i="1"/>
  <c r="AB282" i="1"/>
  <c r="AI291" i="1"/>
  <c r="AJ311" i="1"/>
  <c r="AD314" i="1"/>
  <c r="AF337" i="1"/>
  <c r="AE362" i="1"/>
  <c r="AB363" i="1"/>
  <c r="AE157" i="1"/>
  <c r="AG160" i="1"/>
  <c r="AD161" i="1"/>
  <c r="AJ167" i="1"/>
  <c r="AE169" i="1"/>
  <c r="AE170" i="1"/>
  <c r="AI172" i="1"/>
  <c r="AF174" i="1"/>
  <c r="AC175" i="1"/>
  <c r="AJ177" i="1"/>
  <c r="AB180" i="1"/>
  <c r="AH188" i="1"/>
  <c r="AF190" i="1"/>
  <c r="AB191" i="1"/>
  <c r="AJ193" i="1"/>
  <c r="AE195" i="1"/>
  <c r="AC196" i="1"/>
  <c r="AC200" i="1"/>
  <c r="AJ201" i="1"/>
  <c r="AB203" i="1"/>
  <c r="AB207" i="1"/>
  <c r="AI208" i="1"/>
  <c r="AD209" i="1"/>
  <c r="AK210" i="1"/>
  <c r="AE212" i="1"/>
  <c r="AG214" i="1"/>
  <c r="AC215" i="1"/>
  <c r="AM216" i="1"/>
  <c r="AK217" i="1"/>
  <c r="AG228" i="1"/>
  <c r="AB230" i="1"/>
  <c r="AH235" i="1"/>
  <c r="AG236" i="1"/>
  <c r="AC237" i="1"/>
  <c r="AG240" i="1"/>
  <c r="AB242" i="1"/>
  <c r="AD246" i="1"/>
  <c r="AB255" i="1"/>
  <c r="AF258" i="1"/>
  <c r="AK261" i="1"/>
  <c r="AJ273" i="1"/>
  <c r="AG280" i="1"/>
  <c r="AJ291" i="1"/>
  <c r="AH317" i="1"/>
  <c r="AD215" i="1"/>
  <c r="AB216" i="1"/>
  <c r="AL217" i="1"/>
  <c r="AC219" i="1"/>
  <c r="AC222" i="1"/>
  <c r="AK223" i="1"/>
  <c r="AD225" i="1"/>
  <c r="AM226" i="1"/>
  <c r="AD229" i="1"/>
  <c r="AL231" i="1"/>
  <c r="AH232" i="1"/>
  <c r="AB234" i="1"/>
  <c r="AH236" i="1"/>
  <c r="AJ239" i="1"/>
  <c r="AB247" i="1"/>
  <c r="AK249" i="1"/>
  <c r="AE259" i="1"/>
  <c r="AC260" i="1"/>
  <c r="AL261" i="1"/>
  <c r="AK285" i="1"/>
  <c r="AD288" i="1"/>
  <c r="AE298" i="1"/>
  <c r="AD299" i="1"/>
  <c r="AK301" i="1"/>
  <c r="AC304" i="1"/>
  <c r="AJ194" i="1"/>
  <c r="AE200" i="1"/>
  <c r="AF209" i="1"/>
  <c r="AM210" i="1"/>
  <c r="AC213" i="1"/>
  <c r="AE215" i="1"/>
  <c r="AC216" i="1"/>
  <c r="AD219" i="1"/>
  <c r="AD222" i="1"/>
  <c r="AE225" i="1"/>
  <c r="AE229" i="1"/>
  <c r="AD230" i="1"/>
  <c r="AC234" i="1"/>
  <c r="AJ235" i="1"/>
  <c r="AH241" i="1"/>
  <c r="AH245" i="1"/>
  <c r="AF246" i="1"/>
  <c r="AL248" i="1"/>
  <c r="AE253" i="1"/>
  <c r="AE254" i="1"/>
  <c r="AF259" i="1"/>
  <c r="AD260" i="1"/>
  <c r="AI264" i="1"/>
  <c r="AE266" i="1"/>
  <c r="AL267" i="1"/>
  <c r="AM278" i="1"/>
  <c r="AE294" i="1"/>
  <c r="AM295" i="1"/>
  <c r="AL301" i="1"/>
  <c r="AJ173" i="1"/>
  <c r="AI174" i="1"/>
  <c r="AF175" i="1"/>
  <c r="AB182" i="1"/>
  <c r="AJ183" i="1"/>
  <c r="AH184" i="1"/>
  <c r="AG185" i="1"/>
  <c r="AF186" i="1"/>
  <c r="AB187" i="1"/>
  <c r="AJ189" i="1"/>
  <c r="AF196" i="1"/>
  <c r="AD197" i="1"/>
  <c r="AC204" i="1"/>
  <c r="AE207" i="1"/>
  <c r="AD213" i="1"/>
  <c r="AJ214" i="1"/>
  <c r="AD216" i="1"/>
  <c r="AB217" i="1"/>
  <c r="AI224" i="1"/>
  <c r="AC226" i="1"/>
  <c r="AB231" i="1"/>
  <c r="AC238" i="1"/>
  <c r="AM244" i="1"/>
  <c r="AM248" i="1"/>
  <c r="AK257" i="1"/>
  <c r="AJ264" i="1"/>
  <c r="AF266" i="1"/>
  <c r="AM267" i="1"/>
  <c r="AB295" i="1"/>
  <c r="AG175" i="1"/>
  <c r="AB177" i="1"/>
  <c r="AF180" i="1"/>
  <c r="AI184" i="1"/>
  <c r="AH185" i="1"/>
  <c r="AC187" i="1"/>
  <c r="AL188" i="1"/>
  <c r="AK189" i="1"/>
  <c r="AJ190" i="1"/>
  <c r="AC192" i="1"/>
  <c r="AB193" i="1"/>
  <c r="AI195" i="1"/>
  <c r="AG196" i="1"/>
  <c r="AB198" i="1"/>
  <c r="AJ199" i="1"/>
  <c r="AB201" i="1"/>
  <c r="AD204" i="1"/>
  <c r="AC210" i="1"/>
  <c r="AI212" i="1"/>
  <c r="AK214" i="1"/>
  <c r="AC220" i="1"/>
  <c r="AF222" i="1"/>
  <c r="AB223" i="1"/>
  <c r="AJ224" i="1"/>
  <c r="AD226" i="1"/>
  <c r="AB227" i="1"/>
  <c r="AK228" i="1"/>
  <c r="AE234" i="1"/>
  <c r="AL235" i="1"/>
  <c r="AD238" i="1"/>
  <c r="AE247" i="1"/>
  <c r="AF255" i="1"/>
  <c r="AC256" i="1"/>
  <c r="AL257" i="1"/>
  <c r="AE283" i="1"/>
  <c r="AL292" i="1"/>
  <c r="AI192" i="1"/>
  <c r="AH196" i="1"/>
  <c r="AB200" i="1"/>
  <c r="AH201" i="1"/>
  <c r="AB202" i="1"/>
  <c r="AH203" i="1"/>
  <c r="AE204" i="1"/>
  <c r="AM205" i="1"/>
  <c r="AD207" i="1"/>
  <c r="AB209" i="1"/>
  <c r="AD211" i="1"/>
  <c r="AE213" i="1"/>
  <c r="AB215" i="1"/>
  <c r="AL216" i="1"/>
  <c r="AE220" i="1"/>
  <c r="AE222" i="1"/>
  <c r="AD227" i="1"/>
  <c r="AC230" i="1"/>
  <c r="AD232" i="1"/>
  <c r="AD234" i="1"/>
  <c r="AD236" i="1"/>
  <c r="AE238" i="1"/>
  <c r="AD241" i="1"/>
  <c r="AE246" i="1"/>
  <c r="AC255" i="1"/>
  <c r="AH257" i="1"/>
  <c r="AE258" i="1"/>
  <c r="AB259" i="1"/>
  <c r="AH261" i="1"/>
  <c r="AE262" i="1"/>
  <c r="AB267" i="1"/>
  <c r="AD270" i="1"/>
  <c r="AD271" i="1"/>
  <c r="AL273" i="1"/>
  <c r="AE275" i="1"/>
  <c r="AD276" i="1"/>
  <c r="AI278" i="1"/>
  <c r="AB281" i="1"/>
  <c r="AJ282" i="1"/>
  <c r="AC289" i="1"/>
  <c r="AM290" i="1"/>
  <c r="AH296" i="1"/>
  <c r="AI310" i="1"/>
  <c r="AC313" i="1"/>
  <c r="AG321" i="1"/>
  <c r="AK324" i="1"/>
  <c r="AI345" i="1"/>
  <c r="AE270" i="1"/>
  <c r="AE271" i="1"/>
  <c r="AC272" i="1"/>
  <c r="AM273" i="1"/>
  <c r="AF275" i="1"/>
  <c r="AE276" i="1"/>
  <c r="AB277" i="1"/>
  <c r="AH283" i="1"/>
  <c r="AF284" i="1"/>
  <c r="AI287" i="1"/>
  <c r="AB290" i="1"/>
  <c r="AC294" i="1"/>
  <c r="AB299" i="1"/>
  <c r="AB314" i="1"/>
  <c r="AJ315" i="1"/>
  <c r="AD318" i="1"/>
  <c r="AB338" i="1"/>
  <c r="AB228" i="1"/>
  <c r="AE230" i="1"/>
  <c r="AB239" i="1"/>
  <c r="AD244" i="1"/>
  <c r="AL245" i="1"/>
  <c r="AG246" i="1"/>
  <c r="AC247" i="1"/>
  <c r="AB252" i="1"/>
  <c r="AI253" i="1"/>
  <c r="AF254" i="1"/>
  <c r="AE255" i="1"/>
  <c r="AB256" i="1"/>
  <c r="AD259" i="1"/>
  <c r="AB260" i="1"/>
  <c r="AJ261" i="1"/>
  <c r="AB263" i="1"/>
  <c r="AC268" i="1"/>
  <c r="AD272" i="1"/>
  <c r="AB273" i="1"/>
  <c r="AG275" i="1"/>
  <c r="AF276" i="1"/>
  <c r="AC277" i="1"/>
  <c r="AM286" i="1"/>
  <c r="AE289" i="1"/>
  <c r="AC290" i="1"/>
  <c r="AL295" i="1"/>
  <c r="AE307" i="1"/>
  <c r="AD308" i="1"/>
  <c r="AB309" i="1"/>
  <c r="AC323" i="1"/>
  <c r="AG371" i="1"/>
  <c r="AE175" i="1"/>
  <c r="AC176" i="1"/>
  <c r="AG178" i="1"/>
  <c r="AC179" i="1"/>
  <c r="AH182" i="1"/>
  <c r="AD183" i="1"/>
  <c r="AB184" i="1"/>
  <c r="AI186" i="1"/>
  <c r="AE187" i="1"/>
  <c r="AB188" i="1"/>
  <c r="AI190" i="1"/>
  <c r="AE191" i="1"/>
  <c r="AB192" i="1"/>
  <c r="AH194" i="1"/>
  <c r="AD195" i="1"/>
  <c r="AE198" i="1"/>
  <c r="AB210" i="1"/>
  <c r="AD212" i="1"/>
  <c r="AB214" i="1"/>
  <c r="AE216" i="1"/>
  <c r="AC217" i="1"/>
  <c r="AB219" i="1"/>
  <c r="AE221" i="1"/>
  <c r="AE223" i="1"/>
  <c r="AB226" i="1"/>
  <c r="AE228" i="1"/>
  <c r="AC233" i="1"/>
  <c r="AB235" i="1"/>
  <c r="AD237" i="1"/>
  <c r="AE239" i="1"/>
  <c r="AC242" i="1"/>
  <c r="AC245" i="1"/>
  <c r="AF247" i="1"/>
  <c r="AE251" i="1"/>
  <c r="AE252" i="1"/>
  <c r="AI254" i="1"/>
  <c r="AE256" i="1"/>
  <c r="AM257" i="1"/>
  <c r="AE260" i="1"/>
  <c r="AM261" i="1"/>
  <c r="AC265" i="1"/>
  <c r="AF268" i="1"/>
  <c r="AD269" i="1"/>
  <c r="AG272" i="1"/>
  <c r="AE273" i="1"/>
  <c r="AB278" i="1"/>
  <c r="AC282" i="1"/>
  <c r="AD286" i="1"/>
  <c r="AJ288" i="1"/>
  <c r="AB300" i="1"/>
  <c r="AM305" i="1"/>
  <c r="AG308" i="1"/>
  <c r="AE319" i="1"/>
  <c r="AJ336" i="1"/>
  <c r="AD343" i="1"/>
  <c r="AB359" i="1"/>
  <c r="AJ360" i="1"/>
  <c r="AC235" i="1"/>
  <c r="AE237" i="1"/>
  <c r="AB240" i="1"/>
  <c r="AD242" i="1"/>
  <c r="AD245" i="1"/>
  <c r="AF252" i="1"/>
  <c r="AF256" i="1"/>
  <c r="AB257" i="1"/>
  <c r="AF260" i="1"/>
  <c r="AB261" i="1"/>
  <c r="AF263" i="1"/>
  <c r="AE264" i="1"/>
  <c r="AG268" i="1"/>
  <c r="AE269" i="1"/>
  <c r="AH272" i="1"/>
  <c r="AI280" i="1"/>
  <c r="AD282" i="1"/>
  <c r="AG285" i="1"/>
  <c r="AB287" i="1"/>
  <c r="AB292" i="1"/>
  <c r="AB296" i="1"/>
  <c r="AH298" i="1"/>
  <c r="AB316" i="1"/>
  <c r="AH322" i="1"/>
  <c r="AE233" i="1"/>
  <c r="AD235" i="1"/>
  <c r="AC240" i="1"/>
  <c r="AE242" i="1"/>
  <c r="AB243" i="1"/>
  <c r="AI244" i="1"/>
  <c r="AE245" i="1"/>
  <c r="AD248" i="1"/>
  <c r="AB249" i="1"/>
  <c r="AG251" i="1"/>
  <c r="AB253" i="1"/>
  <c r="AC257" i="1"/>
  <c r="AF264" i="1"/>
  <c r="AE265" i="1"/>
  <c r="AB266" i="1"/>
  <c r="AF269" i="1"/>
  <c r="AK271" i="1"/>
  <c r="AB274" i="1"/>
  <c r="AD278" i="1"/>
  <c r="AF286" i="1"/>
  <c r="AC287" i="1"/>
  <c r="AH290" i="1"/>
  <c r="AC292" i="1"/>
  <c r="AC305" i="1"/>
  <c r="AD310" i="1"/>
  <c r="AK317" i="1"/>
  <c r="AB321" i="1"/>
  <c r="AI327" i="1"/>
  <c r="AB335" i="1"/>
  <c r="AF144" i="1"/>
  <c r="AC145" i="1"/>
  <c r="AJ146" i="1"/>
  <c r="AE148" i="1"/>
  <c r="AB149" i="1"/>
  <c r="AH150" i="1"/>
  <c r="AF151" i="1"/>
  <c r="AD154" i="1"/>
  <c r="AM155" i="1"/>
  <c r="AC158" i="1"/>
  <c r="AE161" i="1"/>
  <c r="AI163" i="1"/>
  <c r="AC165" i="1"/>
  <c r="AJ166" i="1"/>
  <c r="AG167" i="1"/>
  <c r="AF168" i="1"/>
  <c r="AB169" i="1"/>
  <c r="AH171" i="1"/>
  <c r="AH175" i="1"/>
  <c r="AF176" i="1"/>
  <c r="AC177" i="1"/>
  <c r="AJ178" i="1"/>
  <c r="AD180" i="1"/>
  <c r="AB181" i="1"/>
  <c r="AE184" i="1"/>
  <c r="AC185" i="1"/>
  <c r="AH187" i="1"/>
  <c r="AE188" i="1"/>
  <c r="AC189" i="1"/>
  <c r="AH191" i="1"/>
  <c r="AE192" i="1"/>
  <c r="AC193" i="1"/>
  <c r="AD196" i="1"/>
  <c r="AB197" i="1"/>
  <c r="AC199" i="1"/>
  <c r="AD203" i="1"/>
  <c r="AE210" i="1"/>
  <c r="AE214" i="1"/>
  <c r="AE219" i="1"/>
  <c r="AM220" i="1"/>
  <c r="AC224" i="1"/>
  <c r="AE226" i="1"/>
  <c r="AB229" i="1"/>
  <c r="AE235" i="1"/>
  <c r="AC243" i="1"/>
  <c r="AE248" i="1"/>
  <c r="AH251" i="1"/>
  <c r="AC253" i="1"/>
  <c r="AD257" i="1"/>
  <c r="AF265" i="1"/>
  <c r="AC266" i="1"/>
  <c r="AC274" i="1"/>
  <c r="AI285" i="1"/>
  <c r="AD287" i="1"/>
  <c r="AD292" i="1"/>
  <c r="AB306" i="1"/>
  <c r="AC311" i="1"/>
  <c r="AL347" i="1"/>
  <c r="AC351" i="1"/>
  <c r="AG353" i="1"/>
  <c r="AD152" i="1"/>
  <c r="AE154" i="1"/>
  <c r="AB155" i="1"/>
  <c r="AD158" i="1"/>
  <c r="AF161" i="1"/>
  <c r="AD165" i="1"/>
  <c r="AK166" i="1"/>
  <c r="AG168" i="1"/>
  <c r="AC169" i="1"/>
  <c r="AI171" i="1"/>
  <c r="AB173" i="1"/>
  <c r="AI175" i="1"/>
  <c r="AE180" i="1"/>
  <c r="AC181" i="1"/>
  <c r="AH183" i="1"/>
  <c r="AF184" i="1"/>
  <c r="AI187" i="1"/>
  <c r="AF188" i="1"/>
  <c r="AI191" i="1"/>
  <c r="AF192" i="1"/>
  <c r="AH195" i="1"/>
  <c r="AE196" i="1"/>
  <c r="AC197" i="1"/>
  <c r="AE201" i="1"/>
  <c r="AE203" i="1"/>
  <c r="AB204" i="1"/>
  <c r="AM207" i="1"/>
  <c r="AF210" i="1"/>
  <c r="AB213" i="1"/>
  <c r="AK215" i="1"/>
  <c r="AB220" i="1"/>
  <c r="AB222" i="1"/>
  <c r="AJ225" i="1"/>
  <c r="AM227" i="1"/>
  <c r="AI228" i="1"/>
  <c r="AC229" i="1"/>
  <c r="AF235" i="1"/>
  <c r="AB238" i="1"/>
  <c r="AE240" i="1"/>
  <c r="AB246" i="1"/>
  <c r="AI252" i="1"/>
  <c r="AD253" i="1"/>
  <c r="AB258" i="1"/>
  <c r="AK259" i="1"/>
  <c r="AE261" i="1"/>
  <c r="AB262" i="1"/>
  <c r="AD266" i="1"/>
  <c r="AK267" i="1"/>
  <c r="AJ268" i="1"/>
  <c r="AJ277" i="1"/>
  <c r="AF278" i="1"/>
  <c r="AB284" i="1"/>
  <c r="AH291" i="1"/>
  <c r="AG295" i="1"/>
  <c r="AC297" i="1"/>
  <c r="AB302" i="1"/>
  <c r="AJ303" i="1"/>
  <c r="AH304" i="1"/>
  <c r="AC306" i="1"/>
  <c r="AI309" i="1"/>
  <c r="AM317" i="1"/>
  <c r="AD291" i="1"/>
  <c r="AC293" i="1"/>
  <c r="AH295" i="1"/>
  <c r="AC296" i="1"/>
  <c r="AH300" i="1"/>
  <c r="AH303" i="1"/>
  <c r="AD304" i="1"/>
  <c r="AB308" i="1"/>
  <c r="AD313" i="1"/>
  <c r="AC316" i="1"/>
  <c r="AF320" i="1"/>
  <c r="AC321" i="1"/>
  <c r="AD323" i="1"/>
  <c r="AG325" i="1"/>
  <c r="AF328" i="1"/>
  <c r="AC335" i="1"/>
  <c r="AG337" i="1"/>
  <c r="AD340" i="1"/>
  <c r="AH342" i="1"/>
  <c r="AC344" i="1"/>
  <c r="AJ345" i="1"/>
  <c r="AL352" i="1"/>
  <c r="AC355" i="1"/>
  <c r="AM373" i="1"/>
  <c r="AE376" i="1"/>
  <c r="AJ388" i="1"/>
  <c r="AK402" i="1"/>
  <c r="AI438" i="1"/>
  <c r="AB440" i="1"/>
  <c r="AB447" i="1"/>
  <c r="AI449" i="1"/>
  <c r="AB244" i="1"/>
  <c r="AC246" i="1"/>
  <c r="AF248" i="1"/>
  <c r="AF251" i="1"/>
  <c r="AD252" i="1"/>
  <c r="AD255" i="1"/>
  <c r="AD258" i="1"/>
  <c r="AD265" i="1"/>
  <c r="AE268" i="1"/>
  <c r="AF270" i="1"/>
  <c r="AF271" i="1"/>
  <c r="AB272" i="1"/>
  <c r="AD274" i="1"/>
  <c r="AB275" i="1"/>
  <c r="AC278" i="1"/>
  <c r="AC286" i="1"/>
  <c r="AB289" i="1"/>
  <c r="AD293" i="1"/>
  <c r="AB294" i="1"/>
  <c r="AD296" i="1"/>
  <c r="AE304" i="1"/>
  <c r="AC308" i="1"/>
  <c r="AB319" i="1"/>
  <c r="AD321" i="1"/>
  <c r="AD335" i="1"/>
  <c r="AD338" i="1"/>
  <c r="AF343" i="1"/>
  <c r="AD344" i="1"/>
  <c r="AI350" i="1"/>
  <c r="AD363" i="1"/>
  <c r="AM364" i="1"/>
  <c r="AJ370" i="1"/>
  <c r="AI371" i="1"/>
  <c r="AI375" i="1"/>
  <c r="AM378" i="1"/>
  <c r="AE382" i="1"/>
  <c r="AC401" i="1"/>
  <c r="AL416" i="1"/>
  <c r="AF323" i="1"/>
  <c r="AB324" i="1"/>
  <c r="AB329" i="1"/>
  <c r="AC332" i="1"/>
  <c r="AE355" i="1"/>
  <c r="AB387" i="1"/>
  <c r="AM392" i="1"/>
  <c r="AL410" i="1"/>
  <c r="AL411" i="1"/>
  <c r="AB429" i="1"/>
  <c r="AH431" i="1"/>
  <c r="AH432" i="1"/>
  <c r="AD275" i="1"/>
  <c r="AB276" i="1"/>
  <c r="AE278" i="1"/>
  <c r="AF281" i="1"/>
  <c r="AC284" i="1"/>
  <c r="AD289" i="1"/>
  <c r="AD294" i="1"/>
  <c r="AF296" i="1"/>
  <c r="AB297" i="1"/>
  <c r="AC299" i="1"/>
  <c r="AC302" i="1"/>
  <c r="AB305" i="1"/>
  <c r="AB311" i="1"/>
  <c r="AC314" i="1"/>
  <c r="AD319" i="1"/>
  <c r="AI320" i="1"/>
  <c r="AC324" i="1"/>
  <c r="AD332" i="1"/>
  <c r="AF335" i="1"/>
  <c r="AB336" i="1"/>
  <c r="AM341" i="1"/>
  <c r="AD347" i="1"/>
  <c r="AB348" i="1"/>
  <c r="AC352" i="1"/>
  <c r="AK353" i="1"/>
  <c r="AB360" i="1"/>
  <c r="AB369" i="1"/>
  <c r="AG384" i="1"/>
  <c r="AD385" i="1"/>
  <c r="AC386" i="1"/>
  <c r="AG390" i="1"/>
  <c r="AG400" i="1"/>
  <c r="AK403" i="1"/>
  <c r="AC409" i="1"/>
  <c r="AD324" i="1"/>
  <c r="AB327" i="1"/>
  <c r="AD329" i="1"/>
  <c r="AB330" i="1"/>
  <c r="AE332" i="1"/>
  <c r="AC336" i="1"/>
  <c r="AG338" i="1"/>
  <c r="AB339" i="1"/>
  <c r="AH340" i="1"/>
  <c r="AB341" i="1"/>
  <c r="AL342" i="1"/>
  <c r="AB345" i="1"/>
  <c r="AK346" i="1"/>
  <c r="AC348" i="1"/>
  <c r="AD352" i="1"/>
  <c r="AD356" i="1"/>
  <c r="AL361" i="1"/>
  <c r="AD364" i="1"/>
  <c r="AL366" i="1"/>
  <c r="AF368" i="1"/>
  <c r="AD378" i="1"/>
  <c r="AH383" i="1"/>
  <c r="AL389" i="1"/>
  <c r="AJ397" i="1"/>
  <c r="AJ398" i="1"/>
  <c r="AF407" i="1"/>
  <c r="AE408" i="1"/>
  <c r="AH421" i="1"/>
  <c r="AF423" i="1"/>
  <c r="AE424" i="1"/>
  <c r="AD452" i="1"/>
  <c r="AC467" i="1"/>
  <c r="AM468" i="1"/>
  <c r="AK470" i="1"/>
  <c r="AC309" i="1"/>
  <c r="AD311" i="1"/>
  <c r="AE314" i="1"/>
  <c r="AB317" i="1"/>
  <c r="AJ318" i="1"/>
  <c r="AH321" i="1"/>
  <c r="AB322" i="1"/>
  <c r="AL325" i="1"/>
  <c r="AC327" i="1"/>
  <c r="AC330" i="1"/>
  <c r="AC333" i="1"/>
  <c r="AD336" i="1"/>
  <c r="AC339" i="1"/>
  <c r="AC341" i="1"/>
  <c r="AC345" i="1"/>
  <c r="AD348" i="1"/>
  <c r="AB349" i="1"/>
  <c r="AI351" i="1"/>
  <c r="AK358" i="1"/>
  <c r="AI367" i="1"/>
  <c r="AJ372" i="1"/>
  <c r="AG377" i="1"/>
  <c r="AC379" i="1"/>
  <c r="AD402" i="1"/>
  <c r="AM412" i="1"/>
  <c r="AB417" i="1"/>
  <c r="AB438" i="1"/>
  <c r="AH445" i="1"/>
  <c r="AE448" i="1"/>
  <c r="AD309" i="1"/>
  <c r="AB312" i="1"/>
  <c r="AB315" i="1"/>
  <c r="AI316" i="1"/>
  <c r="AC317" i="1"/>
  <c r="AC322" i="1"/>
  <c r="AJ323" i="1"/>
  <c r="AD327" i="1"/>
  <c r="AD333" i="1"/>
  <c r="AM334" i="1"/>
  <c r="AD339" i="1"/>
  <c r="AB342" i="1"/>
  <c r="AB350" i="1"/>
  <c r="AB353" i="1"/>
  <c r="AC395" i="1"/>
  <c r="AH401" i="1"/>
  <c r="AJ434" i="1"/>
  <c r="AI436" i="1"/>
  <c r="AC279" i="1"/>
  <c r="AB280" i="1"/>
  <c r="AB285" i="1"/>
  <c r="AD290" i="1"/>
  <c r="AC295" i="1"/>
  <c r="AB301" i="1"/>
  <c r="AC303" i="1"/>
  <c r="AD306" i="1"/>
  <c r="AC312" i="1"/>
  <c r="AC315" i="1"/>
  <c r="AD317" i="1"/>
  <c r="AD322" i="1"/>
  <c r="AB325" i="1"/>
  <c r="AB331" i="1"/>
  <c r="AB334" i="1"/>
  <c r="AB337" i="1"/>
  <c r="AC342" i="1"/>
  <c r="AL343" i="1"/>
  <c r="AB346" i="1"/>
  <c r="AH347" i="1"/>
  <c r="AC350" i="1"/>
  <c r="AD357" i="1"/>
  <c r="AM362" i="1"/>
  <c r="AC366" i="1"/>
  <c r="AH373" i="1"/>
  <c r="AE388" i="1"/>
  <c r="AF393" i="1"/>
  <c r="AE411" i="1"/>
  <c r="AC267" i="1"/>
  <c r="AF273" i="1"/>
  <c r="AK274" i="1"/>
  <c r="AD277" i="1"/>
  <c r="AD279" i="1"/>
  <c r="AC280" i="1"/>
  <c r="AB283" i="1"/>
  <c r="AC285" i="1"/>
  <c r="AD295" i="1"/>
  <c r="AB298" i="1"/>
  <c r="AD300" i="1"/>
  <c r="AC301" i="1"/>
  <c r="AD303" i="1"/>
  <c r="AB307" i="1"/>
  <c r="AM310" i="1"/>
  <c r="AD312" i="1"/>
  <c r="AL313" i="1"/>
  <c r="AD315" i="1"/>
  <c r="AB320" i="1"/>
  <c r="AC325" i="1"/>
  <c r="AH329" i="1"/>
  <c r="AC331" i="1"/>
  <c r="AC334" i="1"/>
  <c r="AC337" i="1"/>
  <c r="AD342" i="1"/>
  <c r="AC346" i="1"/>
  <c r="AD353" i="1"/>
  <c r="AM354" i="1"/>
  <c r="AB358" i="1"/>
  <c r="AE370" i="1"/>
  <c r="AD371" i="1"/>
  <c r="AE380" i="1"/>
  <c r="AL400" i="1"/>
  <c r="AH409" i="1"/>
  <c r="AG416" i="1"/>
  <c r="AF425" i="1"/>
  <c r="AH428" i="1"/>
  <c r="AB248" i="1"/>
  <c r="AE250" i="1"/>
  <c r="AB251" i="1"/>
  <c r="AF253" i="1"/>
  <c r="AC254" i="1"/>
  <c r="AE257" i="1"/>
  <c r="AL258" i="1"/>
  <c r="AC261" i="1"/>
  <c r="AD263" i="1"/>
  <c r="AC264" i="1"/>
  <c r="AD267" i="1"/>
  <c r="AB270" i="1"/>
  <c r="AB271" i="1"/>
  <c r="AE277" i="1"/>
  <c r="AE279" i="1"/>
  <c r="AD280" i="1"/>
  <c r="AG282" i="1"/>
  <c r="AC283" i="1"/>
  <c r="AD285" i="1"/>
  <c r="AB288" i="1"/>
  <c r="AC298" i="1"/>
  <c r="AD301" i="1"/>
  <c r="AC307" i="1"/>
  <c r="AB310" i="1"/>
  <c r="AE315" i="1"/>
  <c r="AB318" i="1"/>
  <c r="AC320" i="1"/>
  <c r="AB326" i="1"/>
  <c r="AC328" i="1"/>
  <c r="AD331" i="1"/>
  <c r="AD334" i="1"/>
  <c r="AL335" i="1"/>
  <c r="AB343" i="1"/>
  <c r="AG345" i="1"/>
  <c r="AD346" i="1"/>
  <c r="AF349" i="1"/>
  <c r="AB354" i="1"/>
  <c r="AE361" i="1"/>
  <c r="AE366" i="1"/>
  <c r="AE375" i="1"/>
  <c r="AK377" i="1"/>
  <c r="AI387" i="1"/>
  <c r="AE389" i="1"/>
  <c r="AC397" i="1"/>
  <c r="AC398" i="1"/>
  <c r="AM399" i="1"/>
  <c r="AK407" i="1"/>
  <c r="AJ408" i="1"/>
  <c r="AI415" i="1"/>
  <c r="AM421" i="1"/>
  <c r="AC248" i="1"/>
  <c r="AJ249" i="1"/>
  <c r="AF250" i="1"/>
  <c r="AC251" i="1"/>
  <c r="AD254" i="1"/>
  <c r="AF257" i="1"/>
  <c r="AD261" i="1"/>
  <c r="AE263" i="1"/>
  <c r="AD264" i="1"/>
  <c r="AE267" i="1"/>
  <c r="AB268" i="1"/>
  <c r="AC270" i="1"/>
  <c r="AC271" i="1"/>
  <c r="AF277" i="1"/>
  <c r="AF279" i="1"/>
  <c r="AE280" i="1"/>
  <c r="AC288" i="1"/>
  <c r="AB291" i="1"/>
  <c r="AD298" i="1"/>
  <c r="AF303" i="1"/>
  <c r="AB304" i="1"/>
  <c r="AD307" i="1"/>
  <c r="AC310" i="1"/>
  <c r="AB313" i="1"/>
  <c r="AC318" i="1"/>
  <c r="AD320" i="1"/>
  <c r="AC326" i="1"/>
  <c r="AD328" i="1"/>
  <c r="AH333" i="1"/>
  <c r="AB340" i="1"/>
  <c r="AH345" i="1"/>
  <c r="AJ352" i="1"/>
  <c r="AG357" i="1"/>
  <c r="AD358" i="1"/>
  <c r="AB367" i="1"/>
  <c r="AI369" i="1"/>
  <c r="AC372" i="1"/>
  <c r="AH379" i="1"/>
  <c r="AB384" i="1"/>
  <c r="AK385" i="1"/>
  <c r="AJ386" i="1"/>
  <c r="AF403" i="1"/>
  <c r="AL414" i="1"/>
  <c r="AG417" i="1"/>
  <c r="AF418" i="1"/>
  <c r="AC343" i="1"/>
  <c r="AJ349" i="1"/>
  <c r="AL353" i="1"/>
  <c r="AC360" i="1"/>
  <c r="AD368" i="1"/>
  <c r="AK372" i="1"/>
  <c r="AC384" i="1"/>
  <c r="AL385" i="1"/>
  <c r="AK386" i="1"/>
  <c r="AJ387" i="1"/>
  <c r="AM389" i="1"/>
  <c r="AI392" i="1"/>
  <c r="AG393" i="1"/>
  <c r="AG394" i="1"/>
  <c r="AD395" i="1"/>
  <c r="AM396" i="1"/>
  <c r="AK397" i="1"/>
  <c r="AG407" i="1"/>
  <c r="AD409" i="1"/>
  <c r="AM410" i="1"/>
  <c r="AM411" i="1"/>
  <c r="AI412" i="1"/>
  <c r="AM414" i="1"/>
  <c r="AB419" i="1"/>
  <c r="AK420" i="1"/>
  <c r="AI421" i="1"/>
  <c r="AH422" i="1"/>
  <c r="AK430" i="1"/>
  <c r="AB437" i="1"/>
  <c r="AC447" i="1"/>
  <c r="AM448" i="1"/>
  <c r="AF456" i="1"/>
  <c r="AF462" i="1"/>
  <c r="AI469" i="1"/>
  <c r="AG470" i="1"/>
  <c r="AB351" i="1"/>
  <c r="AB355" i="1"/>
  <c r="AD360" i="1"/>
  <c r="AD365" i="1"/>
  <c r="AB366" i="1"/>
  <c r="AB380" i="1"/>
  <c r="AG382" i="1"/>
  <c r="AE383" i="1"/>
  <c r="AD384" i="1"/>
  <c r="AL386" i="1"/>
  <c r="AK387" i="1"/>
  <c r="AB389" i="1"/>
  <c r="AD391" i="1"/>
  <c r="AH394" i="1"/>
  <c r="AB396" i="1"/>
  <c r="AL398" i="1"/>
  <c r="AM402" i="1"/>
  <c r="AD404" i="1"/>
  <c r="AM405" i="1"/>
  <c r="AH407" i="1"/>
  <c r="AE409" i="1"/>
  <c r="AB410" i="1"/>
  <c r="AB411" i="1"/>
  <c r="AB414" i="1"/>
  <c r="AC418" i="1"/>
  <c r="AE428" i="1"/>
  <c r="AD429" i="1"/>
  <c r="AJ431" i="1"/>
  <c r="AC437" i="1"/>
  <c r="AD440" i="1"/>
  <c r="AB441" i="1"/>
  <c r="AE445" i="1"/>
  <c r="AE446" i="1"/>
  <c r="AD464" i="1"/>
  <c r="AJ469" i="1"/>
  <c r="AB374" i="1"/>
  <c r="AC380" i="1"/>
  <c r="AF383" i="1"/>
  <c r="AE384" i="1"/>
  <c r="AB385" i="1"/>
  <c r="AL387" i="1"/>
  <c r="AC389" i="1"/>
  <c r="AE391" i="1"/>
  <c r="AM397" i="1"/>
  <c r="AB402" i="1"/>
  <c r="AE404" i="1"/>
  <c r="AB405" i="1"/>
  <c r="AM406" i="1"/>
  <c r="AI407" i="1"/>
  <c r="AH408" i="1"/>
  <c r="AC410" i="1"/>
  <c r="AC414" i="1"/>
  <c r="AL415" i="1"/>
  <c r="AD418" i="1"/>
  <c r="AK421" i="1"/>
  <c r="AF428" i="1"/>
  <c r="AM430" i="1"/>
  <c r="AL438" i="1"/>
  <c r="AI444" i="1"/>
  <c r="AF445" i="1"/>
  <c r="AB453" i="1"/>
  <c r="AL454" i="1"/>
  <c r="AB460" i="1"/>
  <c r="AJ461" i="1"/>
  <c r="AD351" i="1"/>
  <c r="AC353" i="1"/>
  <c r="AD355" i="1"/>
  <c r="AL356" i="1"/>
  <c r="AC358" i="1"/>
  <c r="AJ359" i="1"/>
  <c r="AD366" i="1"/>
  <c r="AB372" i="1"/>
  <c r="AC374" i="1"/>
  <c r="AC377" i="1"/>
  <c r="AG379" i="1"/>
  <c r="AD380" i="1"/>
  <c r="AK381" i="1"/>
  <c r="AG383" i="1"/>
  <c r="AC385" i="1"/>
  <c r="AB386" i="1"/>
  <c r="AM387" i="1"/>
  <c r="AG395" i="1"/>
  <c r="AD396" i="1"/>
  <c r="AB398" i="1"/>
  <c r="AL399" i="1"/>
  <c r="AC402" i="1"/>
  <c r="AJ403" i="1"/>
  <c r="AF404" i="1"/>
  <c r="AC405" i="1"/>
  <c r="AB406" i="1"/>
  <c r="AI408" i="1"/>
  <c r="AD410" i="1"/>
  <c r="AD414" i="1"/>
  <c r="AF417" i="1"/>
  <c r="AB420" i="1"/>
  <c r="AM426" i="1"/>
  <c r="AF429" i="1"/>
  <c r="AI435" i="1"/>
  <c r="AH436" i="1"/>
  <c r="AJ444" i="1"/>
  <c r="AM449" i="1"/>
  <c r="AC453" i="1"/>
  <c r="AM454" i="1"/>
  <c r="AK455" i="1"/>
  <c r="AC349" i="1"/>
  <c r="AB356" i="1"/>
  <c r="AC361" i="1"/>
  <c r="AE363" i="1"/>
  <c r="AB364" i="1"/>
  <c r="AH365" i="1"/>
  <c r="AC369" i="1"/>
  <c r="AD372" i="1"/>
  <c r="AC375" i="1"/>
  <c r="AB378" i="1"/>
  <c r="AI379" i="1"/>
  <c r="AK382" i="1"/>
  <c r="AI383" i="1"/>
  <c r="AH384" i="1"/>
  <c r="AE385" i="1"/>
  <c r="AC387" i="1"/>
  <c r="AI395" i="1"/>
  <c r="AD397" i="1"/>
  <c r="AB399" i="1"/>
  <c r="AM400" i="1"/>
  <c r="AE405" i="1"/>
  <c r="AI409" i="1"/>
  <c r="AF410" i="1"/>
  <c r="AB412" i="1"/>
  <c r="AG419" i="1"/>
  <c r="AD420" i="1"/>
  <c r="AG425" i="1"/>
  <c r="AC426" i="1"/>
  <c r="AB433" i="1"/>
  <c r="AK434" i="1"/>
  <c r="AD442" i="1"/>
  <c r="AL444" i="1"/>
  <c r="AE452" i="1"/>
  <c r="AH458" i="1"/>
  <c r="AH459" i="1"/>
  <c r="AD467" i="1"/>
  <c r="AB469" i="1"/>
  <c r="AC329" i="1"/>
  <c r="AL330" i="1"/>
  <c r="AB332" i="1"/>
  <c r="AD337" i="1"/>
  <c r="AD341" i="1"/>
  <c r="AF346" i="1"/>
  <c r="AD349" i="1"/>
  <c r="AB352" i="1"/>
  <c r="AC356" i="1"/>
  <c r="AC364" i="1"/>
  <c r="AD369" i="1"/>
  <c r="AC378" i="1"/>
  <c r="AB381" i="1"/>
  <c r="AI384" i="1"/>
  <c r="AB390" i="1"/>
  <c r="AC392" i="1"/>
  <c r="AM393" i="1"/>
  <c r="AM394" i="1"/>
  <c r="AG396" i="1"/>
  <c r="AE397" i="1"/>
  <c r="AC399" i="1"/>
  <c r="AB400" i="1"/>
  <c r="AM403" i="1"/>
  <c r="AI404" i="1"/>
  <c r="AF405" i="1"/>
  <c r="AM407" i="1"/>
  <c r="AD415" i="1"/>
  <c r="AB416" i="1"/>
  <c r="AH418" i="1"/>
  <c r="AC421" i="1"/>
  <c r="AM423" i="1"/>
  <c r="AM427" i="1"/>
  <c r="AC432" i="1"/>
  <c r="AL435" i="1"/>
  <c r="AK436" i="1"/>
  <c r="AB443" i="1"/>
  <c r="AJ445" i="1"/>
  <c r="AJ446" i="1"/>
  <c r="AI451" i="1"/>
  <c r="AJ457" i="1"/>
  <c r="AI458" i="1"/>
  <c r="AE466" i="1"/>
  <c r="AC381" i="1"/>
  <c r="AK383" i="1"/>
  <c r="AG385" i="1"/>
  <c r="AD392" i="1"/>
  <c r="AB393" i="1"/>
  <c r="AB394" i="1"/>
  <c r="AF397" i="1"/>
  <c r="AF398" i="1"/>
  <c r="AD399" i="1"/>
  <c r="AC400" i="1"/>
  <c r="AK401" i="1"/>
  <c r="AB403" i="1"/>
  <c r="AG405" i="1"/>
  <c r="AF406" i="1"/>
  <c r="AB407" i="1"/>
  <c r="AK409" i="1"/>
  <c r="AH410" i="1"/>
  <c r="AH414" i="1"/>
  <c r="AE415" i="1"/>
  <c r="AI419" i="1"/>
  <c r="AF420" i="1"/>
  <c r="AC422" i="1"/>
  <c r="AB423" i="1"/>
  <c r="AM424" i="1"/>
  <c r="AD432" i="1"/>
  <c r="AM434" i="1"/>
  <c r="AB444" i="1"/>
  <c r="AB450" i="1"/>
  <c r="AJ451" i="1"/>
  <c r="AG453" i="1"/>
  <c r="AE454" i="1"/>
  <c r="AM456" i="1"/>
  <c r="AK457" i="1"/>
  <c r="AC461" i="1"/>
  <c r="AF465" i="1"/>
  <c r="AF466" i="1"/>
  <c r="AC359" i="1"/>
  <c r="AB362" i="1"/>
  <c r="AC367" i="1"/>
  <c r="AB373" i="1"/>
  <c r="AB376" i="1"/>
  <c r="AD381" i="1"/>
  <c r="AB382" i="1"/>
  <c r="AB388" i="1"/>
  <c r="AD390" i="1"/>
  <c r="AK391" i="1"/>
  <c r="AE392" i="1"/>
  <c r="AC394" i="1"/>
  <c r="AI396" i="1"/>
  <c r="AG397" i="1"/>
  <c r="AG398" i="1"/>
  <c r="AE399" i="1"/>
  <c r="AC403" i="1"/>
  <c r="AB408" i="1"/>
  <c r="AM413" i="1"/>
  <c r="AF415" i="1"/>
  <c r="AD416" i="1"/>
  <c r="AK417" i="1"/>
  <c r="AD422" i="1"/>
  <c r="AE431" i="1"/>
  <c r="AB435" i="1"/>
  <c r="AM436" i="1"/>
  <c r="AI441" i="1"/>
  <c r="AG442" i="1"/>
  <c r="AD443" i="1"/>
  <c r="AC450" i="1"/>
  <c r="AB456" i="1"/>
  <c r="AK464" i="1"/>
  <c r="AG465" i="1"/>
  <c r="AE468" i="1"/>
  <c r="AB347" i="1"/>
  <c r="AI348" i="1"/>
  <c r="AD350" i="1"/>
  <c r="AC354" i="1"/>
  <c r="AJ355" i="1"/>
  <c r="AF356" i="1"/>
  <c r="AB357" i="1"/>
  <c r="AD359" i="1"/>
  <c r="AL360" i="1"/>
  <c r="AG361" i="1"/>
  <c r="AC362" i="1"/>
  <c r="AI363" i="1"/>
  <c r="AD367" i="1"/>
  <c r="AC370" i="1"/>
  <c r="AB371" i="1"/>
  <c r="AH372" i="1"/>
  <c r="AC373" i="1"/>
  <c r="AG375" i="1"/>
  <c r="AC376" i="1"/>
  <c r="AI377" i="1"/>
  <c r="AE381" i="1"/>
  <c r="AC382" i="1"/>
  <c r="AM383" i="1"/>
  <c r="AI385" i="1"/>
  <c r="AH386" i="1"/>
  <c r="AF392" i="1"/>
  <c r="AM395" i="1"/>
  <c r="AJ396" i="1"/>
  <c r="AH398" i="1"/>
  <c r="AM401" i="1"/>
  <c r="AD403" i="1"/>
  <c r="AH406" i="1"/>
  <c r="AD407" i="1"/>
  <c r="AM409" i="1"/>
  <c r="AJ411" i="1"/>
  <c r="AF412" i="1"/>
  <c r="AB413" i="1"/>
  <c r="AG415" i="1"/>
  <c r="AE416" i="1"/>
  <c r="AC424" i="1"/>
  <c r="AH430" i="1"/>
  <c r="AF431" i="1"/>
  <c r="AF432" i="1"/>
  <c r="AC434" i="1"/>
  <c r="AC439" i="1"/>
  <c r="AJ441" i="1"/>
  <c r="AC463" i="1"/>
  <c r="AH467" i="1"/>
  <c r="AC300" i="1"/>
  <c r="AB303" i="1"/>
  <c r="AD305" i="1"/>
  <c r="AD316" i="1"/>
  <c r="AB323" i="1"/>
  <c r="AD325" i="1"/>
  <c r="AB328" i="1"/>
  <c r="AD330" i="1"/>
  <c r="AB333" i="1"/>
  <c r="AC338" i="1"/>
  <c r="AC340" i="1"/>
  <c r="AD345" i="1"/>
  <c r="AC347" i="1"/>
  <c r="AD354" i="1"/>
  <c r="AC357" i="1"/>
  <c r="AD362" i="1"/>
  <c r="AM365" i="1"/>
  <c r="AB368" i="1"/>
  <c r="AC371" i="1"/>
  <c r="AD373" i="1"/>
  <c r="AD376" i="1"/>
  <c r="AB379" i="1"/>
  <c r="AD388" i="1"/>
  <c r="AF390" i="1"/>
  <c r="AM391" i="1"/>
  <c r="AE393" i="1"/>
  <c r="AB395" i="1"/>
  <c r="AI398" i="1"/>
  <c r="AG399" i="1"/>
  <c r="AB401" i="1"/>
  <c r="AM404" i="1"/>
  <c r="AD408" i="1"/>
  <c r="AB409" i="1"/>
  <c r="AK410" i="1"/>
  <c r="AK411" i="1"/>
  <c r="AG412" i="1"/>
  <c r="AC413" i="1"/>
  <c r="AF416" i="1"/>
  <c r="AM417" i="1"/>
  <c r="AF422" i="1"/>
  <c r="AM429" i="1"/>
  <c r="AG433" i="1"/>
  <c r="AD439" i="1"/>
  <c r="AH449" i="1"/>
  <c r="AM458" i="1"/>
  <c r="AM459" i="1"/>
  <c r="AD463" i="1"/>
  <c r="AM416" i="1"/>
  <c r="AE418" i="1"/>
  <c r="AM420" i="1"/>
  <c r="AJ421" i="1"/>
  <c r="AE422" i="1"/>
  <c r="AC423" i="1"/>
  <c r="AB424" i="1"/>
  <c r="AB426" i="1"/>
  <c r="AG431" i="1"/>
  <c r="AE432" i="1"/>
  <c r="AL434" i="1"/>
  <c r="AE439" i="1"/>
  <c r="AM440" i="1"/>
  <c r="AM443" i="1"/>
  <c r="AG445" i="1"/>
  <c r="AD447" i="1"/>
  <c r="AB448" i="1"/>
  <c r="AD450" i="1"/>
  <c r="AF452" i="1"/>
  <c r="AD453" i="1"/>
  <c r="AB454" i="1"/>
  <c r="AH455" i="1"/>
  <c r="AJ458" i="1"/>
  <c r="AE463" i="1"/>
  <c r="AM464" i="1"/>
  <c r="AG466" i="1"/>
  <c r="AB468" i="1"/>
  <c r="AK469" i="1"/>
  <c r="AH470" i="1"/>
  <c r="AE447" i="1"/>
  <c r="AC448" i="1"/>
  <c r="AE450" i="1"/>
  <c r="AE453" i="1"/>
  <c r="AC454" i="1"/>
  <c r="AI455" i="1"/>
  <c r="AD456" i="1"/>
  <c r="AM457" i="1"/>
  <c r="AK458" i="1"/>
  <c r="AE460" i="1"/>
  <c r="AM461" i="1"/>
  <c r="AF463" i="1"/>
  <c r="AB464" i="1"/>
  <c r="AH466" i="1"/>
  <c r="AC468" i="1"/>
  <c r="AI470" i="1"/>
  <c r="AC416" i="1"/>
  <c r="AG418" i="1"/>
  <c r="AF419" i="1"/>
  <c r="AE423" i="1"/>
  <c r="AD426" i="1"/>
  <c r="AE429" i="1"/>
  <c r="AI431" i="1"/>
  <c r="AB434" i="1"/>
  <c r="AM435" i="1"/>
  <c r="AM438" i="1"/>
  <c r="AC440" i="1"/>
  <c r="AM441" i="1"/>
  <c r="AH442" i="1"/>
  <c r="AC443" i="1"/>
  <c r="AM444" i="1"/>
  <c r="AI445" i="1"/>
  <c r="AD448" i="1"/>
  <c r="AM451" i="1"/>
  <c r="AF453" i="1"/>
  <c r="AE456" i="1"/>
  <c r="AB457" i="1"/>
  <c r="AL458" i="1"/>
  <c r="AL459" i="1"/>
  <c r="AB461" i="1"/>
  <c r="AC464" i="1"/>
  <c r="AD468" i="1"/>
  <c r="AM469" i="1"/>
  <c r="AJ470" i="1"/>
  <c r="AH419" i="1"/>
  <c r="AE420" i="1"/>
  <c r="AB421" i="1"/>
  <c r="AG423" i="1"/>
  <c r="AB427" i="1"/>
  <c r="AG429" i="1"/>
  <c r="AB430" i="1"/>
  <c r="AI432" i="1"/>
  <c r="AH433" i="1"/>
  <c r="AD434" i="1"/>
  <c r="AC435" i="1"/>
  <c r="AB436" i="1"/>
  <c r="AC438" i="1"/>
  <c r="AE440" i="1"/>
  <c r="AC441" i="1"/>
  <c r="AJ442" i="1"/>
  <c r="AE443" i="1"/>
  <c r="AK445" i="1"/>
  <c r="AK446" i="1"/>
  <c r="AB449" i="1"/>
  <c r="AC451" i="1"/>
  <c r="AD457" i="1"/>
  <c r="AB458" i="1"/>
  <c r="AB459" i="1"/>
  <c r="AE464" i="1"/>
  <c r="AI467" i="1"/>
  <c r="AC469" i="1"/>
  <c r="AL470" i="1"/>
  <c r="AH423" i="1"/>
  <c r="AM425" i="1"/>
  <c r="AC427" i="1"/>
  <c r="AH429" i="1"/>
  <c r="AC430" i="1"/>
  <c r="AJ432" i="1"/>
  <c r="AI433" i="1"/>
  <c r="AD435" i="1"/>
  <c r="AD438" i="1"/>
  <c r="AF440" i="1"/>
  <c r="AL446" i="1"/>
  <c r="AG448" i="1"/>
  <c r="AC449" i="1"/>
  <c r="AD451" i="1"/>
  <c r="AG454" i="1"/>
  <c r="AM455" i="1"/>
  <c r="AC458" i="1"/>
  <c r="AC459" i="1"/>
  <c r="AM462" i="1"/>
  <c r="AF464" i="1"/>
  <c r="AM465" i="1"/>
  <c r="AD469" i="1"/>
  <c r="AM470" i="1"/>
  <c r="AG420" i="1"/>
  <c r="AK422" i="1"/>
  <c r="AI423" i="1"/>
  <c r="AB425" i="1"/>
  <c r="AD427" i="1"/>
  <c r="AM428" i="1"/>
  <c r="AD430" i="1"/>
  <c r="AM431" i="1"/>
  <c r="AJ433" i="1"/>
  <c r="AE435" i="1"/>
  <c r="AE441" i="1"/>
  <c r="AM445" i="1"/>
  <c r="AM446" i="1"/>
  <c r="AE451" i="1"/>
  <c r="AH454" i="1"/>
  <c r="AB455" i="1"/>
  <c r="AI456" i="1"/>
  <c r="AF457" i="1"/>
  <c r="AB462" i="1"/>
  <c r="AB465" i="1"/>
  <c r="AM466" i="1"/>
  <c r="AE469" i="1"/>
  <c r="AB470" i="1"/>
  <c r="AB361" i="1"/>
  <c r="AC365" i="1"/>
  <c r="AB370" i="1"/>
  <c r="AD374" i="1"/>
  <c r="AB375" i="1"/>
  <c r="AB377" i="1"/>
  <c r="AD379" i="1"/>
  <c r="AK380" i="1"/>
  <c r="AF381" i="1"/>
  <c r="AD382" i="1"/>
  <c r="AB383" i="1"/>
  <c r="AK384" i="1"/>
  <c r="AH385" i="1"/>
  <c r="AM388" i="1"/>
  <c r="AM390" i="1"/>
  <c r="AF395" i="1"/>
  <c r="AC396" i="1"/>
  <c r="AK398" i="1"/>
  <c r="AE403" i="1"/>
  <c r="AG406" i="1"/>
  <c r="AC407" i="1"/>
  <c r="AM408" i="1"/>
  <c r="AJ409" i="1"/>
  <c r="AG410" i="1"/>
  <c r="AG411" i="1"/>
  <c r="AM415" i="1"/>
  <c r="AC417" i="1"/>
  <c r="AH420" i="1"/>
  <c r="AL422" i="1"/>
  <c r="AC425" i="1"/>
  <c r="AE427" i="1"/>
  <c r="AB428" i="1"/>
  <c r="AB431" i="1"/>
  <c r="AK433" i="1"/>
  <c r="AG434" i="1"/>
  <c r="AF435" i="1"/>
  <c r="AF441" i="1"/>
  <c r="AM442" i="1"/>
  <c r="AH443" i="1"/>
  <c r="AF444" i="1"/>
  <c r="AB445" i="1"/>
  <c r="AB446" i="1"/>
  <c r="AK447" i="1"/>
  <c r="AM452" i="1"/>
  <c r="AC455" i="1"/>
  <c r="AJ456" i="1"/>
  <c r="AG457" i="1"/>
  <c r="AC462" i="1"/>
  <c r="AC465" i="1"/>
  <c r="AB466" i="1"/>
  <c r="AI468" i="1"/>
  <c r="AF469" i="1"/>
  <c r="AC470" i="1"/>
  <c r="AB415" i="1"/>
  <c r="AM418" i="1"/>
  <c r="AI420" i="1"/>
  <c r="AM422" i="1"/>
  <c r="AC431" i="1"/>
  <c r="AM432" i="1"/>
  <c r="AH434" i="1"/>
  <c r="AG435" i="1"/>
  <c r="AM439" i="1"/>
  <c r="AG441" i="1"/>
  <c r="AB442" i="1"/>
  <c r="AI443" i="1"/>
  <c r="AG444" i="1"/>
  <c r="AC445" i="1"/>
  <c r="AL447" i="1"/>
  <c r="AB452" i="1"/>
  <c r="AH457" i="1"/>
  <c r="AF458" i="1"/>
  <c r="AD462" i="1"/>
  <c r="AM463" i="1"/>
  <c r="AD465" i="1"/>
  <c r="AC466" i="1"/>
  <c r="AM467" i="1"/>
  <c r="AJ468" i="1"/>
  <c r="AG469" i="1"/>
  <c r="AD470" i="1"/>
  <c r="AD361" i="1"/>
  <c r="AC363" i="1"/>
  <c r="AC368" i="1"/>
  <c r="AD370" i="1"/>
  <c r="AD375" i="1"/>
  <c r="AD377" i="1"/>
  <c r="AF382" i="1"/>
  <c r="AD383" i="1"/>
  <c r="AJ385" i="1"/>
  <c r="AC390" i="1"/>
  <c r="AB392" i="1"/>
  <c r="AH395" i="1"/>
  <c r="AB397" i="1"/>
  <c r="AM398" i="1"/>
  <c r="AK399" i="1"/>
  <c r="AL402" i="1"/>
  <c r="AB404" i="1"/>
  <c r="AE407" i="1"/>
  <c r="AC408" i="1"/>
  <c r="AI411" i="1"/>
  <c r="AC415" i="1"/>
  <c r="AB418" i="1"/>
  <c r="AM419" i="1"/>
  <c r="AJ420" i="1"/>
  <c r="AB422" i="1"/>
  <c r="AL423" i="1"/>
  <c r="AK424" i="1"/>
  <c r="AD428" i="1"/>
  <c r="AG430" i="1"/>
  <c r="AD431" i="1"/>
  <c r="AB432" i="1"/>
  <c r="AM433" i="1"/>
  <c r="AM437" i="1"/>
  <c r="AB439" i="1"/>
  <c r="AH444" i="1"/>
  <c r="AD445" i="1"/>
  <c r="AM447" i="1"/>
  <c r="AM450" i="1"/>
  <c r="AC452" i="1"/>
  <c r="AM453" i="1"/>
  <c r="AI457" i="1"/>
  <c r="AG458" i="1"/>
  <c r="AM460" i="1"/>
  <c r="AB463" i="1"/>
  <c r="AE465" i="1"/>
  <c r="AD466" i="1"/>
  <c r="AB467" i="1"/>
  <c r="AE470" i="1"/>
  <c r="J13" i="2"/>
  <c r="J14" i="2" s="1"/>
  <c r="D110" i="2"/>
  <c r="D122" i="2"/>
  <c r="D254" i="2"/>
  <c r="D266" i="2"/>
  <c r="D195" i="2"/>
  <c r="D207" i="2"/>
  <c r="D219" i="2"/>
  <c r="D231" i="2"/>
  <c r="D148" i="2"/>
  <c r="D160" i="2"/>
  <c r="D172" i="2"/>
  <c r="D184" i="2"/>
  <c r="D115" i="2"/>
  <c r="D127" i="2"/>
  <c r="D259" i="2"/>
  <c r="D271" i="2"/>
  <c r="D181" i="2"/>
  <c r="D325" i="2"/>
  <c r="D345" i="2"/>
  <c r="D361" i="2"/>
  <c r="D346" i="2"/>
  <c r="D23" i="2"/>
  <c r="D42" i="2"/>
  <c r="D59" i="2"/>
  <c r="D24" i="2"/>
  <c r="D44" i="2"/>
  <c r="D224" i="2"/>
  <c r="D240" i="2"/>
  <c r="D205" i="2"/>
  <c r="D225" i="2"/>
  <c r="D241" i="2"/>
  <c r="D369" i="2"/>
  <c r="D141" i="2"/>
  <c r="D157" i="2"/>
  <c r="D177" i="2"/>
  <c r="D193" i="2"/>
  <c r="D155" i="2"/>
  <c r="D107" i="2"/>
  <c r="D228" i="2"/>
  <c r="D192" i="2"/>
  <c r="J6" i="2"/>
  <c r="D362" i="2" s="1"/>
  <c r="C6" i="3"/>
  <c r="C7" i="3"/>
  <c r="C8" i="3"/>
  <c r="C15" i="3"/>
  <c r="B6" i="3"/>
  <c r="AI84" i="1"/>
  <c r="AL222" i="1"/>
  <c r="AK330" i="1"/>
  <c r="AI35" i="1"/>
  <c r="AI410" i="1"/>
  <c r="AC446" i="1"/>
  <c r="AL152" i="1"/>
  <c r="AK120" i="1"/>
  <c r="AJ141" i="1"/>
  <c r="AM327" i="1"/>
  <c r="AI416" i="1"/>
  <c r="AD224" i="1"/>
  <c r="AF365" i="1"/>
  <c r="AI201" i="1"/>
  <c r="AK307" i="1"/>
  <c r="AJ102" i="1"/>
  <c r="AL123" i="1"/>
  <c r="AM125" i="1"/>
  <c r="AJ133" i="1"/>
  <c r="AG142" i="1"/>
  <c r="AK159" i="1"/>
  <c r="AD181" i="1"/>
  <c r="AC206" i="1"/>
  <c r="AL226" i="1"/>
  <c r="AH229" i="1"/>
  <c r="AJ253" i="1"/>
  <c r="AM256" i="1"/>
  <c r="AM262" i="1"/>
  <c r="AH263" i="1"/>
  <c r="AG264" i="1"/>
  <c r="AL284" i="1"/>
  <c r="AE32" i="1"/>
  <c r="AH104" i="1"/>
  <c r="AI106" i="1"/>
  <c r="AJ131" i="1"/>
  <c r="AL160" i="1"/>
  <c r="AF189" i="1"/>
  <c r="AJ52" i="1"/>
  <c r="AH59" i="1"/>
  <c r="AJ82" i="1"/>
  <c r="AH91" i="1"/>
  <c r="AI96" i="1"/>
  <c r="AJ106" i="1"/>
  <c r="AK131" i="1"/>
  <c r="AE171" i="1"/>
  <c r="AD417" i="1"/>
  <c r="AJ104" i="1"/>
  <c r="AJ111" i="1"/>
  <c r="AG114" i="1"/>
  <c r="AL131" i="1"/>
  <c r="AG156" i="1"/>
  <c r="AK164" i="1"/>
  <c r="AM176" i="1"/>
  <c r="AM179" i="1"/>
  <c r="AK184" i="1"/>
  <c r="AM325" i="1"/>
  <c r="AJ35" i="1"/>
  <c r="AJ59" i="1"/>
  <c r="AM65" i="1"/>
  <c r="AM73" i="1"/>
  <c r="AI78" i="1"/>
  <c r="AD126" i="1"/>
  <c r="AM166" i="1"/>
  <c r="AL173" i="1"/>
  <c r="AG201" i="1"/>
  <c r="AM209" i="1"/>
  <c r="AJ410" i="1"/>
  <c r="AI94" i="1"/>
  <c r="AL111" i="1"/>
  <c r="AH118" i="1"/>
  <c r="AJ120" i="1"/>
  <c r="AD139" i="1"/>
  <c r="AL195" i="1"/>
  <c r="AH34" i="1"/>
  <c r="AI39" i="1"/>
  <c r="AM89" i="1"/>
  <c r="AD93" i="1"/>
  <c r="AI116" i="1"/>
  <c r="AG190" i="1"/>
  <c r="AH43" i="1"/>
  <c r="AJ85" i="1"/>
  <c r="AG137" i="1"/>
  <c r="AG148" i="1"/>
  <c r="AM185" i="1"/>
  <c r="AK196" i="1"/>
  <c r="AI242" i="1"/>
  <c r="AK41" i="1"/>
  <c r="AK76" i="1"/>
  <c r="AJ97" i="1"/>
  <c r="AL107" i="1"/>
  <c r="AH133" i="1"/>
  <c r="AI162" i="1"/>
  <c r="AM189" i="1"/>
  <c r="AG194" i="1"/>
  <c r="AF200" i="1"/>
  <c r="AK231" i="1"/>
  <c r="AF467" i="1"/>
  <c r="AF33" i="1"/>
  <c r="AK53" i="1"/>
  <c r="AJ72" i="1"/>
  <c r="AL76" i="1"/>
  <c r="AL85" i="1"/>
  <c r="AJ159" i="1"/>
  <c r="AF169" i="1"/>
  <c r="AH172" i="1"/>
  <c r="AG229" i="1"/>
  <c r="AL60" i="1"/>
  <c r="AL64" i="1"/>
  <c r="AM76" i="1"/>
  <c r="AJ79" i="1"/>
  <c r="AM83" i="1"/>
  <c r="AJ48" i="1"/>
  <c r="AM55" i="1"/>
  <c r="AM60" i="1"/>
  <c r="AK79" i="1"/>
  <c r="AI88" i="1"/>
  <c r="AL92" i="1"/>
  <c r="AL95" i="1"/>
  <c r="AM97" i="1"/>
  <c r="AK100" i="1"/>
  <c r="AF113" i="1"/>
  <c r="AG124" i="1"/>
  <c r="AM130" i="1"/>
  <c r="AK133" i="1"/>
  <c r="AK148" i="1"/>
  <c r="AG149" i="1"/>
  <c r="AJ151" i="1"/>
  <c r="AF177" i="1"/>
  <c r="AE181" i="1"/>
  <c r="AI80" i="1"/>
  <c r="AK88" i="1"/>
  <c r="AH129" i="1"/>
  <c r="AI236" i="1"/>
  <c r="AM247" i="1"/>
  <c r="AM332" i="1"/>
  <c r="AG49" i="1"/>
  <c r="AH71" i="1"/>
  <c r="AJ75" i="1"/>
  <c r="AM211" i="1"/>
  <c r="AG223" i="1"/>
  <c r="AI311" i="1"/>
  <c r="AH331" i="1"/>
  <c r="AJ413" i="1"/>
  <c r="AL42" i="1"/>
  <c r="AE64" i="1"/>
  <c r="AI91" i="1"/>
  <c r="AK152" i="1"/>
  <c r="AD31" i="1"/>
  <c r="AJ91" i="1"/>
  <c r="AH99" i="1"/>
  <c r="AK109" i="1"/>
  <c r="AI120" i="1"/>
  <c r="AF123" i="1"/>
  <c r="AF128" i="1"/>
  <c r="AM142" i="1"/>
  <c r="AG34" i="1"/>
  <c r="AE58" i="1"/>
  <c r="AI99" i="1"/>
  <c r="AM173" i="1"/>
  <c r="AJ94" i="1"/>
  <c r="AI102" i="1"/>
  <c r="AI118" i="1"/>
  <c r="AH121" i="1"/>
  <c r="AM122" i="1"/>
  <c r="AH130" i="1"/>
  <c r="AI199" i="1"/>
  <c r="AF204" i="1"/>
  <c r="AH242" i="1"/>
  <c r="AG245" i="1"/>
  <c r="AC57" i="1"/>
  <c r="AI66" i="1"/>
  <c r="AK94" i="1"/>
  <c r="AC101" i="1"/>
  <c r="AJ153" i="1"/>
  <c r="AE176" i="1"/>
  <c r="AC241" i="1"/>
  <c r="AL32" i="1"/>
  <c r="AJ64" i="1"/>
  <c r="AI72" i="1"/>
  <c r="AH81" i="1"/>
  <c r="AI103" i="1"/>
  <c r="AJ150" i="1"/>
  <c r="AI159" i="1"/>
  <c r="AK182" i="1"/>
  <c r="AG183" i="1"/>
  <c r="AH38" i="1"/>
  <c r="AK60" i="1"/>
  <c r="AK64" i="1"/>
  <c r="AK97" i="1"/>
  <c r="AM99" i="1"/>
  <c r="AL102" i="1"/>
  <c r="AM107" i="1"/>
  <c r="AL147" i="1"/>
  <c r="AK150" i="1"/>
  <c r="AJ162" i="1"/>
  <c r="AM193" i="1"/>
  <c r="AL256" i="1"/>
  <c r="AJ302" i="1"/>
  <c r="AH305" i="1"/>
  <c r="AG40" i="1"/>
  <c r="AH88" i="1"/>
  <c r="AK92" i="1"/>
  <c r="AL97" i="1"/>
  <c r="AK31" i="1"/>
  <c r="AK36" i="1"/>
  <c r="AL36" i="1"/>
  <c r="AM43" i="1"/>
  <c r="AK48" i="1"/>
  <c r="AH67" i="1"/>
  <c r="AH75" i="1"/>
  <c r="AL79" i="1"/>
  <c r="AD87" i="1"/>
  <c r="AJ88" i="1"/>
  <c r="AM92" i="1"/>
  <c r="AM95" i="1"/>
  <c r="AL100" i="1"/>
  <c r="AH106" i="1"/>
  <c r="AL108" i="1"/>
  <c r="AH136" i="1"/>
  <c r="AL137" i="1"/>
  <c r="AM159" i="1"/>
  <c r="AM162" i="1"/>
  <c r="AG177" i="1"/>
  <c r="AK194" i="1"/>
  <c r="AJ229" i="1"/>
  <c r="AC275" i="1"/>
  <c r="AH101" i="1"/>
  <c r="AF119" i="1"/>
  <c r="AL135" i="1"/>
  <c r="AI139" i="1"/>
  <c r="AL148" i="1"/>
  <c r="AH151" i="1"/>
  <c r="AK155" i="1"/>
  <c r="AG158" i="1"/>
  <c r="AK180" i="1"/>
  <c r="AF185" i="1"/>
  <c r="AH238" i="1"/>
  <c r="AK240" i="1"/>
  <c r="AM242" i="1"/>
  <c r="AD283" i="1"/>
  <c r="AE285" i="1"/>
  <c r="AL307" i="1"/>
  <c r="AE316" i="1"/>
  <c r="AF327" i="1"/>
  <c r="AG329" i="1"/>
  <c r="AK355" i="1"/>
  <c r="AH396" i="1"/>
  <c r="AG37" i="1"/>
  <c r="AH50" i="1"/>
  <c r="AL81" i="1"/>
  <c r="AM104" i="1"/>
  <c r="AG112" i="1"/>
  <c r="AJ115" i="1"/>
  <c r="AM118" i="1"/>
  <c r="AG119" i="1"/>
  <c r="AM120" i="1"/>
  <c r="AK124" i="1"/>
  <c r="AG130" i="1"/>
  <c r="AM135" i="1"/>
  <c r="AJ139" i="1"/>
  <c r="AI146" i="1"/>
  <c r="AM148" i="1"/>
  <c r="AI151" i="1"/>
  <c r="AL155" i="1"/>
  <c r="AK160" i="1"/>
  <c r="AG161" i="1"/>
  <c r="AJ165" i="1"/>
  <c r="AM183" i="1"/>
  <c r="AK221" i="1"/>
  <c r="AI225" i="1"/>
  <c r="AM235" i="1"/>
  <c r="AI238" i="1"/>
  <c r="AL240" i="1"/>
  <c r="AK243" i="1"/>
  <c r="AK276" i="1"/>
  <c r="AH279" i="1"/>
  <c r="AK284" i="1"/>
  <c r="AF285" i="1"/>
  <c r="AE303" i="1"/>
  <c r="AK348" i="1"/>
  <c r="AF350" i="1"/>
  <c r="AL351" i="1"/>
  <c r="AL355" i="1"/>
  <c r="AG182" i="1"/>
  <c r="AL299" i="1"/>
  <c r="AL93" i="1"/>
  <c r="AH107" i="1"/>
  <c r="AJ117" i="1"/>
  <c r="AF125" i="1"/>
  <c r="AK128" i="1"/>
  <c r="AM144" i="1"/>
  <c r="AG145" i="1"/>
  <c r="AG154" i="1"/>
  <c r="AJ163" i="1"/>
  <c r="AH173" i="1"/>
  <c r="AL191" i="1"/>
  <c r="AD199" i="1"/>
  <c r="AG215" i="1"/>
  <c r="AM217" i="1"/>
  <c r="AF224" i="1"/>
  <c r="AK251" i="1"/>
  <c r="AH265" i="1"/>
  <c r="AJ270" i="1"/>
  <c r="AG274" i="1"/>
  <c r="AK279" i="1"/>
  <c r="AI295" i="1"/>
  <c r="AF394" i="1"/>
  <c r="AM62" i="1"/>
  <c r="AJ98" i="1"/>
  <c r="AM160" i="1"/>
  <c r="AM167" i="1"/>
  <c r="AM187" i="1"/>
  <c r="AF215" i="1"/>
  <c r="AK225" i="1"/>
  <c r="AJ248" i="1"/>
  <c r="AM250" i="1"/>
  <c r="AJ251" i="1"/>
  <c r="AK254" i="1"/>
  <c r="AH255" i="1"/>
  <c r="AI270" i="1"/>
  <c r="AJ279" i="1"/>
  <c r="AK61" i="1"/>
  <c r="AL77" i="1"/>
  <c r="AI60" i="1"/>
  <c r="AI76" i="1"/>
  <c r="AI92" i="1"/>
  <c r="AI100" i="1"/>
  <c r="AM101" i="1"/>
  <c r="AH109" i="1"/>
  <c r="AM110" i="1"/>
  <c r="AF111" i="1"/>
  <c r="AK112" i="1"/>
  <c r="AF116" i="1"/>
  <c r="AG127" i="1"/>
  <c r="AF131" i="1"/>
  <c r="AK140" i="1"/>
  <c r="AH145" i="1"/>
  <c r="AM146" i="1"/>
  <c r="AM151" i="1"/>
  <c r="AM156" i="1"/>
  <c r="AH157" i="1"/>
  <c r="AG166" i="1"/>
  <c r="AK175" i="1"/>
  <c r="AK178" i="1"/>
  <c r="AG179" i="1"/>
  <c r="AM181" i="1"/>
  <c r="AG186" i="1"/>
  <c r="AK188" i="1"/>
  <c r="AJ205" i="1"/>
  <c r="AK246" i="1"/>
  <c r="AD247" i="1"/>
  <c r="AH357" i="1"/>
  <c r="AI359" i="1"/>
  <c r="AI117" i="1"/>
  <c r="AF34" i="1"/>
  <c r="AL105" i="1"/>
  <c r="AI109" i="1"/>
  <c r="AL117" i="1"/>
  <c r="AL119" i="1"/>
  <c r="AJ123" i="1"/>
  <c r="AH125" i="1"/>
  <c r="AG131" i="1"/>
  <c r="AK142" i="1"/>
  <c r="AJ147" i="1"/>
  <c r="AG150" i="1"/>
  <c r="AI154" i="1"/>
  <c r="AE177" i="1"/>
  <c r="AK192" i="1"/>
  <c r="AE197" i="1"/>
  <c r="AF203" i="1"/>
  <c r="AG233" i="1"/>
  <c r="AD243" i="1"/>
  <c r="AL246" i="1"/>
  <c r="AH249" i="1"/>
  <c r="AM313" i="1"/>
  <c r="AL332" i="1"/>
  <c r="AG120" i="1"/>
  <c r="AG132" i="1"/>
  <c r="AG138" i="1"/>
  <c r="AJ143" i="1"/>
  <c r="AH147" i="1"/>
  <c r="AM152" i="1"/>
  <c r="AK156" i="1"/>
  <c r="AK167" i="1"/>
  <c r="AK169" i="1"/>
  <c r="AD172" i="1"/>
  <c r="AH178" i="1"/>
  <c r="AM191" i="1"/>
  <c r="AM197" i="1"/>
  <c r="AF198" i="1"/>
  <c r="AG210" i="1"/>
  <c r="AG212" i="1"/>
  <c r="AI215" i="1"/>
  <c r="AG225" i="1"/>
  <c r="AJ227" i="1"/>
  <c r="AF228" i="1"/>
  <c r="AK229" i="1"/>
  <c r="AM239" i="1"/>
  <c r="AJ259" i="1"/>
  <c r="AI265" i="1"/>
  <c r="AH274" i="1"/>
  <c r="AL279" i="1"/>
  <c r="AJ300" i="1"/>
  <c r="AH301" i="1"/>
  <c r="AL337" i="1"/>
  <c r="AM339" i="1"/>
  <c r="AE347" i="1"/>
  <c r="AL348" i="1"/>
  <c r="AM351" i="1"/>
  <c r="AH352" i="1"/>
  <c r="AF354" i="1"/>
  <c r="AC393" i="1"/>
  <c r="AH412" i="1"/>
  <c r="AH417" i="1"/>
  <c r="AH425" i="1"/>
  <c r="AJ427" i="1"/>
  <c r="AG462" i="1"/>
  <c r="AI114" i="1"/>
  <c r="AI126" i="1"/>
  <c r="AI147" i="1"/>
  <c r="AL156" i="1"/>
  <c r="AG162" i="1"/>
  <c r="AL167" i="1"/>
  <c r="AE172" i="1"/>
  <c r="AK173" i="1"/>
  <c r="AL183" i="1"/>
  <c r="AK186" i="1"/>
  <c r="AG198" i="1"/>
  <c r="AK208" i="1"/>
  <c r="AH210" i="1"/>
  <c r="AK227" i="1"/>
  <c r="AL229" i="1"/>
  <c r="AI230" i="1"/>
  <c r="AH253" i="1"/>
  <c r="AK256" i="1"/>
  <c r="AG257" i="1"/>
  <c r="AJ265" i="1"/>
  <c r="AK268" i="1"/>
  <c r="AI288" i="1"/>
  <c r="AI298" i="1"/>
  <c r="AG311" i="1"/>
  <c r="AK318" i="1"/>
  <c r="AK332" i="1"/>
  <c r="AG333" i="1"/>
  <c r="AJ335" i="1"/>
  <c r="AM337" i="1"/>
  <c r="AF347" i="1"/>
  <c r="AG392" i="1"/>
  <c r="AD393" i="1"/>
  <c r="AD394" i="1"/>
  <c r="AL403" i="1"/>
  <c r="AI110" i="1"/>
  <c r="AM114" i="1"/>
  <c r="AI122" i="1"/>
  <c r="AM126" i="1"/>
  <c r="AJ134" i="1"/>
  <c r="AL140" i="1"/>
  <c r="AG146" i="1"/>
  <c r="AI155" i="1"/>
  <c r="AL164" i="1"/>
  <c r="AL170" i="1"/>
  <c r="AM195" i="1"/>
  <c r="AL204" i="1"/>
  <c r="AH205" i="1"/>
  <c r="AI207" i="1"/>
  <c r="AD233" i="1"/>
  <c r="AJ236" i="1"/>
  <c r="AL260" i="1"/>
  <c r="AI304" i="1"/>
  <c r="AM306" i="1"/>
  <c r="AL309" i="1"/>
  <c r="AK311" i="1"/>
  <c r="AL323" i="1"/>
  <c r="AG324" i="1"/>
  <c r="AM330" i="1"/>
  <c r="AL129" i="1"/>
  <c r="AK134" i="1"/>
  <c r="AM140" i="1"/>
  <c r="AK144" i="1"/>
  <c r="AJ155" i="1"/>
  <c r="AH159" i="1"/>
  <c r="AM164" i="1"/>
  <c r="AM170" i="1"/>
  <c r="AL187" i="1"/>
  <c r="AK190" i="1"/>
  <c r="AK202" i="1"/>
  <c r="AI205" i="1"/>
  <c r="AL220" i="1"/>
  <c r="AH224" i="1"/>
  <c r="AM232" i="1"/>
  <c r="AG239" i="1"/>
  <c r="AJ246" i="1"/>
  <c r="AI248" i="1"/>
  <c r="AL250" i="1"/>
  <c r="AJ263" i="1"/>
  <c r="AF308" i="1"/>
  <c r="AM309" i="1"/>
  <c r="AG310" i="1"/>
  <c r="AJ331" i="1"/>
  <c r="AL210" i="1"/>
  <c r="AK219" i="1"/>
  <c r="AM222" i="1"/>
  <c r="AF223" i="1"/>
  <c r="AL227" i="1"/>
  <c r="AG235" i="1"/>
  <c r="AM240" i="1"/>
  <c r="AJ243" i="1"/>
  <c r="AG249" i="1"/>
  <c r="AJ254" i="1"/>
  <c r="AG255" i="1"/>
  <c r="AJ274" i="1"/>
  <c r="AH288" i="1"/>
  <c r="AJ295" i="1"/>
  <c r="AL302" i="1"/>
  <c r="AI305" i="1"/>
  <c r="AM307" i="1"/>
  <c r="AI317" i="1"/>
  <c r="AG322" i="1"/>
  <c r="AI324" i="1"/>
  <c r="AF329" i="1"/>
  <c r="AL365" i="1"/>
  <c r="AH392" i="1"/>
  <c r="AH397" i="1"/>
  <c r="AH404" i="1"/>
  <c r="AK414" i="1"/>
  <c r="AL461" i="1"/>
  <c r="AE109" i="1"/>
  <c r="AH179" i="1"/>
  <c r="AJ200" i="1"/>
  <c r="AM203" i="1"/>
  <c r="AH214" i="1"/>
  <c r="AH218" i="1"/>
  <c r="AH226" i="1"/>
  <c r="AJ230" i="1"/>
  <c r="AH239" i="1"/>
  <c r="AI249" i="1"/>
  <c r="AL254" i="1"/>
  <c r="AI258" i="1"/>
  <c r="AK263" i="1"/>
  <c r="AJ281" i="1"/>
  <c r="AG286" i="1"/>
  <c r="AH293" i="1"/>
  <c r="AF294" i="1"/>
  <c r="AJ298" i="1"/>
  <c r="AK300" i="1"/>
  <c r="AI322" i="1"/>
  <c r="AG327" i="1"/>
  <c r="AL363" i="1"/>
  <c r="AE386" i="1"/>
  <c r="AK388" i="1"/>
  <c r="AK390" i="1"/>
  <c r="AI211" i="1"/>
  <c r="AI216" i="1"/>
  <c r="AI218" i="1"/>
  <c r="AI226" i="1"/>
  <c r="AI239" i="1"/>
  <c r="AJ255" i="1"/>
  <c r="AL263" i="1"/>
  <c r="AL272" i="1"/>
  <c r="AI293" i="1"/>
  <c r="AG294" i="1"/>
  <c r="AE299" i="1"/>
  <c r="AL300" i="1"/>
  <c r="AI313" i="1"/>
  <c r="AL315" i="1"/>
  <c r="AI341" i="1"/>
  <c r="AI202" i="1"/>
  <c r="AK206" i="1"/>
  <c r="AK209" i="1"/>
  <c r="AJ216" i="1"/>
  <c r="AK237" i="1"/>
  <c r="AB254" i="1"/>
  <c r="AI267" i="1"/>
  <c r="AM272" i="1"/>
  <c r="AI273" i="1"/>
  <c r="AI286" i="1"/>
  <c r="AE287" i="1"/>
  <c r="AE292" i="1"/>
  <c r="AJ293" i="1"/>
  <c r="AE311" i="1"/>
  <c r="AE338" i="1"/>
  <c r="AE340" i="1"/>
  <c r="AJ341" i="1"/>
  <c r="AJ378" i="1"/>
  <c r="AG386" i="1"/>
  <c r="AL392" i="1"/>
  <c r="AL181" i="1"/>
  <c r="AL185" i="1"/>
  <c r="AL189" i="1"/>
  <c r="AL193" i="1"/>
  <c r="AL197" i="1"/>
  <c r="AH199" i="1"/>
  <c r="AJ202" i="1"/>
  <c r="AL206" i="1"/>
  <c r="AK216" i="1"/>
  <c r="AG217" i="1"/>
  <c r="AJ220" i="1"/>
  <c r="AF225" i="1"/>
  <c r="AG242" i="1"/>
  <c r="AL247" i="1"/>
  <c r="AJ267" i="1"/>
  <c r="AH270" i="1"/>
  <c r="AH271" i="1"/>
  <c r="AJ286" i="1"/>
  <c r="AM288" i="1"/>
  <c r="AE290" i="1"/>
  <c r="AH309" i="1"/>
  <c r="AF311" i="1"/>
  <c r="AJ320" i="1"/>
  <c r="AF333" i="1"/>
  <c r="AL339" i="1"/>
  <c r="AF340" i="1"/>
  <c r="AH349" i="1"/>
  <c r="AJ353" i="1"/>
  <c r="AG358" i="1"/>
  <c r="AH381" i="1"/>
  <c r="AI219" i="1"/>
  <c r="AF238" i="1"/>
  <c r="AI245" i="1"/>
  <c r="AG253" i="1"/>
  <c r="AM254" i="1"/>
  <c r="AI255" i="1"/>
  <c r="AI263" i="1"/>
  <c r="AK272" i="1"/>
  <c r="AI274" i="1"/>
  <c r="AI279" i="1"/>
  <c r="AH286" i="1"/>
  <c r="AG293" i="1"/>
  <c r="AK295" i="1"/>
  <c r="AI300" i="1"/>
  <c r="AK302" i="1"/>
  <c r="AE308" i="1"/>
  <c r="AH311" i="1"/>
  <c r="AF314" i="1"/>
  <c r="AF322" i="1"/>
  <c r="AH324" i="1"/>
  <c r="AI331" i="1"/>
  <c r="AJ348" i="1"/>
  <c r="AI355" i="1"/>
  <c r="AL359" i="1"/>
  <c r="AD389" i="1"/>
  <c r="AI414" i="1"/>
  <c r="AC419" i="1"/>
  <c r="AI427" i="1"/>
  <c r="AC433" i="1"/>
  <c r="AJ208" i="1"/>
  <c r="AL234" i="1"/>
  <c r="AH244" i="1"/>
  <c r="AL251" i="1"/>
  <c r="AG262" i="1"/>
  <c r="AL268" i="1"/>
  <c r="AK270" i="1"/>
  <c r="AI271" i="1"/>
  <c r="AG278" i="1"/>
  <c r="AM279" i="1"/>
  <c r="AK282" i="1"/>
  <c r="AM284" i="1"/>
  <c r="AM291" i="1"/>
  <c r="AF292" i="1"/>
  <c r="AK293" i="1"/>
  <c r="AE297" i="1"/>
  <c r="AF299" i="1"/>
  <c r="AM300" i="1"/>
  <c r="AJ305" i="1"/>
  <c r="AG306" i="1"/>
  <c r="AK320" i="1"/>
  <c r="AJ322" i="1"/>
  <c r="AE323" i="1"/>
  <c r="AG347" i="1"/>
  <c r="AI372" i="1"/>
  <c r="AH374" i="1"/>
  <c r="AF377" i="1"/>
  <c r="AJ381" i="1"/>
  <c r="AG467" i="1"/>
  <c r="AK233" i="1"/>
  <c r="AK241" i="1"/>
  <c r="AG250" i="1"/>
  <c r="AM251" i="1"/>
  <c r="AG256" i="1"/>
  <c r="AM259" i="1"/>
  <c r="AM268" i="1"/>
  <c r="AL270" i="1"/>
  <c r="AG276" i="1"/>
  <c r="AL282" i="1"/>
  <c r="AK289" i="1"/>
  <c r="AL293" i="1"/>
  <c r="AF297" i="1"/>
  <c r="AK305" i="1"/>
  <c r="AF315" i="1"/>
  <c r="AM318" i="1"/>
  <c r="AL320" i="1"/>
  <c r="AK336" i="1"/>
  <c r="AJ343" i="1"/>
  <c r="AF344" i="1"/>
  <c r="AL349" i="1"/>
  <c r="AH361" i="1"/>
  <c r="AF363" i="1"/>
  <c r="AI374" i="1"/>
  <c r="AM376" i="1"/>
  <c r="AH437" i="1"/>
  <c r="AI452" i="1"/>
  <c r="AM199" i="1"/>
  <c r="AH206" i="1"/>
  <c r="AF216" i="1"/>
  <c r="AJ232" i="1"/>
  <c r="AL241" i="1"/>
  <c r="AG243" i="1"/>
  <c r="AD249" i="1"/>
  <c r="AH250" i="1"/>
  <c r="AM270" i="1"/>
  <c r="AL275" i="1"/>
  <c r="AM282" i="1"/>
  <c r="AI283" i="1"/>
  <c r="AL289" i="1"/>
  <c r="AL296" i="1"/>
  <c r="AM303" i="1"/>
  <c r="AF304" i="1"/>
  <c r="AF317" i="1"/>
  <c r="AH319" i="1"/>
  <c r="AM320" i="1"/>
  <c r="AE335" i="1"/>
  <c r="AF341" i="1"/>
  <c r="AK343" i="1"/>
  <c r="AI347" i="1"/>
  <c r="AM349" i="1"/>
  <c r="AK367" i="1"/>
  <c r="AG368" i="1"/>
  <c r="AL369" i="1"/>
  <c r="AH370" i="1"/>
  <c r="AL381" i="1"/>
  <c r="AC436" i="1"/>
  <c r="AH447" i="1"/>
  <c r="AH450" i="1"/>
  <c r="AJ452" i="1"/>
  <c r="AH460" i="1"/>
  <c r="AD461" i="1"/>
  <c r="AL198" i="1"/>
  <c r="AI231" i="1"/>
  <c r="AI240" i="1"/>
  <c r="AI250" i="1"/>
  <c r="AG258" i="1"/>
  <c r="AM275" i="1"/>
  <c r="AH281" i="1"/>
  <c r="AJ283" i="1"/>
  <c r="AM289" i="1"/>
  <c r="AM296" i="1"/>
  <c r="AF302" i="1"/>
  <c r="AG304" i="1"/>
  <c r="AK312" i="1"/>
  <c r="AM314" i="1"/>
  <c r="AG317" i="1"/>
  <c r="AI319" i="1"/>
  <c r="AG341" i="1"/>
  <c r="AM345" i="1"/>
  <c r="AJ361" i="1"/>
  <c r="AH363" i="1"/>
  <c r="AJ365" i="1"/>
  <c r="AL367" i="1"/>
  <c r="AE373" i="1"/>
  <c r="AK374" i="1"/>
  <c r="AK379" i="1"/>
  <c r="AF434" i="1"/>
  <c r="AD436" i="1"/>
  <c r="AK442" i="1"/>
  <c r="AD444" i="1"/>
  <c r="AL445" i="1"/>
  <c r="AI460" i="1"/>
  <c r="AK197" i="1"/>
  <c r="AG205" i="1"/>
  <c r="AM223" i="1"/>
  <c r="AH230" i="1"/>
  <c r="AJ240" i="1"/>
  <c r="AF242" i="1"/>
  <c r="AK247" i="1"/>
  <c r="AH258" i="1"/>
  <c r="AK260" i="1"/>
  <c r="AM264" i="1"/>
  <c r="AG265" i="1"/>
  <c r="AM266" i="1"/>
  <c r="AH267" i="1"/>
  <c r="AI281" i="1"/>
  <c r="AL287" i="1"/>
  <c r="AG288" i="1"/>
  <c r="AJ290" i="1"/>
  <c r="AM294" i="1"/>
  <c r="AL312" i="1"/>
  <c r="AH313" i="1"/>
  <c r="AJ332" i="1"/>
  <c r="AE333" i="1"/>
  <c r="AH341" i="1"/>
  <c r="AM356" i="1"/>
  <c r="AH359" i="1"/>
  <c r="AE364" i="1"/>
  <c r="AG366" i="1"/>
  <c r="AM367" i="1"/>
  <c r="AM372" i="1"/>
  <c r="AF373" i="1"/>
  <c r="AL374" i="1"/>
  <c r="AG403" i="1"/>
  <c r="AE421" i="1"/>
  <c r="AD449" i="1"/>
  <c r="AL276" i="1"/>
  <c r="AC281" i="1"/>
  <c r="AK290" i="1"/>
  <c r="AL297" i="1"/>
  <c r="AG299" i="1"/>
  <c r="AI301" i="1"/>
  <c r="AH306" i="1"/>
  <c r="AM315" i="1"/>
  <c r="AH327" i="1"/>
  <c r="AI329" i="1"/>
  <c r="AF330" i="1"/>
  <c r="AG342" i="1"/>
  <c r="AG354" i="1"/>
  <c r="AM363" i="1"/>
  <c r="AG364" i="1"/>
  <c r="AK370" i="1"/>
  <c r="AG373" i="1"/>
  <c r="AM374" i="1"/>
  <c r="AK375" i="1"/>
  <c r="AJ377" i="1"/>
  <c r="AE400" i="1"/>
  <c r="AJ412" i="1"/>
  <c r="AD413" i="1"/>
  <c r="AD423" i="1"/>
  <c r="AI425" i="1"/>
  <c r="AK427" i="1"/>
  <c r="AK440" i="1"/>
  <c r="AD458" i="1"/>
  <c r="AD459" i="1"/>
  <c r="AJ460" i="1"/>
  <c r="AM237" i="1"/>
  <c r="AM260" i="1"/>
  <c r="AG266" i="1"/>
  <c r="AJ271" i="1"/>
  <c r="AM276" i="1"/>
  <c r="AD284" i="1"/>
  <c r="AL290" i="1"/>
  <c r="AM297" i="1"/>
  <c r="AH299" i="1"/>
  <c r="AI306" i="1"/>
  <c r="AJ308" i="1"/>
  <c r="AF318" i="1"/>
  <c r="AH325" i="1"/>
  <c r="AE328" i="1"/>
  <c r="AG330" i="1"/>
  <c r="AH354" i="1"/>
  <c r="AI360" i="1"/>
  <c r="AL370" i="1"/>
  <c r="AI386" i="1"/>
  <c r="AI391" i="1"/>
  <c r="AK393" i="1"/>
  <c r="AL407" i="1"/>
  <c r="AG422" i="1"/>
  <c r="AD424" i="1"/>
  <c r="AL448" i="1"/>
  <c r="AK456" i="1"/>
  <c r="AE458" i="1"/>
  <c r="AL236" i="1"/>
  <c r="AL252" i="1"/>
  <c r="AH259" i="1"/>
  <c r="AK264" i="1"/>
  <c r="AH275" i="1"/>
  <c r="AK280" i="1"/>
  <c r="AH282" i="1"/>
  <c r="AH289" i="1"/>
  <c r="AE305" i="1"/>
  <c r="AJ306" i="1"/>
  <c r="AK308" i="1"/>
  <c r="AH316" i="1"/>
  <c r="AL317" i="1"/>
  <c r="AG318" i="1"/>
  <c r="AI325" i="1"/>
  <c r="AG334" i="1"/>
  <c r="AH336" i="1"/>
  <c r="AJ338" i="1"/>
  <c r="AJ346" i="1"/>
  <c r="AG348" i="1"/>
  <c r="AE351" i="1"/>
  <c r="AJ371" i="1"/>
  <c r="AJ383" i="1"/>
  <c r="AM385" i="1"/>
  <c r="AH399" i="1"/>
  <c r="AK404" i="1"/>
  <c r="AE410" i="1"/>
  <c r="AD411" i="1"/>
  <c r="AL417" i="1"/>
  <c r="AE426" i="1"/>
  <c r="AL456" i="1"/>
  <c r="AI251" i="1"/>
  <c r="AI259" i="1"/>
  <c r="AL264" i="1"/>
  <c r="AI275" i="1"/>
  <c r="AL280" i="1"/>
  <c r="AJ287" i="1"/>
  <c r="AI289" i="1"/>
  <c r="AJ296" i="1"/>
  <c r="AF305" i="1"/>
  <c r="AJ325" i="1"/>
  <c r="AL329" i="1"/>
  <c r="AH334" i="1"/>
  <c r="AK338" i="1"/>
  <c r="AH348" i="1"/>
  <c r="AJ354" i="1"/>
  <c r="AE359" i="1"/>
  <c r="AG369" i="1"/>
  <c r="AH378" i="1"/>
  <c r="AJ380" i="1"/>
  <c r="AF384" i="1"/>
  <c r="AK415" i="1"/>
  <c r="AI418" i="1"/>
  <c r="AH446" i="1"/>
  <c r="AK451" i="1"/>
  <c r="AG270" i="1"/>
  <c r="AJ275" i="1"/>
  <c r="AM280" i="1"/>
  <c r="AG281" i="1"/>
  <c r="AK287" i="1"/>
  <c r="AF288" i="1"/>
  <c r="AL294" i="1"/>
  <c r="AK296" i="1"/>
  <c r="AE302" i="1"/>
  <c r="AL303" i="1"/>
  <c r="AJ312" i="1"/>
  <c r="AK314" i="1"/>
  <c r="AK323" i="1"/>
  <c r="AF324" i="1"/>
  <c r="AK325" i="1"/>
  <c r="AL327" i="1"/>
  <c r="AI334" i="1"/>
  <c r="AF345" i="1"/>
  <c r="AE353" i="1"/>
  <c r="AF357" i="1"/>
  <c r="AI378" i="1"/>
  <c r="AL394" i="1"/>
  <c r="AJ399" i="1"/>
  <c r="AI405" i="1"/>
  <c r="AJ418" i="1"/>
  <c r="AJ422" i="1"/>
  <c r="AG424" i="1"/>
  <c r="AL431" i="1"/>
  <c r="AG437" i="1"/>
  <c r="AH439" i="1"/>
  <c r="AG455" i="1"/>
  <c r="AK362" i="1"/>
  <c r="AH364" i="1"/>
  <c r="AH366" i="1"/>
  <c r="AI370" i="1"/>
  <c r="AJ374" i="1"/>
  <c r="AE377" i="1"/>
  <c r="AG381" i="1"/>
  <c r="AL388" i="1"/>
  <c r="AL390" i="1"/>
  <c r="AF396" i="1"/>
  <c r="AI399" i="1"/>
  <c r="AG408" i="1"/>
  <c r="AK418" i="1"/>
  <c r="AJ425" i="1"/>
  <c r="AJ430" i="1"/>
  <c r="AI434" i="1"/>
  <c r="AF455" i="1"/>
  <c r="AL468" i="1"/>
  <c r="AF342" i="1"/>
  <c r="AM343" i="1"/>
  <c r="AL345" i="1"/>
  <c r="AF358" i="1"/>
  <c r="AI361" i="1"/>
  <c r="AF367" i="1"/>
  <c r="AF369" i="1"/>
  <c r="AM370" i="1"/>
  <c r="AJ393" i="1"/>
  <c r="AK400" i="1"/>
  <c r="AF401" i="1"/>
  <c r="AH405" i="1"/>
  <c r="AF421" i="1"/>
  <c r="AK423" i="1"/>
  <c r="AL428" i="1"/>
  <c r="AG432" i="1"/>
  <c r="AI450" i="1"/>
  <c r="AI459" i="1"/>
  <c r="AL285" i="1"/>
  <c r="AF300" i="1"/>
  <c r="AJ310" i="1"/>
  <c r="AJ313" i="1"/>
  <c r="AK326" i="1"/>
  <c r="AH328" i="1"/>
  <c r="AF332" i="1"/>
  <c r="AG335" i="1"/>
  <c r="AH337" i="1"/>
  <c r="AI349" i="1"/>
  <c r="AH351" i="1"/>
  <c r="AF360" i="1"/>
  <c r="AK371" i="1"/>
  <c r="AL375" i="1"/>
  <c r="AF376" i="1"/>
  <c r="AL379" i="1"/>
  <c r="AL393" i="1"/>
  <c r="AL396" i="1"/>
  <c r="AI397" i="1"/>
  <c r="AC404" i="1"/>
  <c r="AK438" i="1"/>
  <c r="AL440" i="1"/>
  <c r="AJ453" i="1"/>
  <c r="AJ467" i="1"/>
  <c r="AM285" i="1"/>
  <c r="AE293" i="1"/>
  <c r="AG300" i="1"/>
  <c r="AI307" i="1"/>
  <c r="AF309" i="1"/>
  <c r="AF312" i="1"/>
  <c r="AM333" i="1"/>
  <c r="AI337" i="1"/>
  <c r="AH339" i="1"/>
  <c r="AI342" i="1"/>
  <c r="AJ344" i="1"/>
  <c r="AJ356" i="1"/>
  <c r="AG360" i="1"/>
  <c r="AL377" i="1"/>
  <c r="AM379" i="1"/>
  <c r="AH380" i="1"/>
  <c r="AJ382" i="1"/>
  <c r="AI401" i="1"/>
  <c r="AF439" i="1"/>
  <c r="AL464" i="1"/>
  <c r="AJ284" i="1"/>
  <c r="AL291" i="1"/>
  <c r="AF306" i="1"/>
  <c r="AG312" i="1"/>
  <c r="AE317" i="1"/>
  <c r="AF334" i="1"/>
  <c r="AE341" i="1"/>
  <c r="AK344" i="1"/>
  <c r="AK349" i="1"/>
  <c r="AK356" i="1"/>
  <c r="AJ358" i="1"/>
  <c r="AI365" i="1"/>
  <c r="AJ367" i="1"/>
  <c r="AJ369" i="1"/>
  <c r="AG378" i="1"/>
  <c r="AD386" i="1"/>
  <c r="AL426" i="1"/>
  <c r="AH427" i="1"/>
  <c r="AF430" i="1"/>
  <c r="AF437" i="1"/>
  <c r="AG439" i="1"/>
  <c r="AF446" i="1"/>
  <c r="AK448" i="1"/>
  <c r="AI454" i="1"/>
  <c r="AG460" i="1"/>
  <c r="AH465" i="1"/>
  <c r="AH307" i="1"/>
  <c r="AJ314" i="1"/>
  <c r="AL321" i="1"/>
  <c r="AF336" i="1"/>
  <c r="AH343" i="1"/>
  <c r="AJ350" i="1"/>
  <c r="AL357" i="1"/>
  <c r="AI366" i="1"/>
  <c r="AL371" i="1"/>
  <c r="AL382" i="1"/>
  <c r="AG387" i="1"/>
  <c r="AJ405" i="1"/>
  <c r="AE417" i="1"/>
  <c r="AL418" i="1"/>
  <c r="AK432" i="1"/>
  <c r="AJ435" i="1"/>
  <c r="AE442" i="1"/>
  <c r="AJ443" i="1"/>
  <c r="AK453" i="1"/>
  <c r="AI465" i="1"/>
  <c r="AM321" i="1"/>
  <c r="AE329" i="1"/>
  <c r="AG336" i="1"/>
  <c r="AI343" i="1"/>
  <c r="AK350" i="1"/>
  <c r="AM357" i="1"/>
  <c r="AE365" i="1"/>
  <c r="AG370" i="1"/>
  <c r="AJ375" i="1"/>
  <c r="AM382" i="1"/>
  <c r="AH387" i="1"/>
  <c r="AH389" i="1"/>
  <c r="AI400" i="1"/>
  <c r="AI402" i="1"/>
  <c r="AK405" i="1"/>
  <c r="AI406" i="1"/>
  <c r="AK408" i="1"/>
  <c r="AL432" i="1"/>
  <c r="AK435" i="1"/>
  <c r="AL437" i="1"/>
  <c r="AK443" i="1"/>
  <c r="AF447" i="1"/>
  <c r="AL453" i="1"/>
  <c r="AI463" i="1"/>
  <c r="AJ465" i="1"/>
  <c r="AI389" i="1"/>
  <c r="AJ395" i="1"/>
  <c r="AJ400" i="1"/>
  <c r="AJ402" i="1"/>
  <c r="AD412" i="1"/>
  <c r="AJ415" i="1"/>
  <c r="AK419" i="1"/>
  <c r="AK428" i="1"/>
  <c r="AI430" i="1"/>
  <c r="AE434" i="1"/>
  <c r="AL443" i="1"/>
  <c r="AG447" i="1"/>
  <c r="AJ463" i="1"/>
  <c r="AH468" i="1"/>
  <c r="AJ326" i="1"/>
  <c r="AL333" i="1"/>
  <c r="AF348" i="1"/>
  <c r="AH355" i="1"/>
  <c r="AJ362" i="1"/>
  <c r="AM368" i="1"/>
  <c r="AE369" i="1"/>
  <c r="AG374" i="1"/>
  <c r="AJ379" i="1"/>
  <c r="AG401" i="1"/>
  <c r="AK413" i="1"/>
  <c r="AI440" i="1"/>
  <c r="AL451" i="1"/>
  <c r="AG452" i="1"/>
  <c r="AE462" i="1"/>
  <c r="AL413" i="1"/>
  <c r="AG414" i="1"/>
  <c r="AK426" i="1"/>
  <c r="AJ438" i="1"/>
  <c r="AJ440" i="1"/>
  <c r="AH452" i="1"/>
  <c r="AK461" i="1"/>
  <c r="AL466" i="1"/>
  <c r="AK468" i="1"/>
  <c r="AF388" i="1"/>
  <c r="AK394" i="1"/>
  <c r="AD400" i="1"/>
  <c r="AE413" i="1"/>
  <c r="AJ419" i="1"/>
  <c r="AF426" i="1"/>
  <c r="AJ449" i="1"/>
  <c r="AK462" i="1"/>
  <c r="AL424" i="1"/>
  <c r="AJ436" i="1"/>
  <c r="AK449" i="1"/>
  <c r="AL462" i="1"/>
  <c r="AJ406" i="1"/>
  <c r="AH448" i="1"/>
  <c r="AH461" i="1"/>
  <c r="AB365" i="1"/>
  <c r="AM386" i="1"/>
  <c r="AH393" i="1"/>
  <c r="AI461" i="1"/>
  <c r="AI393" i="1"/>
  <c r="AL441" i="1"/>
  <c r="AF460" i="1"/>
  <c r="AK466" i="1"/>
  <c r="D197" i="2" l="1"/>
  <c r="D13" i="2"/>
  <c r="D189" i="2"/>
  <c r="D8" i="2"/>
  <c r="D329" i="2"/>
  <c r="D165" i="2"/>
  <c r="D103" i="2"/>
  <c r="D136" i="2"/>
  <c r="D183" i="2"/>
  <c r="D98" i="2"/>
  <c r="D227" i="2"/>
  <c r="D233" i="2"/>
  <c r="D190" i="2"/>
  <c r="D9" i="2"/>
  <c r="D455" i="2"/>
  <c r="D310" i="2"/>
  <c r="D439" i="2"/>
  <c r="D7" i="2"/>
  <c r="D40" i="2"/>
  <c r="D51" i="2"/>
  <c r="D86" i="2"/>
  <c r="D263" i="2"/>
  <c r="D269" i="2"/>
  <c r="D173" i="2"/>
  <c r="D456" i="2"/>
  <c r="D438" i="2"/>
  <c r="D293" i="2"/>
  <c r="D427" i="2"/>
  <c r="D460" i="2"/>
  <c r="D28" i="2"/>
  <c r="D39" i="2"/>
  <c r="D74" i="2"/>
  <c r="D299" i="2"/>
  <c r="D445" i="2"/>
  <c r="D154" i="2"/>
  <c r="D440" i="2"/>
  <c r="D311" i="2"/>
  <c r="D274" i="2"/>
  <c r="D415" i="2"/>
  <c r="D448" i="2"/>
  <c r="D16" i="2"/>
  <c r="D410" i="2"/>
  <c r="D62" i="2"/>
  <c r="D335" i="2"/>
  <c r="D429" i="2"/>
  <c r="D441" i="2"/>
  <c r="D420" i="2"/>
  <c r="D294" i="2"/>
  <c r="D77" i="2"/>
  <c r="D403" i="2"/>
  <c r="D436" i="2"/>
  <c r="D363" i="2"/>
  <c r="D398" i="2"/>
  <c r="D156" i="2"/>
  <c r="J15" i="2"/>
  <c r="G122" i="2" s="1"/>
  <c r="D409" i="2"/>
  <c r="D421" i="2"/>
  <c r="D404" i="2"/>
  <c r="D275" i="2"/>
  <c r="D58" i="2"/>
  <c r="D391" i="2"/>
  <c r="D424" i="2"/>
  <c r="D351" i="2"/>
  <c r="D386" i="2"/>
  <c r="D198" i="2"/>
  <c r="D106" i="2"/>
  <c r="D393" i="2"/>
  <c r="D405" i="2"/>
  <c r="D276" i="2"/>
  <c r="D258" i="2"/>
  <c r="D397" i="2"/>
  <c r="D295" i="2"/>
  <c r="D328" i="2"/>
  <c r="D339" i="2"/>
  <c r="D374" i="2"/>
  <c r="D234" i="2"/>
  <c r="D144" i="2"/>
  <c r="D213" i="2"/>
  <c r="D385" i="2"/>
  <c r="D260" i="2"/>
  <c r="D78" i="2"/>
  <c r="D381" i="2"/>
  <c r="D283" i="2"/>
  <c r="D280" i="2"/>
  <c r="D327" i="2"/>
  <c r="D32" i="2"/>
  <c r="D71" i="2"/>
  <c r="D119" i="2"/>
  <c r="D161" i="2"/>
  <c r="D200" i="2"/>
  <c r="D236" i="2"/>
  <c r="D272" i="2"/>
  <c r="D308" i="2"/>
  <c r="D344" i="2"/>
  <c r="D380" i="2"/>
  <c r="D416" i="2"/>
  <c r="D452" i="2"/>
  <c r="D34" i="2"/>
  <c r="D72" i="2"/>
  <c r="D120" i="2"/>
  <c r="D162" i="2"/>
  <c r="D209" i="2"/>
  <c r="D245" i="2"/>
  <c r="D281" i="2"/>
  <c r="D317" i="2"/>
  <c r="D353" i="2"/>
  <c r="D389" i="2"/>
  <c r="D425" i="2"/>
  <c r="D461" i="2"/>
  <c r="D35" i="2"/>
  <c r="D83" i="2"/>
  <c r="D125" i="2"/>
  <c r="D164" i="2"/>
  <c r="D210" i="2"/>
  <c r="D246" i="2"/>
  <c r="D282" i="2"/>
  <c r="D318" i="2"/>
  <c r="D354" i="2"/>
  <c r="D390" i="2"/>
  <c r="D426" i="2"/>
  <c r="D36" i="2"/>
  <c r="D138" i="2"/>
  <c r="D226" i="2"/>
  <c r="D322" i="2"/>
  <c r="D396" i="2"/>
  <c r="D47" i="2"/>
  <c r="D140" i="2"/>
  <c r="D248" i="2"/>
  <c r="D323" i="2"/>
  <c r="D406" i="2"/>
  <c r="D48" i="2"/>
  <c r="D142" i="2"/>
  <c r="D250" i="2"/>
  <c r="D324" i="2"/>
  <c r="D428" i="2"/>
  <c r="D53" i="2"/>
  <c r="D174" i="2"/>
  <c r="D251" i="2"/>
  <c r="D334" i="2"/>
  <c r="D430" i="2"/>
  <c r="D54" i="2"/>
  <c r="D176" i="2"/>
  <c r="D252" i="2"/>
  <c r="D356" i="2"/>
  <c r="D431" i="2"/>
  <c r="D84" i="2"/>
  <c r="D178" i="2"/>
  <c r="D262" i="2"/>
  <c r="D358" i="2"/>
  <c r="D432" i="2"/>
  <c r="D89" i="2"/>
  <c r="D179" i="2"/>
  <c r="D284" i="2"/>
  <c r="D359" i="2"/>
  <c r="D442" i="2"/>
  <c r="D90" i="2"/>
  <c r="D180" i="2"/>
  <c r="D286" i="2"/>
  <c r="D360" i="2"/>
  <c r="D462" i="2"/>
  <c r="D92" i="2"/>
  <c r="D212" i="2"/>
  <c r="D287" i="2"/>
  <c r="D370" i="2"/>
  <c r="D464" i="2"/>
  <c r="D102" i="2"/>
  <c r="D214" i="2"/>
  <c r="D288" i="2"/>
  <c r="D392" i="2"/>
  <c r="D466" i="2"/>
  <c r="D11" i="2"/>
  <c r="D126" i="2"/>
  <c r="D215" i="2"/>
  <c r="D298" i="2"/>
  <c r="D394" i="2"/>
  <c r="D467" i="2"/>
  <c r="D12" i="2"/>
  <c r="D128" i="2"/>
  <c r="D216" i="2"/>
  <c r="D320" i="2"/>
  <c r="D395" i="2"/>
  <c r="D468" i="2"/>
  <c r="D30" i="2"/>
  <c r="D108" i="2"/>
  <c r="D134" i="2"/>
  <c r="D278" i="2"/>
  <c r="D422" i="2"/>
  <c r="D99" i="2"/>
  <c r="D243" i="2"/>
  <c r="D387" i="2"/>
  <c r="D52" i="2"/>
  <c r="D196" i="2"/>
  <c r="D340" i="2"/>
  <c r="D19" i="2"/>
  <c r="D163" i="2"/>
  <c r="D307" i="2"/>
  <c r="D451" i="2"/>
  <c r="D201" i="2"/>
  <c r="D417" i="2"/>
  <c r="D149" i="2"/>
  <c r="D365" i="2"/>
  <c r="D114" i="2"/>
  <c r="D330" i="2"/>
  <c r="D80" i="2"/>
  <c r="D296" i="2"/>
  <c r="D45" i="2"/>
  <c r="D261" i="2"/>
  <c r="D10" i="2"/>
  <c r="D33" i="2"/>
  <c r="D249" i="2"/>
  <c r="D465" i="2"/>
  <c r="D20" i="2"/>
  <c r="D66" i="2"/>
  <c r="D104" i="2"/>
  <c r="D450" i="2"/>
  <c r="D314" i="2"/>
  <c r="D458" i="2"/>
  <c r="D135" i="2"/>
  <c r="D279" i="2"/>
  <c r="D423" i="2"/>
  <c r="D88" i="2"/>
  <c r="D232" i="2"/>
  <c r="D376" i="2"/>
  <c r="D55" i="2"/>
  <c r="D199" i="2"/>
  <c r="D343" i="2"/>
  <c r="D37" i="2"/>
  <c r="D253" i="2"/>
  <c r="D469" i="2"/>
  <c r="D202" i="2"/>
  <c r="D418" i="2"/>
  <c r="D167" i="2"/>
  <c r="D383" i="2"/>
  <c r="D132" i="2"/>
  <c r="D348" i="2"/>
  <c r="D97" i="2"/>
  <c r="D313" i="2"/>
  <c r="D65" i="2"/>
  <c r="D85" i="2"/>
  <c r="D301" i="2"/>
  <c r="D408" i="2"/>
  <c r="D443" i="2"/>
  <c r="D182" i="2"/>
  <c r="D67" i="2"/>
  <c r="D273" i="2"/>
  <c r="D437" i="2"/>
  <c r="D152" i="2"/>
  <c r="D333" i="2"/>
  <c r="D321" i="2"/>
  <c r="D342" i="2"/>
  <c r="D206" i="2"/>
  <c r="D350" i="2"/>
  <c r="D27" i="2"/>
  <c r="D171" i="2"/>
  <c r="D315" i="2"/>
  <c r="D459" i="2"/>
  <c r="D124" i="2"/>
  <c r="D268" i="2"/>
  <c r="D412" i="2"/>
  <c r="D91" i="2"/>
  <c r="D235" i="2"/>
  <c r="D379" i="2"/>
  <c r="D93" i="2"/>
  <c r="D309" i="2"/>
  <c r="D41" i="2"/>
  <c r="D257" i="2"/>
  <c r="D6" i="2"/>
  <c r="D70" i="2"/>
  <c r="D146" i="2"/>
  <c r="D290" i="2"/>
  <c r="D434" i="2"/>
  <c r="D111" i="2"/>
  <c r="D255" i="2"/>
  <c r="D399" i="2"/>
  <c r="D64" i="2"/>
  <c r="D208" i="2"/>
  <c r="D352" i="2"/>
  <c r="D31" i="2"/>
  <c r="D175" i="2"/>
  <c r="D319" i="2"/>
  <c r="D463" i="2"/>
  <c r="D217" i="2"/>
  <c r="D433" i="2"/>
  <c r="D166" i="2"/>
  <c r="D382" i="2"/>
  <c r="D131" i="2"/>
  <c r="D347" i="2"/>
  <c r="D96" i="2"/>
  <c r="D312" i="2"/>
  <c r="D61" i="2"/>
  <c r="D277" i="2"/>
  <c r="D29" i="2"/>
  <c r="D49" i="2"/>
  <c r="D265" i="2"/>
  <c r="D449" i="2"/>
  <c r="D18" i="2"/>
  <c r="D56" i="2"/>
  <c r="D26" i="2"/>
  <c r="D377" i="2"/>
  <c r="D414" i="2"/>
  <c r="D326" i="2"/>
  <c r="D147" i="2"/>
  <c r="D291" i="2"/>
  <c r="D100" i="2"/>
  <c r="D388" i="2"/>
  <c r="D355" i="2"/>
  <c r="D5" i="2"/>
  <c r="D186" i="2"/>
  <c r="D368" i="2"/>
  <c r="D82" i="2"/>
  <c r="D341" i="2"/>
  <c r="D407" i="2"/>
  <c r="D50" i="2"/>
  <c r="D194" i="2"/>
  <c r="D15" i="2"/>
  <c r="D303" i="2"/>
  <c r="D112" i="2"/>
  <c r="D400" i="2"/>
  <c r="D223" i="2"/>
  <c r="D73" i="2"/>
  <c r="D22" i="2"/>
  <c r="D454" i="2"/>
  <c r="D419" i="2"/>
  <c r="D384" i="2"/>
  <c r="D349" i="2"/>
  <c r="D121" i="2"/>
  <c r="D305" i="2"/>
  <c r="D371" i="2"/>
  <c r="D14" i="2"/>
  <c r="D158" i="2"/>
  <c r="D302" i="2"/>
  <c r="D446" i="2"/>
  <c r="D123" i="2"/>
  <c r="D267" i="2"/>
  <c r="D411" i="2"/>
  <c r="D76" i="2"/>
  <c r="D220" i="2"/>
  <c r="D364" i="2"/>
  <c r="D43" i="2"/>
  <c r="D187" i="2"/>
  <c r="D331" i="2"/>
  <c r="D21" i="2"/>
  <c r="D237" i="2"/>
  <c r="D453" i="2"/>
  <c r="D185" i="2"/>
  <c r="D401" i="2"/>
  <c r="D150" i="2"/>
  <c r="D366" i="2"/>
  <c r="D116" i="2"/>
  <c r="D332" i="2"/>
  <c r="D81" i="2"/>
  <c r="D297" i="2"/>
  <c r="D46" i="2"/>
  <c r="D69" i="2"/>
  <c r="D285" i="2"/>
  <c r="D413" i="2"/>
  <c r="D444" i="2"/>
  <c r="D17" i="2"/>
  <c r="D170" i="2"/>
  <c r="D38" i="2"/>
  <c r="D470" i="2"/>
  <c r="D435" i="2"/>
  <c r="D244" i="2"/>
  <c r="D211" i="2"/>
  <c r="D57" i="2"/>
  <c r="D221" i="2"/>
  <c r="D402" i="2"/>
  <c r="D117" i="2"/>
  <c r="D105" i="2"/>
  <c r="D372" i="2"/>
  <c r="D378" i="2"/>
  <c r="D338" i="2"/>
  <c r="D159" i="2"/>
  <c r="D447" i="2"/>
  <c r="D256" i="2"/>
  <c r="D79" i="2"/>
  <c r="D367" i="2"/>
  <c r="D289" i="2"/>
  <c r="D238" i="2"/>
  <c r="D203" i="2"/>
  <c r="D168" i="2"/>
  <c r="D133" i="2"/>
  <c r="D101" i="2"/>
  <c r="D337" i="2"/>
  <c r="D336" i="2"/>
  <c r="D264" i="2"/>
  <c r="D373" i="2"/>
  <c r="D137" i="2"/>
  <c r="D169" i="2"/>
  <c r="D204" i="2"/>
  <c r="D239" i="2"/>
  <c r="D130" i="2"/>
  <c r="D145" i="2"/>
  <c r="D247" i="2"/>
  <c r="D316" i="2"/>
  <c r="D4" i="2"/>
  <c r="D87" i="2"/>
  <c r="D242" i="2"/>
  <c r="D270" i="2"/>
  <c r="D143" i="2"/>
  <c r="D300" i="2"/>
  <c r="D357" i="2"/>
  <c r="D118" i="2"/>
  <c r="D153" i="2"/>
  <c r="D188" i="2"/>
  <c r="D222" i="2"/>
  <c r="D113" i="2"/>
  <c r="D129" i="2"/>
  <c r="D151" i="2"/>
  <c r="D304" i="2"/>
  <c r="D3" i="2"/>
  <c r="D75" i="2"/>
  <c r="D230" i="2"/>
  <c r="D306" i="2"/>
  <c r="D191" i="2"/>
  <c r="D68" i="2"/>
  <c r="D229" i="2"/>
  <c r="D457" i="2"/>
  <c r="D25" i="2"/>
  <c r="D60" i="2"/>
  <c r="D95" i="2"/>
  <c r="D94" i="2"/>
  <c r="D109" i="2"/>
  <c r="D139" i="2"/>
  <c r="D292" i="2"/>
  <c r="D375" i="2"/>
  <c r="D63" i="2"/>
  <c r="D218" i="2"/>
  <c r="G14" i="2"/>
  <c r="G26" i="2"/>
  <c r="G38" i="2"/>
  <c r="G50" i="2"/>
  <c r="G62" i="2"/>
  <c r="G74" i="2"/>
  <c r="G86" i="2"/>
  <c r="G98" i="2"/>
  <c r="G110" i="2"/>
  <c r="G134" i="2"/>
  <c r="G146" i="2"/>
  <c r="G158" i="2"/>
  <c r="G170" i="2"/>
  <c r="G182" i="2"/>
  <c r="G194" i="2"/>
  <c r="G206" i="2"/>
  <c r="G218" i="2"/>
  <c r="G230" i="2"/>
  <c r="G242" i="2"/>
  <c r="G254" i="2"/>
  <c r="G278" i="2"/>
  <c r="G290" i="2"/>
  <c r="G302" i="2"/>
  <c r="G314" i="2"/>
  <c r="G326" i="2"/>
  <c r="G338" i="2"/>
  <c r="G350" i="2"/>
  <c r="G362" i="2"/>
  <c r="G374" i="2"/>
  <c r="G386" i="2"/>
  <c r="G398" i="2"/>
  <c r="G422" i="2"/>
  <c r="G434" i="2"/>
  <c r="G446" i="2"/>
  <c r="G458" i="2"/>
  <c r="G470" i="2"/>
  <c r="G29" i="2"/>
  <c r="G15" i="2"/>
  <c r="G27" i="2"/>
  <c r="G39" i="2"/>
  <c r="G51" i="2"/>
  <c r="G63" i="2"/>
  <c r="G87" i="2"/>
  <c r="G99" i="2"/>
  <c r="G111" i="2"/>
  <c r="G123" i="2"/>
  <c r="G135" i="2"/>
  <c r="G147" i="2"/>
  <c r="G159" i="2"/>
  <c r="G171" i="2"/>
  <c r="G183" i="2"/>
  <c r="G195" i="2"/>
  <c r="G207" i="2"/>
  <c r="G231" i="2"/>
  <c r="G243" i="2"/>
  <c r="G255" i="2"/>
  <c r="G267" i="2"/>
  <c r="G279" i="2"/>
  <c r="G291" i="2"/>
  <c r="G303" i="2"/>
  <c r="G315" i="2"/>
  <c r="G327" i="2"/>
  <c r="G339" i="2"/>
  <c r="G351" i="2"/>
  <c r="G375" i="2"/>
  <c r="G387" i="2"/>
  <c r="G399" i="2"/>
  <c r="G411" i="2"/>
  <c r="G423" i="2"/>
  <c r="G435" i="2"/>
  <c r="G447" i="2"/>
  <c r="G459" i="2"/>
  <c r="G3" i="2"/>
  <c r="G17" i="2"/>
  <c r="G113" i="2"/>
  <c r="G4" i="2"/>
  <c r="G16" i="2"/>
  <c r="G28" i="2"/>
  <c r="G40" i="2"/>
  <c r="G52" i="2"/>
  <c r="G64" i="2"/>
  <c r="G76" i="2"/>
  <c r="G88" i="2"/>
  <c r="G100" i="2"/>
  <c r="G112" i="2"/>
  <c r="G124" i="2"/>
  <c r="G148" i="2"/>
  <c r="G160" i="2"/>
  <c r="G172" i="2"/>
  <c r="G184" i="2"/>
  <c r="G196" i="2"/>
  <c r="G208" i="2"/>
  <c r="G220" i="2"/>
  <c r="G232" i="2"/>
  <c r="G244" i="2"/>
  <c r="G256" i="2"/>
  <c r="G268" i="2"/>
  <c r="G292" i="2"/>
  <c r="G304" i="2"/>
  <c r="G316" i="2"/>
  <c r="G328" i="2"/>
  <c r="G340" i="2"/>
  <c r="G352" i="2"/>
  <c r="G364" i="2"/>
  <c r="G376" i="2"/>
  <c r="G388" i="2"/>
  <c r="G400" i="2"/>
  <c r="G412" i="2"/>
  <c r="G436" i="2"/>
  <c r="G448" i="2"/>
  <c r="G460" i="2"/>
  <c r="G5" i="2"/>
  <c r="G41" i="2"/>
  <c r="G53" i="2"/>
  <c r="G65" i="2"/>
  <c r="G77" i="2"/>
  <c r="G89" i="2"/>
  <c r="G7" i="2"/>
  <c r="G19" i="2"/>
  <c r="G43" i="2"/>
  <c r="G55" i="2"/>
  <c r="G67" i="2"/>
  <c r="G79" i="2"/>
  <c r="G91" i="2"/>
  <c r="G103" i="2"/>
  <c r="G115" i="2"/>
  <c r="G127" i="2"/>
  <c r="G139" i="2"/>
  <c r="G151" i="2"/>
  <c r="G163" i="2"/>
  <c r="G187" i="2"/>
  <c r="G199" i="2"/>
  <c r="G211" i="2"/>
  <c r="G223" i="2"/>
  <c r="G235" i="2"/>
  <c r="G247" i="2"/>
  <c r="G259" i="2"/>
  <c r="G271" i="2"/>
  <c r="G283" i="2"/>
  <c r="G295" i="2"/>
  <c r="G307" i="2"/>
  <c r="G331" i="2"/>
  <c r="G343" i="2"/>
  <c r="G355" i="2"/>
  <c r="G367" i="2"/>
  <c r="G379" i="2"/>
  <c r="G391" i="2"/>
  <c r="G403" i="2"/>
  <c r="G415" i="2"/>
  <c r="G427" i="2"/>
  <c r="G439" i="2"/>
  <c r="G451" i="2"/>
  <c r="G8" i="2"/>
  <c r="G20" i="2"/>
  <c r="G32" i="2"/>
  <c r="G24" i="2"/>
  <c r="G47" i="2"/>
  <c r="G69" i="2"/>
  <c r="G90" i="2"/>
  <c r="G107" i="2"/>
  <c r="G129" i="2"/>
  <c r="G145" i="2"/>
  <c r="G165" i="2"/>
  <c r="G201" i="2"/>
  <c r="G217" i="2"/>
  <c r="G237" i="2"/>
  <c r="G253" i="2"/>
  <c r="G273" i="2"/>
  <c r="G289" i="2"/>
  <c r="G309" i="2"/>
  <c r="G325" i="2"/>
  <c r="G345" i="2"/>
  <c r="G361" i="2"/>
  <c r="G381" i="2"/>
  <c r="G417" i="2"/>
  <c r="G433" i="2"/>
  <c r="G453" i="2"/>
  <c r="G469" i="2"/>
  <c r="G25" i="2"/>
  <c r="G48" i="2"/>
  <c r="G70" i="2"/>
  <c r="G92" i="2"/>
  <c r="G108" i="2"/>
  <c r="G130" i="2"/>
  <c r="G149" i="2"/>
  <c r="G185" i="2"/>
  <c r="G202" i="2"/>
  <c r="G221" i="2"/>
  <c r="G238" i="2"/>
  <c r="G257" i="2"/>
  <c r="G274" i="2"/>
  <c r="G293" i="2"/>
  <c r="G310" i="2"/>
  <c r="G329" i="2"/>
  <c r="G346" i="2"/>
  <c r="G365" i="2"/>
  <c r="G401" i="2"/>
  <c r="G418" i="2"/>
  <c r="G437" i="2"/>
  <c r="G454" i="2"/>
  <c r="G6" i="2"/>
  <c r="G30" i="2"/>
  <c r="G49" i="2"/>
  <c r="G71" i="2"/>
  <c r="G93" i="2"/>
  <c r="G109" i="2"/>
  <c r="G131" i="2"/>
  <c r="G167" i="2"/>
  <c r="G186" i="2"/>
  <c r="G203" i="2"/>
  <c r="G222" i="2"/>
  <c r="G239" i="2"/>
  <c r="G258" i="2"/>
  <c r="G275" i="2"/>
  <c r="G294" i="2"/>
  <c r="G311" i="2"/>
  <c r="G330" i="2"/>
  <c r="G347" i="2"/>
  <c r="G383" i="2"/>
  <c r="G402" i="2"/>
  <c r="G419" i="2"/>
  <c r="G438" i="2"/>
  <c r="G455" i="2"/>
  <c r="G9" i="2"/>
  <c r="G33" i="2"/>
  <c r="G54" i="2"/>
  <c r="G72" i="2"/>
  <c r="G94" i="2"/>
  <c r="G114" i="2"/>
  <c r="G152" i="2"/>
  <c r="G168" i="2"/>
  <c r="G188" i="2"/>
  <c r="G204" i="2"/>
  <c r="G224" i="2"/>
  <c r="G240" i="2"/>
  <c r="G260" i="2"/>
  <c r="G276" i="2"/>
  <c r="G296" i="2"/>
  <c r="G312" i="2"/>
  <c r="G332" i="2"/>
  <c r="G368" i="2"/>
  <c r="G384" i="2"/>
  <c r="G404" i="2"/>
  <c r="G420" i="2"/>
  <c r="G440" i="2"/>
  <c r="G456" i="2"/>
  <c r="G10" i="2"/>
  <c r="G34" i="2"/>
  <c r="G56" i="2"/>
  <c r="G73" i="2"/>
  <c r="G95" i="2"/>
  <c r="G133" i="2"/>
  <c r="G153" i="2"/>
  <c r="G169" i="2"/>
  <c r="G189" i="2"/>
  <c r="G205" i="2"/>
  <c r="G225" i="2"/>
  <c r="G241" i="2"/>
  <c r="G261" i="2"/>
  <c r="G277" i="2"/>
  <c r="G297" i="2"/>
  <c r="G313" i="2"/>
  <c r="G349" i="2"/>
  <c r="G369" i="2"/>
  <c r="G385" i="2"/>
  <c r="G405" i="2"/>
  <c r="G421" i="2"/>
  <c r="G441" i="2"/>
  <c r="G457" i="2"/>
  <c r="G11" i="2"/>
  <c r="G96" i="2"/>
  <c r="G117" i="2"/>
  <c r="G137" i="2"/>
  <c r="G173" i="2"/>
  <c r="G190" i="2"/>
  <c r="G209" i="2"/>
  <c r="G226" i="2"/>
  <c r="G245" i="2"/>
  <c r="G262" i="2"/>
  <c r="G281" i="2"/>
  <c r="G298" i="2"/>
  <c r="G317" i="2"/>
  <c r="G334" i="2"/>
  <c r="G353" i="2"/>
  <c r="G389" i="2"/>
  <c r="G406" i="2"/>
  <c r="G425" i="2"/>
  <c r="G442" i="2"/>
  <c r="G461" i="2"/>
  <c r="G18" i="2"/>
  <c r="G42" i="2"/>
  <c r="G60" i="2"/>
  <c r="G82" i="2"/>
  <c r="G102" i="2"/>
  <c r="G120" i="2"/>
  <c r="G157" i="2"/>
  <c r="G177" i="2"/>
  <c r="G193" i="2"/>
  <c r="G213" i="2"/>
  <c r="G229" i="2"/>
  <c r="G249" i="2"/>
  <c r="G265" i="2"/>
  <c r="G285" i="2"/>
  <c r="G301" i="2"/>
  <c r="G321" i="2"/>
  <c r="G337" i="2"/>
  <c r="G373" i="2"/>
  <c r="G393" i="2"/>
  <c r="G409" i="2"/>
  <c r="G429" i="2"/>
  <c r="G445" i="2"/>
  <c r="G465" i="2"/>
  <c r="G46" i="2"/>
  <c r="G85" i="2"/>
  <c r="G140" i="2"/>
  <c r="G179" i="2"/>
  <c r="G227" i="2"/>
  <c r="G308" i="2"/>
  <c r="G356" i="2"/>
  <c r="G395" i="2"/>
  <c r="G443" i="2"/>
  <c r="G58" i="2"/>
  <c r="G66" i="2"/>
  <c r="G57" i="2"/>
  <c r="G97" i="2"/>
  <c r="G142" i="2"/>
  <c r="G180" i="2"/>
  <c r="G228" i="2"/>
  <c r="G318" i="2"/>
  <c r="G358" i="2"/>
  <c r="G396" i="2"/>
  <c r="G444" i="2"/>
  <c r="G12" i="2"/>
  <c r="G106" i="2"/>
  <c r="G101" i="2"/>
  <c r="G143" i="2"/>
  <c r="G191" i="2"/>
  <c r="G233" i="2"/>
  <c r="G272" i="2"/>
  <c r="G359" i="2"/>
  <c r="G407" i="2"/>
  <c r="G449" i="2"/>
  <c r="G61" i="2"/>
  <c r="G13" i="2"/>
  <c r="G59" i="2"/>
  <c r="G104" i="2"/>
  <c r="G144" i="2"/>
  <c r="G192" i="2"/>
  <c r="G234" i="2"/>
  <c r="G282" i="2"/>
  <c r="G360" i="2"/>
  <c r="G408" i="2"/>
  <c r="G450" i="2"/>
  <c r="G21" i="2"/>
  <c r="G105" i="2"/>
  <c r="G155" i="2"/>
  <c r="G197" i="2"/>
  <c r="G236" i="2"/>
  <c r="G284" i="2"/>
  <c r="G323" i="2"/>
  <c r="G371" i="2"/>
  <c r="G452" i="2"/>
  <c r="G22" i="2"/>
  <c r="G156" i="2"/>
  <c r="G198" i="2"/>
  <c r="G246" i="2"/>
  <c r="G286" i="2"/>
  <c r="G324" i="2"/>
  <c r="G372" i="2"/>
  <c r="G414" i="2"/>
  <c r="G462" i="2"/>
  <c r="G23" i="2"/>
  <c r="G248" i="2"/>
  <c r="G287" i="2"/>
  <c r="G335" i="2"/>
  <c r="G377" i="2"/>
  <c r="G416" i="2"/>
  <c r="G464" i="2"/>
  <c r="G84" i="2"/>
  <c r="G200" i="2"/>
  <c r="G299" i="2"/>
  <c r="G392" i="2"/>
  <c r="G341" i="2"/>
  <c r="G162" i="2"/>
  <c r="G118" i="2"/>
  <c r="G210" i="2"/>
  <c r="G300" i="2"/>
  <c r="G394" i="2"/>
  <c r="G35" i="2"/>
  <c r="G119" i="2"/>
  <c r="G212" i="2"/>
  <c r="G305" i="2"/>
  <c r="G426" i="2"/>
  <c r="G216" i="2"/>
  <c r="G344" i="2"/>
  <c r="G36" i="2"/>
  <c r="G121" i="2"/>
  <c r="G214" i="2"/>
  <c r="G306" i="2"/>
  <c r="G428" i="2"/>
  <c r="G37" i="2"/>
  <c r="G128" i="2"/>
  <c r="G138" i="2"/>
  <c r="G251" i="2"/>
  <c r="G126" i="2"/>
  <c r="G336" i="2"/>
  <c r="G430" i="2"/>
  <c r="G44" i="2"/>
  <c r="G431" i="2"/>
  <c r="G45" i="2"/>
  <c r="G432" i="2"/>
  <c r="G68" i="2"/>
  <c r="G466" i="2"/>
  <c r="G78" i="2"/>
  <c r="G164" i="2"/>
  <c r="G252" i="2"/>
  <c r="G467" i="2"/>
  <c r="G80" i="2"/>
  <c r="G174" i="2"/>
  <c r="G263" i="2"/>
  <c r="G378" i="2"/>
  <c r="G468" i="2"/>
  <c r="G81" i="2"/>
  <c r="G176" i="2"/>
  <c r="G264" i="2"/>
  <c r="G380" i="2"/>
  <c r="G83" i="2"/>
  <c r="G288" i="2"/>
  <c r="G390" i="2"/>
  <c r="G178" i="2" l="1"/>
  <c r="G354" i="2"/>
  <c r="G215" i="2"/>
  <c r="G342" i="2"/>
  <c r="G250" i="2"/>
  <c r="G161" i="2"/>
  <c r="G413" i="2"/>
  <c r="G322" i="2"/>
  <c r="G320" i="2"/>
  <c r="G270" i="2"/>
  <c r="G269" i="2"/>
  <c r="G357" i="2"/>
  <c r="G141" i="2"/>
  <c r="G370" i="2"/>
  <c r="G154" i="2"/>
  <c r="G333" i="2"/>
  <c r="G116" i="2"/>
  <c r="G348" i="2"/>
  <c r="G132" i="2"/>
  <c r="G366" i="2"/>
  <c r="G150" i="2"/>
  <c r="G382" i="2"/>
  <c r="G166" i="2"/>
  <c r="G397" i="2"/>
  <c r="G181" i="2"/>
  <c r="G463" i="2"/>
  <c r="G319" i="2"/>
  <c r="G175" i="2"/>
  <c r="G31" i="2"/>
  <c r="G424" i="2"/>
  <c r="G280" i="2"/>
  <c r="G136" i="2"/>
  <c r="G125" i="2"/>
  <c r="G363" i="2"/>
  <c r="G219" i="2"/>
  <c r="G75" i="2"/>
  <c r="G410" i="2"/>
  <c r="G266" i="2"/>
</calcChain>
</file>

<file path=xl/sharedStrings.xml><?xml version="1.0" encoding="utf-8"?>
<sst xmlns="http://schemas.openxmlformats.org/spreadsheetml/2006/main" count="1983" uniqueCount="600">
  <si>
    <t>State &amp; Year, Key Variable</t>
  </si>
  <si>
    <t>Population Date Set</t>
  </si>
  <si>
    <t>Deaths</t>
  </si>
  <si>
    <t>Normalize</t>
  </si>
  <si>
    <t>State</t>
  </si>
  <si>
    <t>Year</t>
  </si>
  <si>
    <t>Key Variable</t>
  </si>
  <si>
    <t>Under 5 years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</si>
  <si>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</si>
  <si>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</si>
  <si>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</si>
  <si>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</si>
  <si>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</si>
  <si>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</si>
  <si>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</si>
  <si>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</si>
  <si>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85 Years</t>
  </si>
  <si>
    <t>Elder 65+</t>
  </si>
  <si>
    <t>Total Population</t>
  </si>
  <si>
    <t xml:space="preserve">Total Deaths </t>
  </si>
  <si>
    <t>Total Norm</t>
  </si>
  <si>
    <t>Alabama</t>
  </si>
  <si>
    <t>2009</t>
  </si>
  <si>
    <t>Alabama,2009</t>
  </si>
  <si>
    <t>2010</t>
  </si>
  <si>
    <t>Alabama,2010</t>
  </si>
  <si>
    <t>2011</t>
  </si>
  <si>
    <t>Alabama,2011</t>
  </si>
  <si>
    <t>2012</t>
  </si>
  <si>
    <t>Alabama,2012</t>
  </si>
  <si>
    <t>2013</t>
  </si>
  <si>
    <t>Alabama,2013</t>
  </si>
  <si>
    <t>2014</t>
  </si>
  <si>
    <t>Alabama,2014</t>
  </si>
  <si>
    <t>2015</t>
  </si>
  <si>
    <t>Alabama,2015</t>
  </si>
  <si>
    <t>2016</t>
  </si>
  <si>
    <t>Alabama,2016</t>
  </si>
  <si>
    <t>2017</t>
  </si>
  <si>
    <t>Alabama,2017</t>
  </si>
  <si>
    <t>Alaska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</si>
  <si>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</si>
  <si>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</si>
  <si>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</si>
  <si>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</si>
  <si>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</si>
  <si>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</si>
  <si>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</si>
  <si>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</si>
  <si>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</si>
  <si>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</si>
  <si>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</si>
  <si>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</si>
  <si>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</si>
  <si>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</si>
  <si>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</si>
  <si>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</si>
  <si>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</si>
  <si>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</si>
  <si>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</si>
  <si>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</si>
  <si>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</si>
  <si>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</si>
  <si>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</si>
  <si>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</si>
  <si>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</si>
  <si>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</si>
  <si>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</si>
  <si>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</si>
  <si>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</si>
  <si>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</si>
  <si>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</si>
  <si>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</si>
  <si>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</si>
  <si>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</si>
  <si>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</si>
  <si>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</si>
  <si>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</si>
  <si>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</si>
  <si>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</si>
  <si>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</si>
  <si>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</si>
  <si>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</si>
  <si>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</si>
  <si>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</si>
  <si>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</si>
  <si>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</si>
  <si>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</si>
  <si>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</si>
  <si>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</si>
  <si>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</si>
  <si>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</si>
  <si>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</si>
  <si>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</si>
  <si>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</si>
  <si>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</si>
  <si>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</si>
  <si>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</si>
  <si>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</si>
  <si>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</si>
  <si>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</si>
  <si>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</si>
  <si>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</si>
  <si>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</si>
  <si>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</si>
  <si>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</si>
  <si>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</si>
  <si>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</si>
  <si>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</si>
  <si>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</si>
  <si>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</si>
  <si>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</si>
  <si>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</si>
  <si>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</si>
  <si>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</si>
  <si>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</si>
  <si>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</si>
  <si>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</si>
  <si>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</si>
  <si>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</si>
  <si>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</si>
  <si>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</si>
  <si>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</si>
  <si>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</si>
  <si>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</si>
  <si>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</si>
  <si>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</si>
  <si>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</si>
  <si>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</si>
  <si>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</si>
  <si>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</si>
  <si>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</si>
  <si>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</si>
  <si>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</si>
  <si>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</si>
  <si>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</si>
  <si>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</si>
  <si>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</si>
  <si>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</si>
  <si>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</si>
  <si>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</si>
  <si>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</si>
  <si>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</si>
  <si>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</si>
  <si>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</si>
  <si>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</si>
  <si>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</si>
  <si>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</si>
  <si>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</si>
  <si>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</si>
  <si>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</si>
  <si>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</si>
  <si>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</si>
  <si>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</si>
  <si>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</si>
  <si>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</si>
  <si>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</si>
  <si>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</si>
  <si>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</si>
  <si>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</si>
  <si>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</si>
  <si>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</si>
  <si>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</si>
  <si>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</si>
  <si>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</si>
  <si>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</si>
  <si>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</si>
  <si>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</si>
  <si>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</si>
  <si>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</si>
  <si>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</si>
  <si>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</si>
  <si>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</si>
  <si>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</si>
  <si>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</si>
  <si>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</si>
  <si>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</si>
  <si>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</si>
  <si>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</si>
  <si>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</si>
  <si>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</si>
  <si>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</si>
  <si>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</si>
  <si>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</si>
  <si>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</si>
  <si>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</si>
  <si>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</si>
  <si>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</si>
  <si>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</si>
  <si>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</si>
  <si>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</si>
  <si>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</si>
  <si>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</si>
  <si>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</si>
  <si>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</si>
  <si>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</si>
  <si>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</si>
  <si>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</si>
  <si>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</si>
  <si>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</si>
  <si>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</si>
  <si>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</si>
  <si>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</si>
  <si>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</si>
  <si>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</si>
  <si>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</si>
  <si>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</si>
  <si>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</si>
  <si>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</si>
  <si>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</si>
  <si>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</si>
  <si>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</si>
  <si>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</si>
  <si>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</si>
  <si>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</si>
  <si>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</si>
  <si>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</si>
  <si>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</si>
  <si>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</si>
  <si>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</si>
  <si>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</si>
  <si>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</si>
  <si>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</si>
  <si>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</si>
  <si>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</si>
  <si>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</si>
  <si>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</si>
  <si>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</si>
  <si>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</si>
  <si>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</si>
  <si>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</si>
  <si>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</si>
  <si>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</si>
  <si>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</si>
  <si>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</si>
  <si>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</si>
  <si>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</si>
  <si>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</si>
  <si>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</si>
  <si>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</si>
  <si>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</si>
  <si>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</si>
  <si>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</si>
  <si>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</si>
  <si>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</si>
  <si>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</si>
  <si>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</si>
  <si>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</si>
  <si>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</si>
  <si>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</si>
  <si>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</si>
  <si>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</si>
  <si>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</si>
  <si>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</si>
  <si>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</si>
  <si>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</si>
  <si>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</si>
  <si>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</si>
  <si>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</si>
  <si>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</si>
  <si>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</si>
  <si>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</si>
  <si>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</si>
  <si>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</si>
  <si>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</si>
  <si>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</si>
  <si>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</si>
  <si>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</si>
  <si>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</si>
  <si>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</si>
  <si>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</si>
  <si>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</si>
  <si>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</si>
  <si>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</si>
  <si>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</si>
  <si>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</si>
  <si>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</si>
  <si>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</si>
  <si>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</si>
  <si>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</si>
  <si>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</si>
  <si>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</si>
  <si>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</si>
  <si>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</si>
  <si>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</si>
  <si>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</si>
  <si>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</si>
  <si>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</si>
  <si>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</si>
  <si>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</si>
  <si>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</si>
  <si>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</si>
  <si>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</si>
  <si>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</si>
  <si>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</si>
  <si>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</si>
  <si>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</si>
  <si>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</si>
  <si>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</si>
  <si>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</si>
  <si>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</si>
  <si>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</si>
  <si>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</si>
  <si>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</si>
  <si>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</si>
  <si>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</si>
  <si>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</si>
  <si>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</si>
  <si>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</si>
  <si>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</si>
  <si>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</si>
  <si>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</si>
  <si>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</si>
  <si>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</si>
  <si>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</si>
  <si>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</si>
  <si>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</si>
  <si>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</si>
  <si>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</si>
  <si>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</si>
  <si>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</si>
  <si>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</si>
  <si>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</si>
  <si>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</si>
  <si>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</si>
  <si>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</si>
  <si>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</si>
  <si>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</si>
  <si>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</si>
  <si>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</si>
  <si>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</si>
  <si>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</si>
  <si>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</si>
  <si>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</si>
  <si>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</si>
  <si>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</si>
  <si>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</si>
  <si>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</si>
  <si>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</si>
  <si>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</si>
  <si>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</si>
  <si>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</si>
  <si>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</si>
  <si>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</si>
  <si>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</si>
  <si>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</si>
  <si>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</si>
  <si>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</si>
  <si>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</si>
  <si>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</si>
  <si>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</si>
  <si>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</si>
  <si>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</si>
  <si>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</si>
  <si>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</si>
  <si>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</si>
  <si>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</si>
  <si>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</si>
  <si>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</si>
  <si>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</si>
  <si>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</si>
  <si>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</si>
  <si>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</si>
  <si>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</si>
  <si>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</si>
  <si>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</si>
  <si>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</si>
  <si>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</si>
  <si>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</si>
  <si>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</si>
  <si>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</si>
  <si>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</si>
  <si>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</si>
  <si>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</si>
  <si>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</si>
  <si>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</si>
  <si>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</si>
  <si>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</si>
  <si>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</si>
  <si>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</si>
  <si>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</si>
  <si>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</si>
  <si>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</si>
  <si>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</si>
  <si>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</si>
  <si>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</si>
  <si>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</si>
  <si>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</si>
  <si>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</si>
  <si>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</si>
  <si>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</si>
  <si>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</si>
  <si>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</si>
  <si>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</si>
  <si>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</si>
  <si>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</si>
  <si>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</si>
  <si>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</si>
  <si>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</si>
  <si>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</si>
  <si>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</si>
  <si>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</si>
  <si>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</si>
  <si>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</si>
  <si>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</si>
  <si>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</si>
  <si>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</si>
  <si>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</si>
  <si>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</si>
  <si>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</si>
  <si>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</si>
  <si>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</si>
  <si>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</si>
  <si>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</si>
  <si>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</si>
  <si>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</si>
  <si>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</si>
  <si>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</si>
  <si>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</si>
  <si>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</si>
  <si>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Puerto Rico</t>
  </si>
  <si>
    <t>Puerto Rico,2009</t>
  </si>
  <si>
    <t>Puerto Rico,2010</t>
  </si>
  <si>
    <t>Puerto Rico,2011</t>
  </si>
  <si>
    <t>Puerto Rico,2012</t>
  </si>
  <si>
    <t>Puerto Rico,2013</t>
  </si>
  <si>
    <t>Puerto Rico,2014</t>
  </si>
  <si>
    <t>Puerto Rico,2015</t>
  </si>
  <si>
    <t>Puerto Rico,2016</t>
  </si>
  <si>
    <t>Puerto Rico,2017</t>
  </si>
  <si>
    <t>Rhode Island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</si>
  <si>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</si>
  <si>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</si>
  <si>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</si>
  <si>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</si>
  <si>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</si>
  <si>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</si>
  <si>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</si>
  <si>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</si>
  <si>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</si>
  <si>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</si>
  <si>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</si>
  <si>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</si>
  <si>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</si>
  <si>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</si>
  <si>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</si>
  <si>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</si>
  <si>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</si>
  <si>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</si>
  <si>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</si>
  <si>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</si>
  <si>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</si>
  <si>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</si>
  <si>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</si>
  <si>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</si>
  <si>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</si>
  <si>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</si>
  <si>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</si>
  <si>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</si>
  <si>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</si>
  <si>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</si>
  <si>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</si>
  <si>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</si>
  <si>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</si>
  <si>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</si>
  <si>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</si>
  <si>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</si>
  <si>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</si>
  <si>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</si>
  <si>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</si>
  <si>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</si>
  <si>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</si>
  <si>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</si>
  <si>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</si>
  <si>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</si>
  <si>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</si>
  <si>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</si>
  <si>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</si>
  <si>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</si>
  <si>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</si>
  <si>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</si>
  <si>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</si>
  <si>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</si>
  <si>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</si>
  <si>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</si>
  <si>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</si>
  <si>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</si>
  <si>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</si>
  <si>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</si>
  <si>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</si>
  <si>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</si>
  <si>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</si>
  <si>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</si>
  <si>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</si>
  <si>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</si>
  <si>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</si>
  <si>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</si>
  <si>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</si>
  <si>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</si>
  <si>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</si>
  <si>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</si>
  <si>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</si>
  <si>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</si>
  <si>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</si>
  <si>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</si>
  <si>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</si>
  <si>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</si>
  <si>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</si>
  <si>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</si>
  <si>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</si>
  <si>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</si>
  <si>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</si>
  <si>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</si>
  <si>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</si>
  <si>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</si>
  <si>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</si>
  <si>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</si>
  <si>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</si>
  <si>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</si>
  <si>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</si>
  <si>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</si>
  <si>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</si>
  <si>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</si>
  <si>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</si>
  <si>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</si>
  <si>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</si>
  <si>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</si>
  <si>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</si>
  <si>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</si>
  <si>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</si>
  <si>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</si>
  <si>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</si>
  <si>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</si>
  <si>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</si>
  <si>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</si>
  <si>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</si>
  <si>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</si>
  <si>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</si>
  <si>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</si>
  <si>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</si>
  <si>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</si>
  <si>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</si>
  <si>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</si>
  <si>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</si>
  <si>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</si>
  <si>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</si>
  <si>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</si>
  <si>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</si>
  <si>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</si>
  <si>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</si>
  <si>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>Data Spread</t>
  </si>
  <si>
    <t>Variable 1</t>
  </si>
  <si>
    <t>Variable 2</t>
  </si>
  <si>
    <t>Dataset Name</t>
  </si>
  <si>
    <t>Sample or Population?</t>
  </si>
  <si>
    <t>Normal Distribution?</t>
  </si>
  <si>
    <t>Variance</t>
  </si>
  <si>
    <t>Standard Deviate</t>
  </si>
  <si>
    <t>Mean</t>
  </si>
  <si>
    <t>Correlation</t>
  </si>
  <si>
    <t>Variables</t>
  </si>
  <si>
    <t>Proposed Relationship</t>
  </si>
  <si>
    <t>Correlation Coefficient</t>
  </si>
  <si>
    <t>Strength of Correlation</t>
  </si>
  <si>
    <t>Interpreted Usefulness</t>
  </si>
  <si>
    <t>Deaths 65+</t>
  </si>
  <si>
    <t>Population 65+</t>
  </si>
  <si>
    <r>
      <rPr>
        <b/>
        <sz val="11"/>
        <color theme="1" tint="4.9989318521683403E-2"/>
        <rFont val="Calibri"/>
        <family val="2"/>
        <scheme val="minor"/>
      </rPr>
      <t>Hypothesis</t>
    </r>
    <r>
      <rPr>
        <sz val="11"/>
        <color theme="1" tint="4.9989318521683403E-2"/>
        <rFont val="Calibri"/>
        <family val="2"/>
        <scheme val="minor"/>
      </rPr>
      <t>: If a state has a larger population [of people], then it is more likely to have deaths in at risk groups (people over 65+ years of age)</t>
    </r>
  </si>
  <si>
    <t>Population</t>
  </si>
  <si>
    <t>sample</t>
  </si>
  <si>
    <t>use =var.s(dataset)</t>
  </si>
  <si>
    <t>use =stdev.s(dataset)</t>
  </si>
  <si>
    <t>use =average(dataset)</t>
  </si>
  <si>
    <t>use =correl(var1,var2)</t>
  </si>
  <si>
    <t>yes</t>
  </si>
  <si>
    <t>Outlier Percentage</t>
  </si>
  <si>
    <t>% of outliers</t>
  </si>
  <si>
    <t>Flu deaths in population above 65 years of age</t>
  </si>
  <si>
    <t>higher population of elder, higher death toll</t>
  </si>
  <si>
    <t>zero</t>
  </si>
  <si>
    <t>weak</t>
  </si>
  <si>
    <t>Variables must compare to other age groups / deaths in age groups to make an accurate determination of hypothesis is correct</t>
  </si>
  <si>
    <t>Population Data Set</t>
  </si>
  <si>
    <t>Q1</t>
  </si>
  <si>
    <t>Q3</t>
  </si>
  <si>
    <t>IQR</t>
  </si>
  <si>
    <t>Upper</t>
  </si>
  <si>
    <t>Lower</t>
  </si>
  <si>
    <t>Outlier</t>
  </si>
  <si>
    <t>Deaths Data Set</t>
  </si>
  <si>
    <t>std dev</t>
  </si>
  <si>
    <t>avg</t>
  </si>
  <si>
    <t>outlier range up</t>
  </si>
  <si>
    <t>outlier range down</t>
  </si>
  <si>
    <t>values in range</t>
  </si>
  <si>
    <t>values out of range</t>
  </si>
  <si>
    <t>outleir range up</t>
  </si>
  <si>
    <t>operated with assumption of 2 standard deviations</t>
  </si>
  <si>
    <t>Elder 65+ D</t>
  </si>
  <si>
    <t>Elder 65+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</si>
</sst>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ndara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3" fillId="3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5" fontId="3" fillId="5" borderId="0" xfId="1" applyNumberFormat="1" applyFont="1" applyFill="1" applyBorder="1" applyAlignment="1">
      <alignment horizontal="center"/>
    </xf>
    <xf numFmtId="165" fontId="0" fillId="5" borderId="1" xfId="0" applyNumberFormat="1" applyFill="1" applyBorder="1"/>
    <xf numFmtId="0" fontId="2" fillId="2" borderId="1" xfId="0" applyFont="1" applyFill="1" applyBorder="1"/>
    <xf numFmtId="164" fontId="2" fillId="3" borderId="1" xfId="1" applyNumberFormat="1" applyFont="1" applyFill="1" applyBorder="1"/>
    <xf numFmtId="164" fontId="2" fillId="4" borderId="1" xfId="1" applyNumberFormat="1" applyFont="1" applyFill="1" applyBorder="1"/>
    <xf numFmtId="165" fontId="2" fillId="5" borderId="1" xfId="1" applyNumberFormat="1" applyFont="1" applyFill="1" applyBorder="1"/>
    <xf numFmtId="0" fontId="0" fillId="2" borderId="1" xfId="0" applyFill="1" applyBorder="1"/>
    <xf numFmtId="164" fontId="0" fillId="3" borderId="1" xfId="1" applyNumberFormat="1" applyFont="1" applyFill="1" applyBorder="1"/>
    <xf numFmtId="0" fontId="0" fillId="4" borderId="1" xfId="0" applyFill="1" applyBorder="1"/>
    <xf numFmtId="164" fontId="0" fillId="0" borderId="0" xfId="1" applyNumberFormat="1" applyFont="1" applyFill="1" applyBorder="1"/>
    <xf numFmtId="0" fontId="0" fillId="0" borderId="2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7" fillId="0" borderId="3" xfId="0" applyFont="1" applyBorder="1"/>
    <xf numFmtId="0" fontId="7" fillId="0" borderId="11" xfId="0" applyFont="1" applyBorder="1"/>
    <xf numFmtId="0" fontId="7" fillId="0" borderId="9" xfId="0" applyFont="1" applyBorder="1"/>
    <xf numFmtId="0" fontId="8" fillId="0" borderId="2" xfId="0" applyFont="1" applyBorder="1"/>
    <xf numFmtId="0" fontId="8" fillId="0" borderId="10" xfId="0" applyFont="1" applyBorder="1"/>
    <xf numFmtId="0" fontId="8" fillId="0" borderId="7" xfId="0" applyFont="1" applyBorder="1"/>
    <xf numFmtId="0" fontId="7" fillId="0" borderId="0" xfId="0" applyFont="1"/>
    <xf numFmtId="0" fontId="8" fillId="0" borderId="0" xfId="0" applyFont="1"/>
    <xf numFmtId="0" fontId="2" fillId="2" borderId="12" xfId="0" applyFont="1" applyFill="1" applyBorder="1"/>
    <xf numFmtId="0" fontId="0" fillId="2" borderId="12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7" borderId="0" xfId="0" applyFill="1"/>
    <xf numFmtId="43" fontId="8" fillId="0" borderId="7" xfId="1" applyFont="1" applyBorder="1"/>
    <xf numFmtId="43" fontId="8" fillId="0" borderId="10" xfId="1" applyFont="1" applyBorder="1"/>
    <xf numFmtId="2" fontId="8" fillId="0" borderId="10" xfId="0" applyNumberFormat="1" applyFont="1" applyBorder="1"/>
    <xf numFmtId="43" fontId="8" fillId="0" borderId="0" xfId="1" applyFont="1" applyBorder="1"/>
    <xf numFmtId="2" fontId="8" fillId="0" borderId="0" xfId="0" applyNumberFormat="1" applyFont="1"/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4" borderId="0" xfId="0" applyFill="1" applyAlignment="1">
      <alignment horizontal="center" wrapText="1"/>
    </xf>
    <xf numFmtId="43" fontId="0" fillId="0" borderId="0" xfId="1" applyFont="1"/>
    <xf numFmtId="43" fontId="0" fillId="3" borderId="10" xfId="1" applyFont="1" applyFill="1" applyBorder="1" applyAlignment="1">
      <alignment horizontal="right"/>
    </xf>
    <xf numFmtId="43" fontId="0" fillId="3" borderId="2" xfId="1" applyFont="1" applyFill="1" applyBorder="1"/>
    <xf numFmtId="43" fontId="0" fillId="3" borderId="11" xfId="1" applyFont="1" applyFill="1" applyBorder="1" applyAlignment="1">
      <alignment horizontal="right"/>
    </xf>
    <xf numFmtId="43" fontId="0" fillId="3" borderId="9" xfId="1" applyFont="1" applyFill="1" applyBorder="1"/>
    <xf numFmtId="43" fontId="0" fillId="0" borderId="0" xfId="1" applyFont="1" applyAlignment="1">
      <alignment horizontal="right"/>
    </xf>
    <xf numFmtId="43" fontId="0" fillId="8" borderId="10" xfId="1" applyFont="1" applyFill="1" applyBorder="1" applyAlignment="1">
      <alignment horizontal="right"/>
    </xf>
    <xf numFmtId="43" fontId="0" fillId="8" borderId="2" xfId="1" applyFont="1" applyFill="1" applyBorder="1"/>
    <xf numFmtId="43" fontId="0" fillId="8" borderId="11" xfId="1" applyFont="1" applyFill="1" applyBorder="1" applyAlignment="1">
      <alignment horizontal="right"/>
    </xf>
    <xf numFmtId="43" fontId="0" fillId="8" borderId="9" xfId="1" applyFont="1" applyFill="1" applyBorder="1"/>
    <xf numFmtId="43" fontId="0" fillId="0" borderId="0" xfId="0" applyNumberFormat="1"/>
    <xf numFmtId="164" fontId="0" fillId="0" borderId="0" xfId="0" applyNumberFormat="1"/>
    <xf numFmtId="9" fontId="0" fillId="0" borderId="0" xfId="2" applyFont="1"/>
    <xf numFmtId="0" fontId="3" fillId="2" borderId="1" xfId="0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3" fontId="0" fillId="8" borderId="4" xfId="1" applyFont="1" applyFill="1" applyBorder="1" applyAlignment="1">
      <alignment horizontal="center"/>
    </xf>
    <xf numFmtId="43" fontId="0" fillId="8" borderId="6" xfId="1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7324089c484fa53/Desktop/Data%20Analysis%20Bootcamp/Achievement%201/Exercise%201-7%20Integration.xlsx" TargetMode="External"/><Relationship Id="rId1" Type="http://schemas.openxmlformats.org/officeDocument/2006/relationships/externalLinkPath" Target="https://d.docs.live.net/67324089c484fa53/Desktop/Data%20Analysis%20Bootcamp/Achievement%201/Exercise%201-7%20Integ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grated Data Sheet"/>
      <sheetName val="Data Map"/>
      <sheetName val="Pivots, Influenzaa"/>
      <sheetName val="Pivots, Census"/>
      <sheetName val="Influenze Pivot Data Sheet"/>
      <sheetName val="Cenus Pivot Data Sheet"/>
      <sheetName val="Census Data Sheet"/>
      <sheetName val="Influenza Data Sheet"/>
    </sheetNames>
    <sheetDataSet>
      <sheetData sheetId="0"/>
      <sheetData sheetId="1"/>
      <sheetData sheetId="2"/>
      <sheetData sheetId="3"/>
      <sheetData sheetId="4">
        <row r="1">
          <cell r="A1" t="str">
            <v>Key Variable</v>
          </cell>
          <cell r="B1" t="str">
            <v>5 Years Under</v>
          </cell>
          <cell r="C1" t="str">
            <v>5-14 years</v>
          </cell>
          <cell r="D1" t="str">
            <v>15-24 years</v>
          </cell>
          <cell r="E1" t="str">
            <v>25-34 years</v>
          </cell>
          <cell r="F1" t="str">
            <v>35-44 years</v>
          </cell>
          <cell r="G1" t="str">
            <v>45-54 years</v>
          </cell>
          <cell r="H1" t="str">
            <v>55-64 years</v>
          </cell>
          <cell r="I1" t="str">
            <v>65-74 years</v>
          </cell>
          <cell r="J1" t="str">
            <v>75-84 years</v>
          </cell>
          <cell r="K1" t="str">
            <v>85+ years</v>
          </cell>
          <cell r="L1" t="str">
            <v>65+ Deaths</v>
          </cell>
          <cell r="M1" t="str">
            <v>Total Deaths</v>
          </cell>
        </row>
        <row r="2">
          <cell r="A2" t="str">
            <v>Alabama,2009</v>
          </cell>
          <cell r="B2">
            <v>136</v>
          </cell>
          <cell r="C2">
            <v>56</v>
          </cell>
          <cell r="D2">
            <v>55</v>
          </cell>
          <cell r="E2">
            <v>61</v>
          </cell>
          <cell r="F2">
            <v>48</v>
          </cell>
          <cell r="G2">
            <v>70</v>
          </cell>
          <cell r="H2">
            <v>72</v>
          </cell>
          <cell r="I2">
            <v>111</v>
          </cell>
          <cell r="J2">
            <v>261</v>
          </cell>
          <cell r="K2">
            <v>356</v>
          </cell>
          <cell r="L2">
            <v>728</v>
          </cell>
          <cell r="M2">
            <v>1226</v>
          </cell>
        </row>
        <row r="3">
          <cell r="A3" t="str">
            <v>Alabama,2010</v>
          </cell>
          <cell r="B3">
            <v>105</v>
          </cell>
          <cell r="C3">
            <v>53</v>
          </cell>
          <cell r="D3">
            <v>71</v>
          </cell>
          <cell r="E3">
            <v>58</v>
          </cell>
          <cell r="F3">
            <v>73</v>
          </cell>
          <cell r="G3">
            <v>53</v>
          </cell>
          <cell r="H3">
            <v>83</v>
          </cell>
          <cell r="I3">
            <v>156</v>
          </cell>
          <cell r="J3">
            <v>263</v>
          </cell>
          <cell r="K3">
            <v>348</v>
          </cell>
          <cell r="L3">
            <v>767</v>
          </cell>
          <cell r="M3">
            <v>1263</v>
          </cell>
        </row>
        <row r="4">
          <cell r="A4" t="str">
            <v>Alabama,2011</v>
          </cell>
          <cell r="B4">
            <v>124</v>
          </cell>
          <cell r="C4">
            <v>41</v>
          </cell>
          <cell r="D4">
            <v>45</v>
          </cell>
          <cell r="E4">
            <v>50</v>
          </cell>
          <cell r="F4">
            <v>40</v>
          </cell>
          <cell r="G4">
            <v>56</v>
          </cell>
          <cell r="H4">
            <v>62</v>
          </cell>
          <cell r="I4">
            <v>131</v>
          </cell>
          <cell r="J4">
            <v>292</v>
          </cell>
          <cell r="K4">
            <v>348</v>
          </cell>
          <cell r="L4">
            <v>771</v>
          </cell>
          <cell r="M4">
            <v>1189</v>
          </cell>
        </row>
        <row r="5">
          <cell r="A5" t="str">
            <v>Alabama,2012</v>
          </cell>
          <cell r="B5">
            <v>107</v>
          </cell>
          <cell r="C5">
            <v>45</v>
          </cell>
          <cell r="D5">
            <v>57</v>
          </cell>
          <cell r="E5">
            <v>43</v>
          </cell>
          <cell r="F5">
            <v>52</v>
          </cell>
          <cell r="G5">
            <v>57</v>
          </cell>
          <cell r="H5">
            <v>75</v>
          </cell>
          <cell r="I5">
            <v>122</v>
          </cell>
          <cell r="J5">
            <v>270</v>
          </cell>
          <cell r="K5">
            <v>358</v>
          </cell>
          <cell r="L5">
            <v>750</v>
          </cell>
          <cell r="M5">
            <v>1186</v>
          </cell>
        </row>
        <row r="6">
          <cell r="A6" t="str">
            <v>Alabama,2013</v>
          </cell>
          <cell r="B6">
            <v>135</v>
          </cell>
          <cell r="C6">
            <v>57</v>
          </cell>
          <cell r="D6">
            <v>54</v>
          </cell>
          <cell r="E6">
            <v>58</v>
          </cell>
          <cell r="F6">
            <v>56</v>
          </cell>
          <cell r="G6">
            <v>45</v>
          </cell>
          <cell r="H6">
            <v>115</v>
          </cell>
          <cell r="I6">
            <v>131</v>
          </cell>
          <cell r="J6">
            <v>283</v>
          </cell>
          <cell r="K6">
            <v>381</v>
          </cell>
          <cell r="L6">
            <v>795</v>
          </cell>
          <cell r="M6">
            <v>1315</v>
          </cell>
        </row>
        <row r="7">
          <cell r="A7" t="str">
            <v>Alabama,2014</v>
          </cell>
          <cell r="B7">
            <v>140</v>
          </cell>
          <cell r="C7">
            <v>40</v>
          </cell>
          <cell r="D7">
            <v>41</v>
          </cell>
          <cell r="E7">
            <v>68</v>
          </cell>
          <cell r="F7">
            <v>76</v>
          </cell>
          <cell r="G7">
            <v>67</v>
          </cell>
          <cell r="H7">
            <v>102</v>
          </cell>
          <cell r="I7">
            <v>177</v>
          </cell>
          <cell r="J7">
            <v>261</v>
          </cell>
          <cell r="K7">
            <v>345</v>
          </cell>
          <cell r="L7">
            <v>783</v>
          </cell>
          <cell r="M7">
            <v>1317</v>
          </cell>
        </row>
        <row r="8">
          <cell r="A8" t="str">
            <v>Alabama,2015</v>
          </cell>
          <cell r="B8">
            <v>114</v>
          </cell>
          <cell r="C8">
            <v>52</v>
          </cell>
          <cell r="D8">
            <v>47</v>
          </cell>
          <cell r="E8">
            <v>61</v>
          </cell>
          <cell r="F8">
            <v>81</v>
          </cell>
          <cell r="G8">
            <v>59</v>
          </cell>
          <cell r="H8">
            <v>116</v>
          </cell>
          <cell r="I8">
            <v>189</v>
          </cell>
          <cell r="J8">
            <v>308</v>
          </cell>
          <cell r="K8">
            <v>381</v>
          </cell>
          <cell r="L8">
            <v>878</v>
          </cell>
          <cell r="M8">
            <v>1408</v>
          </cell>
        </row>
        <row r="9">
          <cell r="A9" t="str">
            <v>Alabama,2016</v>
          </cell>
          <cell r="B9">
            <v>119</v>
          </cell>
          <cell r="C9">
            <v>48</v>
          </cell>
          <cell r="D9">
            <v>55</v>
          </cell>
          <cell r="E9">
            <v>72</v>
          </cell>
          <cell r="F9">
            <v>68</v>
          </cell>
          <cell r="G9">
            <v>73</v>
          </cell>
          <cell r="H9">
            <v>125</v>
          </cell>
          <cell r="I9">
            <v>191</v>
          </cell>
          <cell r="J9">
            <v>277</v>
          </cell>
          <cell r="K9">
            <v>289</v>
          </cell>
          <cell r="L9">
            <v>757</v>
          </cell>
          <cell r="M9">
            <v>1317</v>
          </cell>
        </row>
        <row r="10">
          <cell r="A10" t="str">
            <v>Alabama,2017</v>
          </cell>
          <cell r="B10">
            <v>124</v>
          </cell>
          <cell r="C10">
            <v>55</v>
          </cell>
          <cell r="D10">
            <v>40</v>
          </cell>
          <cell r="E10">
            <v>37</v>
          </cell>
          <cell r="F10">
            <v>44</v>
          </cell>
          <cell r="G10">
            <v>51</v>
          </cell>
          <cell r="H10">
            <v>122</v>
          </cell>
          <cell r="I10">
            <v>227</v>
          </cell>
          <cell r="J10">
            <v>338</v>
          </cell>
          <cell r="K10">
            <v>375</v>
          </cell>
          <cell r="L10">
            <v>940</v>
          </cell>
          <cell r="M10">
            <v>1413</v>
          </cell>
        </row>
        <row r="11">
          <cell r="A11" t="str">
            <v>Alaska,2009</v>
          </cell>
          <cell r="B11">
            <v>132</v>
          </cell>
          <cell r="C11">
            <v>56</v>
          </cell>
          <cell r="D11">
            <v>50</v>
          </cell>
          <cell r="E11">
            <v>48</v>
          </cell>
          <cell r="F11">
            <v>50</v>
          </cell>
          <cell r="G11">
            <v>35</v>
          </cell>
          <cell r="H11">
            <v>57</v>
          </cell>
          <cell r="I11">
            <v>48</v>
          </cell>
          <cell r="J11">
            <v>68</v>
          </cell>
          <cell r="K11">
            <v>46</v>
          </cell>
          <cell r="L11">
            <v>162</v>
          </cell>
          <cell r="M11">
            <v>590</v>
          </cell>
        </row>
        <row r="12">
          <cell r="A12" t="str">
            <v>Alaska,2010</v>
          </cell>
          <cell r="B12">
            <v>110</v>
          </cell>
          <cell r="C12">
            <v>65</v>
          </cell>
          <cell r="D12">
            <v>60</v>
          </cell>
          <cell r="E12">
            <v>46</v>
          </cell>
          <cell r="F12">
            <v>63</v>
          </cell>
          <cell r="G12">
            <v>51</v>
          </cell>
          <cell r="H12">
            <v>55</v>
          </cell>
          <cell r="I12">
            <v>32</v>
          </cell>
          <cell r="J12">
            <v>55</v>
          </cell>
          <cell r="K12">
            <v>67</v>
          </cell>
          <cell r="L12">
            <v>154</v>
          </cell>
          <cell r="M12">
            <v>604</v>
          </cell>
        </row>
        <row r="13">
          <cell r="A13" t="str">
            <v>Alaska,2011</v>
          </cell>
          <cell r="B13">
            <v>109</v>
          </cell>
          <cell r="C13">
            <v>57</v>
          </cell>
          <cell r="D13">
            <v>58</v>
          </cell>
          <cell r="E13">
            <v>43</v>
          </cell>
          <cell r="F13">
            <v>70</v>
          </cell>
          <cell r="G13">
            <v>29</v>
          </cell>
          <cell r="H13">
            <v>49</v>
          </cell>
          <cell r="I13">
            <v>63</v>
          </cell>
          <cell r="J13">
            <v>41</v>
          </cell>
          <cell r="K13">
            <v>51</v>
          </cell>
          <cell r="L13">
            <v>155</v>
          </cell>
          <cell r="M13">
            <v>570</v>
          </cell>
        </row>
        <row r="14">
          <cell r="A14" t="str">
            <v>Alaska,2012</v>
          </cell>
          <cell r="B14">
            <v>90</v>
          </cell>
          <cell r="C14">
            <v>66</v>
          </cell>
          <cell r="D14">
            <v>69</v>
          </cell>
          <cell r="E14">
            <v>75</v>
          </cell>
          <cell r="F14">
            <v>46</v>
          </cell>
          <cell r="G14">
            <v>53</v>
          </cell>
          <cell r="H14">
            <v>42</v>
          </cell>
          <cell r="I14">
            <v>49</v>
          </cell>
          <cell r="J14">
            <v>62</v>
          </cell>
          <cell r="K14">
            <v>60</v>
          </cell>
          <cell r="L14">
            <v>171</v>
          </cell>
          <cell r="M14">
            <v>612</v>
          </cell>
        </row>
        <row r="15">
          <cell r="A15" t="str">
            <v>Alaska,2013</v>
          </cell>
          <cell r="B15">
            <v>83</v>
          </cell>
          <cell r="C15">
            <v>57</v>
          </cell>
          <cell r="D15">
            <v>46</v>
          </cell>
          <cell r="E15">
            <v>46</v>
          </cell>
          <cell r="F15">
            <v>60</v>
          </cell>
          <cell r="G15">
            <v>46</v>
          </cell>
          <cell r="H15">
            <v>51</v>
          </cell>
          <cell r="I15">
            <v>49</v>
          </cell>
          <cell r="J15">
            <v>52</v>
          </cell>
          <cell r="K15">
            <v>52</v>
          </cell>
          <cell r="L15">
            <v>153</v>
          </cell>
          <cell r="M15">
            <v>542</v>
          </cell>
        </row>
        <row r="16">
          <cell r="A16" t="str">
            <v>Alaska,2014</v>
          </cell>
          <cell r="B16">
            <v>93</v>
          </cell>
          <cell r="C16">
            <v>58</v>
          </cell>
          <cell r="D16">
            <v>62</v>
          </cell>
          <cell r="E16">
            <v>49</v>
          </cell>
          <cell r="F16">
            <v>53</v>
          </cell>
          <cell r="G16">
            <v>52</v>
          </cell>
          <cell r="H16">
            <v>48</v>
          </cell>
          <cell r="I16">
            <v>71</v>
          </cell>
          <cell r="J16">
            <v>55</v>
          </cell>
          <cell r="K16">
            <v>60</v>
          </cell>
          <cell r="L16">
            <v>186</v>
          </cell>
          <cell r="M16">
            <v>601</v>
          </cell>
        </row>
        <row r="17">
          <cell r="A17" t="str">
            <v>Alaska,2015</v>
          </cell>
          <cell r="B17">
            <v>126</v>
          </cell>
          <cell r="C17">
            <v>50</v>
          </cell>
          <cell r="D17">
            <v>51</v>
          </cell>
          <cell r="E17">
            <v>40</v>
          </cell>
          <cell r="F17">
            <v>66</v>
          </cell>
          <cell r="G17">
            <v>45</v>
          </cell>
          <cell r="H17">
            <v>53</v>
          </cell>
          <cell r="I17">
            <v>52</v>
          </cell>
          <cell r="J17">
            <v>75</v>
          </cell>
          <cell r="K17">
            <v>61</v>
          </cell>
          <cell r="L17">
            <v>188</v>
          </cell>
          <cell r="M17">
            <v>619</v>
          </cell>
        </row>
        <row r="18">
          <cell r="A18" t="str">
            <v>Alaska,2016</v>
          </cell>
          <cell r="B18">
            <v>89</v>
          </cell>
          <cell r="C18">
            <v>57</v>
          </cell>
          <cell r="D18">
            <v>31</v>
          </cell>
          <cell r="E18">
            <v>58</v>
          </cell>
          <cell r="F18">
            <v>73</v>
          </cell>
          <cell r="G18">
            <v>45</v>
          </cell>
          <cell r="H18">
            <v>45</v>
          </cell>
          <cell r="I18">
            <v>47</v>
          </cell>
          <cell r="J18">
            <v>37</v>
          </cell>
          <cell r="K18">
            <v>54</v>
          </cell>
          <cell r="L18">
            <v>138</v>
          </cell>
          <cell r="M18">
            <v>536</v>
          </cell>
        </row>
        <row r="19">
          <cell r="A19" t="str">
            <v>Alaska,2017</v>
          </cell>
          <cell r="B19">
            <v>118</v>
          </cell>
          <cell r="C19">
            <v>67</v>
          </cell>
          <cell r="D19">
            <v>57</v>
          </cell>
          <cell r="E19">
            <v>45</v>
          </cell>
          <cell r="F19">
            <v>61</v>
          </cell>
          <cell r="G19">
            <v>68</v>
          </cell>
          <cell r="H19">
            <v>39</v>
          </cell>
          <cell r="I19">
            <v>63</v>
          </cell>
          <cell r="J19">
            <v>61</v>
          </cell>
          <cell r="K19">
            <v>43</v>
          </cell>
          <cell r="L19">
            <v>167</v>
          </cell>
          <cell r="M19">
            <v>622</v>
          </cell>
        </row>
        <row r="20">
          <cell r="A20" t="str">
            <v>Arizona,2009</v>
          </cell>
          <cell r="B20">
            <v>110</v>
          </cell>
          <cell r="C20">
            <v>71</v>
          </cell>
          <cell r="D20">
            <v>72</v>
          </cell>
          <cell r="E20">
            <v>69</v>
          </cell>
          <cell r="F20">
            <v>51</v>
          </cell>
          <cell r="G20">
            <v>82</v>
          </cell>
          <cell r="H20">
            <v>59</v>
          </cell>
          <cell r="I20">
            <v>161</v>
          </cell>
          <cell r="J20">
            <v>278</v>
          </cell>
          <cell r="K20">
            <v>350</v>
          </cell>
          <cell r="L20">
            <v>789</v>
          </cell>
          <cell r="M20">
            <v>1303</v>
          </cell>
        </row>
        <row r="21">
          <cell r="A21" t="str">
            <v>Arizona,2010</v>
          </cell>
          <cell r="B21">
            <v>107</v>
          </cell>
          <cell r="C21">
            <v>57</v>
          </cell>
          <cell r="D21">
            <v>51</v>
          </cell>
          <cell r="E21">
            <v>35</v>
          </cell>
          <cell r="F21">
            <v>50</v>
          </cell>
          <cell r="G21">
            <v>59</v>
          </cell>
          <cell r="H21">
            <v>74</v>
          </cell>
          <cell r="I21">
            <v>89</v>
          </cell>
          <cell r="J21">
            <v>211</v>
          </cell>
          <cell r="K21">
            <v>295</v>
          </cell>
          <cell r="L21">
            <v>595</v>
          </cell>
          <cell r="M21">
            <v>1028</v>
          </cell>
        </row>
        <row r="22">
          <cell r="A22" t="str">
            <v>Arizona,2011</v>
          </cell>
          <cell r="B22">
            <v>126</v>
          </cell>
          <cell r="C22">
            <v>53</v>
          </cell>
          <cell r="D22">
            <v>66</v>
          </cell>
          <cell r="E22">
            <v>48</v>
          </cell>
          <cell r="F22">
            <v>41</v>
          </cell>
          <cell r="G22">
            <v>64</v>
          </cell>
          <cell r="H22">
            <v>61</v>
          </cell>
          <cell r="I22">
            <v>92</v>
          </cell>
          <cell r="J22">
            <v>189</v>
          </cell>
          <cell r="K22">
            <v>269</v>
          </cell>
          <cell r="L22">
            <v>550</v>
          </cell>
          <cell r="M22">
            <v>1009</v>
          </cell>
        </row>
        <row r="23">
          <cell r="A23" t="str">
            <v>Arizona,2012</v>
          </cell>
          <cell r="B23">
            <v>112</v>
          </cell>
          <cell r="C23">
            <v>56</v>
          </cell>
          <cell r="D23">
            <v>75</v>
          </cell>
          <cell r="E23">
            <v>69</v>
          </cell>
          <cell r="F23">
            <v>49</v>
          </cell>
          <cell r="G23">
            <v>70</v>
          </cell>
          <cell r="H23">
            <v>52</v>
          </cell>
          <cell r="I23">
            <v>63</v>
          </cell>
          <cell r="J23">
            <v>203</v>
          </cell>
          <cell r="K23">
            <v>273</v>
          </cell>
          <cell r="L23">
            <v>539</v>
          </cell>
          <cell r="M23">
            <v>1022</v>
          </cell>
        </row>
        <row r="24">
          <cell r="A24" t="str">
            <v>Arizona,2013</v>
          </cell>
          <cell r="B24">
            <v>111</v>
          </cell>
          <cell r="C24">
            <v>47</v>
          </cell>
          <cell r="D24">
            <v>45</v>
          </cell>
          <cell r="E24">
            <v>31</v>
          </cell>
          <cell r="F24">
            <v>39</v>
          </cell>
          <cell r="G24">
            <v>62</v>
          </cell>
          <cell r="H24">
            <v>64</v>
          </cell>
          <cell r="I24">
            <v>80</v>
          </cell>
          <cell r="J24">
            <v>198</v>
          </cell>
          <cell r="K24">
            <v>348</v>
          </cell>
          <cell r="L24">
            <v>626</v>
          </cell>
          <cell r="M24">
            <v>1025</v>
          </cell>
        </row>
        <row r="25">
          <cell r="A25" t="str">
            <v>Arizona,2014</v>
          </cell>
          <cell r="B25">
            <v>111</v>
          </cell>
          <cell r="C25">
            <v>56</v>
          </cell>
          <cell r="D25">
            <v>57</v>
          </cell>
          <cell r="E25">
            <v>34</v>
          </cell>
          <cell r="F25">
            <v>60</v>
          </cell>
          <cell r="G25">
            <v>57</v>
          </cell>
          <cell r="H25">
            <v>75</v>
          </cell>
          <cell r="I25">
            <v>119</v>
          </cell>
          <cell r="J25">
            <v>187</v>
          </cell>
          <cell r="K25">
            <v>270</v>
          </cell>
          <cell r="L25">
            <v>576</v>
          </cell>
          <cell r="M25">
            <v>1026</v>
          </cell>
        </row>
        <row r="26">
          <cell r="A26" t="str">
            <v>Arizona,2015</v>
          </cell>
          <cell r="B26">
            <v>117</v>
          </cell>
          <cell r="C26">
            <v>57</v>
          </cell>
          <cell r="D26">
            <v>63</v>
          </cell>
          <cell r="E26">
            <v>57</v>
          </cell>
          <cell r="F26">
            <v>42</v>
          </cell>
          <cell r="G26">
            <v>55</v>
          </cell>
          <cell r="H26">
            <v>66</v>
          </cell>
          <cell r="I26">
            <v>98</v>
          </cell>
          <cell r="J26">
            <v>207</v>
          </cell>
          <cell r="K26">
            <v>321</v>
          </cell>
          <cell r="L26">
            <v>626</v>
          </cell>
          <cell r="M26">
            <v>1083</v>
          </cell>
        </row>
        <row r="27">
          <cell r="A27" t="str">
            <v>Arizona,2016</v>
          </cell>
          <cell r="B27">
            <v>96</v>
          </cell>
          <cell r="C27">
            <v>47</v>
          </cell>
          <cell r="D27">
            <v>55</v>
          </cell>
          <cell r="E27">
            <v>61</v>
          </cell>
          <cell r="F27">
            <v>66</v>
          </cell>
          <cell r="G27">
            <v>73</v>
          </cell>
          <cell r="H27">
            <v>113</v>
          </cell>
          <cell r="I27">
            <v>153</v>
          </cell>
          <cell r="J27">
            <v>213</v>
          </cell>
          <cell r="K27">
            <v>299</v>
          </cell>
          <cell r="L27">
            <v>665</v>
          </cell>
          <cell r="M27">
            <v>1176</v>
          </cell>
        </row>
        <row r="28">
          <cell r="A28" t="str">
            <v>Arizona,2017</v>
          </cell>
          <cell r="B28">
            <v>121</v>
          </cell>
          <cell r="C28">
            <v>76</v>
          </cell>
          <cell r="D28">
            <v>49</v>
          </cell>
          <cell r="E28">
            <v>54</v>
          </cell>
          <cell r="F28">
            <v>50</v>
          </cell>
          <cell r="G28">
            <v>38</v>
          </cell>
          <cell r="H28">
            <v>70</v>
          </cell>
          <cell r="I28">
            <v>146</v>
          </cell>
          <cell r="J28">
            <v>214</v>
          </cell>
          <cell r="K28">
            <v>339</v>
          </cell>
          <cell r="L28">
            <v>699</v>
          </cell>
          <cell r="M28">
            <v>1157</v>
          </cell>
        </row>
        <row r="29">
          <cell r="A29" t="str">
            <v>Arkansas,2009</v>
          </cell>
          <cell r="B29">
            <v>85</v>
          </cell>
          <cell r="C29">
            <v>37</v>
          </cell>
          <cell r="D29">
            <v>55</v>
          </cell>
          <cell r="E29">
            <v>45</v>
          </cell>
          <cell r="F29">
            <v>39</v>
          </cell>
          <cell r="G29">
            <v>47</v>
          </cell>
          <cell r="H29">
            <v>58</v>
          </cell>
          <cell r="I29">
            <v>80</v>
          </cell>
          <cell r="J29">
            <v>198</v>
          </cell>
          <cell r="K29">
            <v>288</v>
          </cell>
          <cell r="L29">
            <v>566</v>
          </cell>
          <cell r="M29">
            <v>932</v>
          </cell>
        </row>
        <row r="30">
          <cell r="A30" t="str">
            <v>Arkansas,2010</v>
          </cell>
          <cell r="B30">
            <v>122</v>
          </cell>
          <cell r="C30">
            <v>57</v>
          </cell>
          <cell r="D30">
            <v>41</v>
          </cell>
          <cell r="E30">
            <v>57</v>
          </cell>
          <cell r="F30">
            <v>50</v>
          </cell>
          <cell r="G30">
            <v>59</v>
          </cell>
          <cell r="H30">
            <v>42</v>
          </cell>
          <cell r="I30">
            <v>64</v>
          </cell>
          <cell r="J30">
            <v>182</v>
          </cell>
          <cell r="K30">
            <v>263</v>
          </cell>
          <cell r="L30">
            <v>509</v>
          </cell>
          <cell r="M30">
            <v>937</v>
          </cell>
        </row>
        <row r="31">
          <cell r="A31" t="str">
            <v>Arkansas,2011</v>
          </cell>
          <cell r="B31">
            <v>97</v>
          </cell>
          <cell r="C31">
            <v>50</v>
          </cell>
          <cell r="D31">
            <v>50</v>
          </cell>
          <cell r="E31">
            <v>28</v>
          </cell>
          <cell r="F31">
            <v>46</v>
          </cell>
          <cell r="G31">
            <v>56</v>
          </cell>
          <cell r="H31">
            <v>74</v>
          </cell>
          <cell r="I31">
            <v>77</v>
          </cell>
          <cell r="J31">
            <v>193</v>
          </cell>
          <cell r="K31">
            <v>343</v>
          </cell>
          <cell r="L31">
            <v>613</v>
          </cell>
          <cell r="M31">
            <v>1014</v>
          </cell>
        </row>
        <row r="32">
          <cell r="A32" t="str">
            <v>Arkansas,2012</v>
          </cell>
          <cell r="B32">
            <v>110</v>
          </cell>
          <cell r="C32">
            <v>70</v>
          </cell>
          <cell r="D32">
            <v>46</v>
          </cell>
          <cell r="E32">
            <v>62</v>
          </cell>
          <cell r="F32">
            <v>48</v>
          </cell>
          <cell r="G32">
            <v>48</v>
          </cell>
          <cell r="H32">
            <v>57</v>
          </cell>
          <cell r="I32">
            <v>63</v>
          </cell>
          <cell r="J32">
            <v>163</v>
          </cell>
          <cell r="K32">
            <v>353</v>
          </cell>
          <cell r="L32">
            <v>579</v>
          </cell>
          <cell r="M32">
            <v>1020</v>
          </cell>
        </row>
        <row r="33">
          <cell r="A33" t="str">
            <v>Arkansas,2013</v>
          </cell>
          <cell r="B33">
            <v>102</v>
          </cell>
          <cell r="C33">
            <v>51</v>
          </cell>
          <cell r="D33">
            <v>54</v>
          </cell>
          <cell r="E33">
            <v>47</v>
          </cell>
          <cell r="F33">
            <v>54</v>
          </cell>
          <cell r="G33">
            <v>57</v>
          </cell>
          <cell r="H33">
            <v>40</v>
          </cell>
          <cell r="I33">
            <v>128</v>
          </cell>
          <cell r="J33">
            <v>180</v>
          </cell>
          <cell r="K33">
            <v>335</v>
          </cell>
          <cell r="L33">
            <v>643</v>
          </cell>
          <cell r="M33">
            <v>1048</v>
          </cell>
        </row>
        <row r="34">
          <cell r="A34" t="str">
            <v>Arkansas,2014</v>
          </cell>
          <cell r="B34">
            <v>105</v>
          </cell>
          <cell r="C34">
            <v>48</v>
          </cell>
          <cell r="D34">
            <v>61</v>
          </cell>
          <cell r="E34">
            <v>67</v>
          </cell>
          <cell r="F34">
            <v>41</v>
          </cell>
          <cell r="G34">
            <v>48</v>
          </cell>
          <cell r="H34">
            <v>80</v>
          </cell>
          <cell r="I34">
            <v>94</v>
          </cell>
          <cell r="J34">
            <v>179</v>
          </cell>
          <cell r="K34">
            <v>260</v>
          </cell>
          <cell r="L34">
            <v>533</v>
          </cell>
          <cell r="M34">
            <v>983</v>
          </cell>
        </row>
        <row r="35">
          <cell r="A35" t="str">
            <v>Arkansas,2015</v>
          </cell>
          <cell r="B35">
            <v>139</v>
          </cell>
          <cell r="C35">
            <v>57</v>
          </cell>
          <cell r="D35">
            <v>65</v>
          </cell>
          <cell r="E35">
            <v>47</v>
          </cell>
          <cell r="F35">
            <v>72</v>
          </cell>
          <cell r="G35">
            <v>61</v>
          </cell>
          <cell r="H35">
            <v>57</v>
          </cell>
          <cell r="I35">
            <v>100</v>
          </cell>
          <cell r="J35">
            <v>187</v>
          </cell>
          <cell r="K35">
            <v>268</v>
          </cell>
          <cell r="L35">
            <v>555</v>
          </cell>
          <cell r="M35">
            <v>1053</v>
          </cell>
        </row>
        <row r="36">
          <cell r="A36" t="str">
            <v>Arkansas,2016</v>
          </cell>
          <cell r="B36">
            <v>101</v>
          </cell>
          <cell r="C36">
            <v>62</v>
          </cell>
          <cell r="D36">
            <v>36</v>
          </cell>
          <cell r="E36">
            <v>67</v>
          </cell>
          <cell r="F36">
            <v>73</v>
          </cell>
          <cell r="G36">
            <v>30</v>
          </cell>
          <cell r="H36">
            <v>59</v>
          </cell>
          <cell r="I36">
            <v>111</v>
          </cell>
          <cell r="J36">
            <v>167</v>
          </cell>
          <cell r="K36">
            <v>239</v>
          </cell>
          <cell r="L36">
            <v>517</v>
          </cell>
          <cell r="M36">
            <v>945</v>
          </cell>
        </row>
        <row r="37">
          <cell r="A37" t="str">
            <v>Arkansas,2017</v>
          </cell>
          <cell r="B37">
            <v>118</v>
          </cell>
          <cell r="C37">
            <v>36</v>
          </cell>
          <cell r="D37">
            <v>50</v>
          </cell>
          <cell r="E37">
            <v>66</v>
          </cell>
          <cell r="F37">
            <v>46</v>
          </cell>
          <cell r="G37">
            <v>42</v>
          </cell>
          <cell r="H37">
            <v>62</v>
          </cell>
          <cell r="I37">
            <v>119</v>
          </cell>
          <cell r="J37">
            <v>220</v>
          </cell>
          <cell r="K37">
            <v>240</v>
          </cell>
          <cell r="L37">
            <v>579</v>
          </cell>
          <cell r="M37">
            <v>999</v>
          </cell>
        </row>
        <row r="38">
          <cell r="A38" t="str">
            <v>California,2009</v>
          </cell>
          <cell r="B38">
            <v>105</v>
          </cell>
          <cell r="C38">
            <v>69</v>
          </cell>
          <cell r="D38">
            <v>56</v>
          </cell>
          <cell r="E38">
            <v>119</v>
          </cell>
          <cell r="F38">
            <v>192</v>
          </cell>
          <cell r="G38">
            <v>346</v>
          </cell>
          <cell r="H38">
            <v>436</v>
          </cell>
          <cell r="I38">
            <v>708</v>
          </cell>
          <cell r="J38">
            <v>1633</v>
          </cell>
          <cell r="K38">
            <v>2856</v>
          </cell>
          <cell r="L38">
            <v>5197</v>
          </cell>
          <cell r="M38">
            <v>6520</v>
          </cell>
        </row>
        <row r="39">
          <cell r="A39" t="str">
            <v>California,2010</v>
          </cell>
          <cell r="B39">
            <v>106</v>
          </cell>
          <cell r="C39">
            <v>36</v>
          </cell>
          <cell r="D39">
            <v>50</v>
          </cell>
          <cell r="E39">
            <v>65</v>
          </cell>
          <cell r="F39">
            <v>76</v>
          </cell>
          <cell r="G39">
            <v>147</v>
          </cell>
          <cell r="H39">
            <v>351</v>
          </cell>
          <cell r="I39">
            <v>695</v>
          </cell>
          <cell r="J39">
            <v>1579</v>
          </cell>
          <cell r="K39">
            <v>2955</v>
          </cell>
          <cell r="L39">
            <v>5229</v>
          </cell>
          <cell r="M39">
            <v>6060</v>
          </cell>
        </row>
        <row r="40">
          <cell r="A40" t="str">
            <v>California,2011</v>
          </cell>
          <cell r="B40">
            <v>97</v>
          </cell>
          <cell r="C40">
            <v>41</v>
          </cell>
          <cell r="D40">
            <v>42</v>
          </cell>
          <cell r="E40">
            <v>66</v>
          </cell>
          <cell r="F40">
            <v>82</v>
          </cell>
          <cell r="G40">
            <v>220</v>
          </cell>
          <cell r="H40">
            <v>444</v>
          </cell>
          <cell r="I40">
            <v>671</v>
          </cell>
          <cell r="J40">
            <v>1617</v>
          </cell>
          <cell r="K40">
            <v>3050</v>
          </cell>
          <cell r="L40">
            <v>5338</v>
          </cell>
          <cell r="M40">
            <v>6330</v>
          </cell>
        </row>
        <row r="41">
          <cell r="A41" t="str">
            <v>California,2012</v>
          </cell>
          <cell r="B41">
            <v>113</v>
          </cell>
          <cell r="C41">
            <v>63</v>
          </cell>
          <cell r="D41">
            <v>49</v>
          </cell>
          <cell r="E41">
            <v>57</v>
          </cell>
          <cell r="F41">
            <v>62</v>
          </cell>
          <cell r="G41">
            <v>172</v>
          </cell>
          <cell r="H41">
            <v>412</v>
          </cell>
          <cell r="I41">
            <v>738</v>
          </cell>
          <cell r="J41">
            <v>1443</v>
          </cell>
          <cell r="K41">
            <v>2938</v>
          </cell>
          <cell r="L41">
            <v>5119</v>
          </cell>
          <cell r="M41">
            <v>6047</v>
          </cell>
        </row>
        <row r="42">
          <cell r="A42" t="str">
            <v>California,2013</v>
          </cell>
          <cell r="B42">
            <v>110</v>
          </cell>
          <cell r="C42">
            <v>48</v>
          </cell>
          <cell r="D42">
            <v>61</v>
          </cell>
          <cell r="E42">
            <v>47</v>
          </cell>
          <cell r="F42">
            <v>70</v>
          </cell>
          <cell r="G42">
            <v>174</v>
          </cell>
          <cell r="H42">
            <v>501</v>
          </cell>
          <cell r="I42">
            <v>828</v>
          </cell>
          <cell r="J42">
            <v>1602</v>
          </cell>
          <cell r="K42">
            <v>3264</v>
          </cell>
          <cell r="L42">
            <v>5694</v>
          </cell>
          <cell r="M42">
            <v>6705</v>
          </cell>
        </row>
        <row r="43">
          <cell r="A43" t="str">
            <v>California,2014</v>
          </cell>
          <cell r="B43">
            <v>108</v>
          </cell>
          <cell r="C43">
            <v>54</v>
          </cell>
          <cell r="D43">
            <v>60</v>
          </cell>
          <cell r="E43">
            <v>65</v>
          </cell>
          <cell r="F43">
            <v>125</v>
          </cell>
          <cell r="G43">
            <v>259</v>
          </cell>
          <cell r="H43">
            <v>589</v>
          </cell>
          <cell r="I43">
            <v>800</v>
          </cell>
          <cell r="J43">
            <v>1450</v>
          </cell>
          <cell r="K43">
            <v>2638</v>
          </cell>
          <cell r="L43">
            <v>4888</v>
          </cell>
          <cell r="M43">
            <v>6148</v>
          </cell>
        </row>
        <row r="44">
          <cell r="A44" t="str">
            <v>California,2015</v>
          </cell>
          <cell r="B44">
            <v>95</v>
          </cell>
          <cell r="C44">
            <v>61</v>
          </cell>
          <cell r="D44">
            <v>44</v>
          </cell>
          <cell r="E44">
            <v>54</v>
          </cell>
          <cell r="F44">
            <v>64</v>
          </cell>
          <cell r="G44">
            <v>165</v>
          </cell>
          <cell r="H44">
            <v>441</v>
          </cell>
          <cell r="I44">
            <v>869</v>
          </cell>
          <cell r="J44">
            <v>1537</v>
          </cell>
          <cell r="K44">
            <v>3017</v>
          </cell>
          <cell r="L44">
            <v>5423</v>
          </cell>
          <cell r="M44">
            <v>6347</v>
          </cell>
        </row>
        <row r="45">
          <cell r="A45" t="str">
            <v>California,2016</v>
          </cell>
          <cell r="B45">
            <v>103</v>
          </cell>
          <cell r="C45">
            <v>31</v>
          </cell>
          <cell r="D45">
            <v>37</v>
          </cell>
          <cell r="E45">
            <v>48</v>
          </cell>
          <cell r="F45">
            <v>87</v>
          </cell>
          <cell r="G45">
            <v>186</v>
          </cell>
          <cell r="H45">
            <v>511</v>
          </cell>
          <cell r="I45">
            <v>921</v>
          </cell>
          <cell r="J45">
            <v>1439</v>
          </cell>
          <cell r="K45">
            <v>2725</v>
          </cell>
          <cell r="L45">
            <v>5085</v>
          </cell>
          <cell r="M45">
            <v>6088</v>
          </cell>
        </row>
        <row r="46">
          <cell r="A46" t="str">
            <v>California,2017</v>
          </cell>
          <cell r="B46">
            <v>110</v>
          </cell>
          <cell r="C46">
            <v>59</v>
          </cell>
          <cell r="D46">
            <v>31</v>
          </cell>
          <cell r="E46">
            <v>62</v>
          </cell>
          <cell r="F46">
            <v>82</v>
          </cell>
          <cell r="G46">
            <v>174</v>
          </cell>
          <cell r="H46">
            <v>503</v>
          </cell>
          <cell r="I46">
            <v>930</v>
          </cell>
          <cell r="J46">
            <v>1595</v>
          </cell>
          <cell r="K46">
            <v>2985</v>
          </cell>
          <cell r="L46">
            <v>5510</v>
          </cell>
          <cell r="M46">
            <v>6531</v>
          </cell>
        </row>
        <row r="47">
          <cell r="A47" t="str">
            <v>Colorado,2009</v>
          </cell>
          <cell r="B47">
            <v>113</v>
          </cell>
          <cell r="C47">
            <v>63</v>
          </cell>
          <cell r="D47">
            <v>69</v>
          </cell>
          <cell r="E47">
            <v>53</v>
          </cell>
          <cell r="F47">
            <v>58</v>
          </cell>
          <cell r="G47">
            <v>49</v>
          </cell>
          <cell r="H47">
            <v>74</v>
          </cell>
          <cell r="I47">
            <v>46</v>
          </cell>
          <cell r="J47">
            <v>147</v>
          </cell>
          <cell r="K47">
            <v>266</v>
          </cell>
          <cell r="L47">
            <v>459</v>
          </cell>
          <cell r="M47">
            <v>938</v>
          </cell>
        </row>
        <row r="48">
          <cell r="A48" t="str">
            <v>Colorado,2010</v>
          </cell>
          <cell r="B48">
            <v>103</v>
          </cell>
          <cell r="C48">
            <v>52</v>
          </cell>
          <cell r="D48">
            <v>46</v>
          </cell>
          <cell r="E48">
            <v>55</v>
          </cell>
          <cell r="F48">
            <v>37</v>
          </cell>
          <cell r="G48">
            <v>54</v>
          </cell>
          <cell r="H48">
            <v>57</v>
          </cell>
          <cell r="I48">
            <v>52</v>
          </cell>
          <cell r="J48">
            <v>135</v>
          </cell>
          <cell r="K48">
            <v>260</v>
          </cell>
          <cell r="L48">
            <v>447</v>
          </cell>
          <cell r="M48">
            <v>851</v>
          </cell>
        </row>
        <row r="49">
          <cell r="A49" t="str">
            <v>Colorado,2011</v>
          </cell>
          <cell r="B49">
            <v>101</v>
          </cell>
          <cell r="C49">
            <v>44</v>
          </cell>
          <cell r="D49">
            <v>36</v>
          </cell>
          <cell r="E49">
            <v>70</v>
          </cell>
          <cell r="F49">
            <v>34</v>
          </cell>
          <cell r="G49">
            <v>39</v>
          </cell>
          <cell r="H49">
            <v>40</v>
          </cell>
          <cell r="I49">
            <v>73</v>
          </cell>
          <cell r="J49">
            <v>122</v>
          </cell>
          <cell r="K49">
            <v>272</v>
          </cell>
          <cell r="L49">
            <v>467</v>
          </cell>
          <cell r="M49">
            <v>831</v>
          </cell>
        </row>
        <row r="50">
          <cell r="A50" t="str">
            <v>Colorado,2012</v>
          </cell>
          <cell r="B50">
            <v>103</v>
          </cell>
          <cell r="C50">
            <v>67</v>
          </cell>
          <cell r="D50">
            <v>62</v>
          </cell>
          <cell r="E50">
            <v>51</v>
          </cell>
          <cell r="F50">
            <v>45</v>
          </cell>
          <cell r="G50">
            <v>61</v>
          </cell>
          <cell r="H50">
            <v>50</v>
          </cell>
          <cell r="I50">
            <v>75</v>
          </cell>
          <cell r="J50">
            <v>130</v>
          </cell>
          <cell r="K50">
            <v>254</v>
          </cell>
          <cell r="L50">
            <v>459</v>
          </cell>
          <cell r="M50">
            <v>898</v>
          </cell>
        </row>
        <row r="51">
          <cell r="A51" t="str">
            <v>Colorado,2013</v>
          </cell>
          <cell r="B51">
            <v>115</v>
          </cell>
          <cell r="C51">
            <v>53</v>
          </cell>
          <cell r="D51">
            <v>71</v>
          </cell>
          <cell r="E51">
            <v>41</v>
          </cell>
          <cell r="F51">
            <v>44</v>
          </cell>
          <cell r="G51">
            <v>79</v>
          </cell>
          <cell r="H51">
            <v>64</v>
          </cell>
          <cell r="I51">
            <v>81</v>
          </cell>
          <cell r="J51">
            <v>117</v>
          </cell>
          <cell r="K51">
            <v>280</v>
          </cell>
          <cell r="L51">
            <v>478</v>
          </cell>
          <cell r="M51">
            <v>945</v>
          </cell>
        </row>
        <row r="52">
          <cell r="A52" t="str">
            <v>Colorado,2014</v>
          </cell>
          <cell r="B52">
            <v>115</v>
          </cell>
          <cell r="C52">
            <v>57</v>
          </cell>
          <cell r="D52">
            <v>23</v>
          </cell>
          <cell r="E52">
            <v>45</v>
          </cell>
          <cell r="F52">
            <v>61</v>
          </cell>
          <cell r="G52">
            <v>63</v>
          </cell>
          <cell r="H52">
            <v>80</v>
          </cell>
          <cell r="I52">
            <v>80</v>
          </cell>
          <cell r="J52">
            <v>133</v>
          </cell>
          <cell r="K52">
            <v>286</v>
          </cell>
          <cell r="L52">
            <v>499</v>
          </cell>
          <cell r="M52">
            <v>943</v>
          </cell>
        </row>
        <row r="53">
          <cell r="A53" t="str">
            <v>Colorado,2015</v>
          </cell>
          <cell r="B53">
            <v>88</v>
          </cell>
          <cell r="C53">
            <v>60</v>
          </cell>
          <cell r="D53">
            <v>68</v>
          </cell>
          <cell r="E53">
            <v>55</v>
          </cell>
          <cell r="F53">
            <v>53</v>
          </cell>
          <cell r="G53">
            <v>47</v>
          </cell>
          <cell r="H53">
            <v>63</v>
          </cell>
          <cell r="I53">
            <v>61</v>
          </cell>
          <cell r="J53">
            <v>145</v>
          </cell>
          <cell r="K53">
            <v>311</v>
          </cell>
          <cell r="L53">
            <v>517</v>
          </cell>
          <cell r="M53">
            <v>951</v>
          </cell>
        </row>
        <row r="54">
          <cell r="A54" t="str">
            <v>Colorado,2016</v>
          </cell>
          <cell r="B54">
            <v>112</v>
          </cell>
          <cell r="C54">
            <v>41</v>
          </cell>
          <cell r="D54">
            <v>53</v>
          </cell>
          <cell r="E54">
            <v>48</v>
          </cell>
          <cell r="F54">
            <v>50</v>
          </cell>
          <cell r="G54">
            <v>35</v>
          </cell>
          <cell r="H54">
            <v>64</v>
          </cell>
          <cell r="I54">
            <v>47</v>
          </cell>
          <cell r="J54">
            <v>101</v>
          </cell>
          <cell r="K54">
            <v>228</v>
          </cell>
          <cell r="L54">
            <v>376</v>
          </cell>
          <cell r="M54">
            <v>779</v>
          </cell>
        </row>
        <row r="55">
          <cell r="A55" t="str">
            <v>Colorado,2017</v>
          </cell>
          <cell r="B55">
            <v>101</v>
          </cell>
          <cell r="C55">
            <v>31</v>
          </cell>
          <cell r="D55">
            <v>58</v>
          </cell>
          <cell r="E55">
            <v>75</v>
          </cell>
          <cell r="F55">
            <v>58</v>
          </cell>
          <cell r="G55">
            <v>63</v>
          </cell>
          <cell r="H55">
            <v>63</v>
          </cell>
          <cell r="I55">
            <v>76</v>
          </cell>
          <cell r="J55">
            <v>117</v>
          </cell>
          <cell r="K55">
            <v>241</v>
          </cell>
          <cell r="L55">
            <v>434</v>
          </cell>
          <cell r="M55">
            <v>883</v>
          </cell>
        </row>
        <row r="56">
          <cell r="A56" t="str">
            <v>Connecticut,2009</v>
          </cell>
          <cell r="B56">
            <v>88</v>
          </cell>
          <cell r="C56">
            <v>48</v>
          </cell>
          <cell r="D56">
            <v>42</v>
          </cell>
          <cell r="E56">
            <v>43</v>
          </cell>
          <cell r="F56">
            <v>31</v>
          </cell>
          <cell r="G56">
            <v>46</v>
          </cell>
          <cell r="H56">
            <v>56</v>
          </cell>
          <cell r="I56">
            <v>56</v>
          </cell>
          <cell r="J56">
            <v>171</v>
          </cell>
          <cell r="K56">
            <v>364</v>
          </cell>
          <cell r="L56">
            <v>591</v>
          </cell>
          <cell r="M56">
            <v>945</v>
          </cell>
        </row>
        <row r="57">
          <cell r="A57" t="str">
            <v>Connecticut,2010</v>
          </cell>
          <cell r="B57">
            <v>103</v>
          </cell>
          <cell r="C57">
            <v>63</v>
          </cell>
          <cell r="D57">
            <v>60</v>
          </cell>
          <cell r="E57">
            <v>49</v>
          </cell>
          <cell r="F57">
            <v>45</v>
          </cell>
          <cell r="G57">
            <v>72</v>
          </cell>
          <cell r="H57">
            <v>63</v>
          </cell>
          <cell r="I57">
            <v>86</v>
          </cell>
          <cell r="J57">
            <v>120</v>
          </cell>
          <cell r="K57">
            <v>339</v>
          </cell>
          <cell r="L57">
            <v>545</v>
          </cell>
          <cell r="M57">
            <v>1000</v>
          </cell>
        </row>
        <row r="58">
          <cell r="A58" t="str">
            <v>Connecticut,2011</v>
          </cell>
          <cell r="B58">
            <v>116</v>
          </cell>
          <cell r="C58">
            <v>71</v>
          </cell>
          <cell r="D58">
            <v>72</v>
          </cell>
          <cell r="E58">
            <v>74</v>
          </cell>
          <cell r="F58">
            <v>65</v>
          </cell>
          <cell r="G58">
            <v>45</v>
          </cell>
          <cell r="H58">
            <v>51</v>
          </cell>
          <cell r="I58">
            <v>64</v>
          </cell>
          <cell r="J58">
            <v>142</v>
          </cell>
          <cell r="K58">
            <v>415</v>
          </cell>
          <cell r="L58">
            <v>621</v>
          </cell>
          <cell r="M58">
            <v>1115</v>
          </cell>
        </row>
        <row r="59">
          <cell r="A59" t="str">
            <v>Connecticut,2012</v>
          </cell>
          <cell r="B59">
            <v>85</v>
          </cell>
          <cell r="C59">
            <v>59</v>
          </cell>
          <cell r="D59">
            <v>57</v>
          </cell>
          <cell r="E59">
            <v>57</v>
          </cell>
          <cell r="F59">
            <v>52</v>
          </cell>
          <cell r="G59">
            <v>81</v>
          </cell>
          <cell r="H59">
            <v>51</v>
          </cell>
          <cell r="I59">
            <v>58</v>
          </cell>
          <cell r="J59">
            <v>134</v>
          </cell>
          <cell r="K59">
            <v>317</v>
          </cell>
          <cell r="L59">
            <v>509</v>
          </cell>
          <cell r="M59">
            <v>951</v>
          </cell>
        </row>
        <row r="60">
          <cell r="A60" t="str">
            <v>Connecticut,2013</v>
          </cell>
          <cell r="B60">
            <v>112</v>
          </cell>
          <cell r="C60">
            <v>63</v>
          </cell>
          <cell r="D60">
            <v>38</v>
          </cell>
          <cell r="E60">
            <v>65</v>
          </cell>
          <cell r="F60">
            <v>59</v>
          </cell>
          <cell r="G60">
            <v>43</v>
          </cell>
          <cell r="H60">
            <v>50</v>
          </cell>
          <cell r="I60">
            <v>68</v>
          </cell>
          <cell r="J60">
            <v>106</v>
          </cell>
          <cell r="K60">
            <v>377</v>
          </cell>
          <cell r="L60">
            <v>551</v>
          </cell>
          <cell r="M60">
            <v>981</v>
          </cell>
        </row>
        <row r="61">
          <cell r="A61" t="str">
            <v>Connecticut,2014</v>
          </cell>
          <cell r="B61">
            <v>80</v>
          </cell>
          <cell r="C61">
            <v>68</v>
          </cell>
          <cell r="D61">
            <v>65</v>
          </cell>
          <cell r="E61">
            <v>58</v>
          </cell>
          <cell r="F61">
            <v>52</v>
          </cell>
          <cell r="G61">
            <v>59</v>
          </cell>
          <cell r="H61">
            <v>53</v>
          </cell>
          <cell r="I61">
            <v>63</v>
          </cell>
          <cell r="J61">
            <v>118</v>
          </cell>
          <cell r="K61">
            <v>364</v>
          </cell>
          <cell r="L61">
            <v>545</v>
          </cell>
          <cell r="M61">
            <v>980</v>
          </cell>
        </row>
        <row r="62">
          <cell r="A62" t="str">
            <v>Connecticut,2015</v>
          </cell>
          <cell r="B62">
            <v>108</v>
          </cell>
          <cell r="C62">
            <v>55</v>
          </cell>
          <cell r="D62">
            <v>56</v>
          </cell>
          <cell r="E62">
            <v>67</v>
          </cell>
          <cell r="F62">
            <v>52</v>
          </cell>
          <cell r="G62">
            <v>46</v>
          </cell>
          <cell r="H62">
            <v>58</v>
          </cell>
          <cell r="I62">
            <v>71</v>
          </cell>
          <cell r="J62">
            <v>150</v>
          </cell>
          <cell r="K62">
            <v>397</v>
          </cell>
          <cell r="L62">
            <v>618</v>
          </cell>
          <cell r="M62">
            <v>1060</v>
          </cell>
        </row>
        <row r="63">
          <cell r="A63" t="str">
            <v>Connecticut,2016</v>
          </cell>
          <cell r="B63">
            <v>136</v>
          </cell>
          <cell r="C63">
            <v>57</v>
          </cell>
          <cell r="D63">
            <v>47</v>
          </cell>
          <cell r="E63">
            <v>53</v>
          </cell>
          <cell r="F63">
            <v>39</v>
          </cell>
          <cell r="G63">
            <v>54</v>
          </cell>
          <cell r="H63">
            <v>53</v>
          </cell>
          <cell r="I63">
            <v>64</v>
          </cell>
          <cell r="J63">
            <v>121</v>
          </cell>
          <cell r="K63">
            <v>307</v>
          </cell>
          <cell r="L63">
            <v>492</v>
          </cell>
          <cell r="M63">
            <v>931</v>
          </cell>
        </row>
        <row r="64">
          <cell r="A64" t="str">
            <v>Connecticut,2017</v>
          </cell>
          <cell r="B64">
            <v>129</v>
          </cell>
          <cell r="C64">
            <v>65</v>
          </cell>
          <cell r="D64">
            <v>61</v>
          </cell>
          <cell r="E64">
            <v>63</v>
          </cell>
          <cell r="F64">
            <v>49</v>
          </cell>
          <cell r="G64">
            <v>51</v>
          </cell>
          <cell r="H64">
            <v>50</v>
          </cell>
          <cell r="I64">
            <v>68</v>
          </cell>
          <cell r="J64">
            <v>120</v>
          </cell>
          <cell r="K64">
            <v>389</v>
          </cell>
          <cell r="L64">
            <v>577</v>
          </cell>
          <cell r="M64">
            <v>1045</v>
          </cell>
        </row>
        <row r="65">
          <cell r="A65" t="str">
            <v>Delaware,2009</v>
          </cell>
          <cell r="B65">
            <v>114</v>
          </cell>
          <cell r="C65">
            <v>62</v>
          </cell>
          <cell r="D65">
            <v>40</v>
          </cell>
          <cell r="E65">
            <v>74</v>
          </cell>
          <cell r="F65">
            <v>67</v>
          </cell>
          <cell r="G65">
            <v>71</v>
          </cell>
          <cell r="H65">
            <v>41</v>
          </cell>
          <cell r="I65">
            <v>65</v>
          </cell>
          <cell r="J65">
            <v>36</v>
          </cell>
          <cell r="K65">
            <v>50</v>
          </cell>
          <cell r="L65">
            <v>151</v>
          </cell>
          <cell r="M65">
            <v>620</v>
          </cell>
        </row>
        <row r="66">
          <cell r="A66" t="str">
            <v>Delaware,2010</v>
          </cell>
          <cell r="B66">
            <v>126</v>
          </cell>
          <cell r="C66">
            <v>36</v>
          </cell>
          <cell r="D66">
            <v>47</v>
          </cell>
          <cell r="E66">
            <v>54</v>
          </cell>
          <cell r="F66">
            <v>45</v>
          </cell>
          <cell r="G66">
            <v>57</v>
          </cell>
          <cell r="H66">
            <v>59</v>
          </cell>
          <cell r="I66">
            <v>54</v>
          </cell>
          <cell r="J66">
            <v>48</v>
          </cell>
          <cell r="K66">
            <v>66</v>
          </cell>
          <cell r="L66">
            <v>168</v>
          </cell>
          <cell r="M66">
            <v>592</v>
          </cell>
        </row>
        <row r="67">
          <cell r="A67" t="str">
            <v>Delaware,2011</v>
          </cell>
          <cell r="B67">
            <v>135</v>
          </cell>
          <cell r="C67">
            <v>60</v>
          </cell>
          <cell r="D67">
            <v>54</v>
          </cell>
          <cell r="E67">
            <v>64</v>
          </cell>
          <cell r="F67">
            <v>58</v>
          </cell>
          <cell r="G67">
            <v>54</v>
          </cell>
          <cell r="H67">
            <v>76</v>
          </cell>
          <cell r="I67">
            <v>50</v>
          </cell>
          <cell r="J67">
            <v>73</v>
          </cell>
          <cell r="K67">
            <v>50</v>
          </cell>
          <cell r="L67">
            <v>173</v>
          </cell>
          <cell r="M67">
            <v>674</v>
          </cell>
        </row>
        <row r="68">
          <cell r="A68" t="str">
            <v>Delaware,2012</v>
          </cell>
          <cell r="B68">
            <v>131</v>
          </cell>
          <cell r="C68">
            <v>59</v>
          </cell>
          <cell r="D68">
            <v>63</v>
          </cell>
          <cell r="E68">
            <v>48</v>
          </cell>
          <cell r="F68">
            <v>63</v>
          </cell>
          <cell r="G68">
            <v>49</v>
          </cell>
          <cell r="H68">
            <v>51</v>
          </cell>
          <cell r="I68">
            <v>42</v>
          </cell>
          <cell r="J68">
            <v>54</v>
          </cell>
          <cell r="K68">
            <v>60</v>
          </cell>
          <cell r="L68">
            <v>156</v>
          </cell>
          <cell r="M68">
            <v>620</v>
          </cell>
        </row>
        <row r="69">
          <cell r="A69" t="str">
            <v>Delaware,2013</v>
          </cell>
          <cell r="B69">
            <v>87</v>
          </cell>
          <cell r="C69">
            <v>48</v>
          </cell>
          <cell r="D69">
            <v>48</v>
          </cell>
          <cell r="E69">
            <v>51</v>
          </cell>
          <cell r="F69">
            <v>65</v>
          </cell>
          <cell r="G69">
            <v>46</v>
          </cell>
          <cell r="H69">
            <v>59</v>
          </cell>
          <cell r="I69">
            <v>34</v>
          </cell>
          <cell r="J69">
            <v>58</v>
          </cell>
          <cell r="K69">
            <v>73</v>
          </cell>
          <cell r="L69">
            <v>165</v>
          </cell>
          <cell r="M69">
            <v>569</v>
          </cell>
        </row>
        <row r="70">
          <cell r="A70" t="str">
            <v>Delaware,2014</v>
          </cell>
          <cell r="B70">
            <v>95</v>
          </cell>
          <cell r="C70">
            <v>64</v>
          </cell>
          <cell r="D70">
            <v>56</v>
          </cell>
          <cell r="E70">
            <v>75</v>
          </cell>
          <cell r="F70">
            <v>53</v>
          </cell>
          <cell r="G70">
            <v>52</v>
          </cell>
          <cell r="H70">
            <v>41</v>
          </cell>
          <cell r="I70">
            <v>54</v>
          </cell>
          <cell r="J70">
            <v>52</v>
          </cell>
          <cell r="K70">
            <v>53</v>
          </cell>
          <cell r="L70">
            <v>159</v>
          </cell>
          <cell r="M70">
            <v>595</v>
          </cell>
        </row>
        <row r="71">
          <cell r="A71" t="str">
            <v>Delaware,2015</v>
          </cell>
          <cell r="B71">
            <v>124</v>
          </cell>
          <cell r="C71">
            <v>67</v>
          </cell>
          <cell r="D71">
            <v>66</v>
          </cell>
          <cell r="E71">
            <v>64</v>
          </cell>
          <cell r="F71">
            <v>68</v>
          </cell>
          <cell r="G71">
            <v>50</v>
          </cell>
          <cell r="H71">
            <v>53</v>
          </cell>
          <cell r="I71">
            <v>62</v>
          </cell>
          <cell r="J71">
            <v>57</v>
          </cell>
          <cell r="K71">
            <v>86</v>
          </cell>
          <cell r="L71">
            <v>205</v>
          </cell>
          <cell r="M71">
            <v>697</v>
          </cell>
        </row>
        <row r="72">
          <cell r="A72" t="str">
            <v>Delaware,2016</v>
          </cell>
          <cell r="B72">
            <v>89</v>
          </cell>
          <cell r="C72">
            <v>49</v>
          </cell>
          <cell r="D72">
            <v>60</v>
          </cell>
          <cell r="E72">
            <v>38</v>
          </cell>
          <cell r="F72">
            <v>64</v>
          </cell>
          <cell r="G72">
            <v>63</v>
          </cell>
          <cell r="H72">
            <v>57</v>
          </cell>
          <cell r="I72">
            <v>55</v>
          </cell>
          <cell r="J72">
            <v>69</v>
          </cell>
          <cell r="K72">
            <v>47</v>
          </cell>
          <cell r="L72">
            <v>171</v>
          </cell>
          <cell r="M72">
            <v>591</v>
          </cell>
        </row>
        <row r="73">
          <cell r="A73" t="str">
            <v>Delaware,2017</v>
          </cell>
          <cell r="B73">
            <v>120</v>
          </cell>
          <cell r="C73">
            <v>59</v>
          </cell>
          <cell r="D73">
            <v>62</v>
          </cell>
          <cell r="E73">
            <v>51</v>
          </cell>
          <cell r="F73">
            <v>69</v>
          </cell>
          <cell r="G73">
            <v>60</v>
          </cell>
          <cell r="H73">
            <v>72</v>
          </cell>
          <cell r="I73">
            <v>63</v>
          </cell>
          <cell r="J73">
            <v>70</v>
          </cell>
          <cell r="K73">
            <v>54</v>
          </cell>
          <cell r="L73">
            <v>187</v>
          </cell>
          <cell r="M73">
            <v>680</v>
          </cell>
        </row>
        <row r="74">
          <cell r="A74" t="str">
            <v>District of Columbia,2009</v>
          </cell>
          <cell r="B74">
            <v>85</v>
          </cell>
          <cell r="C74">
            <v>44</v>
          </cell>
          <cell r="D74">
            <v>32</v>
          </cell>
          <cell r="E74">
            <v>51</v>
          </cell>
          <cell r="F74">
            <v>57</v>
          </cell>
          <cell r="G74">
            <v>32</v>
          </cell>
          <cell r="H74">
            <v>43</v>
          </cell>
          <cell r="I74">
            <v>54</v>
          </cell>
          <cell r="J74">
            <v>54</v>
          </cell>
          <cell r="K74">
            <v>59</v>
          </cell>
          <cell r="L74">
            <v>167</v>
          </cell>
          <cell r="M74">
            <v>511</v>
          </cell>
        </row>
        <row r="75">
          <cell r="A75" t="str">
            <v>District of Columbia,2010</v>
          </cell>
          <cell r="B75">
            <v>113</v>
          </cell>
          <cell r="C75">
            <v>45</v>
          </cell>
          <cell r="D75">
            <v>38</v>
          </cell>
          <cell r="E75">
            <v>57</v>
          </cell>
          <cell r="F75">
            <v>59</v>
          </cell>
          <cell r="G75">
            <v>45</v>
          </cell>
          <cell r="H75">
            <v>67</v>
          </cell>
          <cell r="I75">
            <v>57</v>
          </cell>
          <cell r="J75">
            <v>79</v>
          </cell>
          <cell r="K75">
            <v>51</v>
          </cell>
          <cell r="L75">
            <v>187</v>
          </cell>
          <cell r="M75">
            <v>611</v>
          </cell>
        </row>
        <row r="76">
          <cell r="A76" t="str">
            <v>District of Columbia,2011</v>
          </cell>
          <cell r="B76">
            <v>125</v>
          </cell>
          <cell r="C76">
            <v>57</v>
          </cell>
          <cell r="D76">
            <v>46</v>
          </cell>
          <cell r="E76">
            <v>55</v>
          </cell>
          <cell r="F76">
            <v>54</v>
          </cell>
          <cell r="G76">
            <v>69</v>
          </cell>
          <cell r="H76">
            <v>62</v>
          </cell>
          <cell r="I76">
            <v>46</v>
          </cell>
          <cell r="J76">
            <v>36</v>
          </cell>
          <cell r="K76">
            <v>37</v>
          </cell>
          <cell r="L76">
            <v>119</v>
          </cell>
          <cell r="M76">
            <v>587</v>
          </cell>
        </row>
        <row r="77">
          <cell r="A77" t="str">
            <v>District of Columbia,2012</v>
          </cell>
          <cell r="B77">
            <v>102</v>
          </cell>
          <cell r="C77">
            <v>55</v>
          </cell>
          <cell r="D77">
            <v>63</v>
          </cell>
          <cell r="E77">
            <v>57</v>
          </cell>
          <cell r="F77">
            <v>51</v>
          </cell>
          <cell r="G77">
            <v>47</v>
          </cell>
          <cell r="H77">
            <v>53</v>
          </cell>
          <cell r="I77">
            <v>51</v>
          </cell>
          <cell r="J77">
            <v>59</v>
          </cell>
          <cell r="K77">
            <v>69</v>
          </cell>
          <cell r="L77">
            <v>179</v>
          </cell>
          <cell r="M77">
            <v>607</v>
          </cell>
        </row>
        <row r="78">
          <cell r="A78" t="str">
            <v>District of Columbia,2013</v>
          </cell>
          <cell r="B78">
            <v>108</v>
          </cell>
          <cell r="C78">
            <v>68</v>
          </cell>
          <cell r="D78">
            <v>64</v>
          </cell>
          <cell r="E78">
            <v>63</v>
          </cell>
          <cell r="F78">
            <v>50</v>
          </cell>
          <cell r="G78">
            <v>49</v>
          </cell>
          <cell r="H78">
            <v>51</v>
          </cell>
          <cell r="I78">
            <v>56</v>
          </cell>
          <cell r="J78">
            <v>54</v>
          </cell>
          <cell r="K78">
            <v>61</v>
          </cell>
          <cell r="L78">
            <v>171</v>
          </cell>
          <cell r="M78">
            <v>624</v>
          </cell>
        </row>
        <row r="79">
          <cell r="A79" t="str">
            <v>District of Columbia,2014</v>
          </cell>
          <cell r="B79">
            <v>115</v>
          </cell>
          <cell r="C79">
            <v>52</v>
          </cell>
          <cell r="D79">
            <v>46</v>
          </cell>
          <cell r="E79">
            <v>53</v>
          </cell>
          <cell r="F79">
            <v>56</v>
          </cell>
          <cell r="G79">
            <v>65</v>
          </cell>
          <cell r="H79">
            <v>54</v>
          </cell>
          <cell r="I79">
            <v>57</v>
          </cell>
          <cell r="J79">
            <v>46</v>
          </cell>
          <cell r="K79">
            <v>64</v>
          </cell>
          <cell r="L79">
            <v>167</v>
          </cell>
          <cell r="M79">
            <v>608</v>
          </cell>
        </row>
        <row r="80">
          <cell r="A80" t="str">
            <v>District of Columbia,2015</v>
          </cell>
          <cell r="B80">
            <v>124</v>
          </cell>
          <cell r="C80">
            <v>46</v>
          </cell>
          <cell r="D80">
            <v>57</v>
          </cell>
          <cell r="E80">
            <v>48</v>
          </cell>
          <cell r="F80">
            <v>78</v>
          </cell>
          <cell r="G80">
            <v>61</v>
          </cell>
          <cell r="H80">
            <v>57</v>
          </cell>
          <cell r="I80">
            <v>52</v>
          </cell>
          <cell r="J80">
            <v>44</v>
          </cell>
          <cell r="K80">
            <v>47</v>
          </cell>
          <cell r="L80">
            <v>143</v>
          </cell>
          <cell r="M80">
            <v>614</v>
          </cell>
        </row>
        <row r="81">
          <cell r="A81" t="str">
            <v>District of Columbia,2016</v>
          </cell>
          <cell r="B81">
            <v>118</v>
          </cell>
          <cell r="C81">
            <v>50</v>
          </cell>
          <cell r="D81">
            <v>25</v>
          </cell>
          <cell r="E81">
            <v>54</v>
          </cell>
          <cell r="F81">
            <v>50</v>
          </cell>
          <cell r="G81">
            <v>57</v>
          </cell>
          <cell r="H81">
            <v>55</v>
          </cell>
          <cell r="I81">
            <v>54</v>
          </cell>
          <cell r="J81">
            <v>44</v>
          </cell>
          <cell r="K81">
            <v>51</v>
          </cell>
          <cell r="L81">
            <v>149</v>
          </cell>
          <cell r="M81">
            <v>558</v>
          </cell>
        </row>
        <row r="82">
          <cell r="A82" t="str">
            <v>District of Columbia,2017</v>
          </cell>
          <cell r="B82">
            <v>99</v>
          </cell>
          <cell r="C82">
            <v>56</v>
          </cell>
          <cell r="D82">
            <v>47</v>
          </cell>
          <cell r="E82">
            <v>47</v>
          </cell>
          <cell r="F82">
            <v>56</v>
          </cell>
          <cell r="G82">
            <v>40</v>
          </cell>
          <cell r="H82">
            <v>60</v>
          </cell>
          <cell r="I82">
            <v>69</v>
          </cell>
          <cell r="J82">
            <v>61</v>
          </cell>
          <cell r="K82">
            <v>54</v>
          </cell>
          <cell r="L82">
            <v>184</v>
          </cell>
          <cell r="M82">
            <v>589</v>
          </cell>
        </row>
        <row r="83">
          <cell r="A83" t="str">
            <v>Florida,2009</v>
          </cell>
          <cell r="B83">
            <v>109</v>
          </cell>
          <cell r="C83">
            <v>55</v>
          </cell>
          <cell r="D83">
            <v>58</v>
          </cell>
          <cell r="E83">
            <v>76</v>
          </cell>
          <cell r="F83">
            <v>68</v>
          </cell>
          <cell r="G83">
            <v>156</v>
          </cell>
          <cell r="H83">
            <v>201</v>
          </cell>
          <cell r="I83">
            <v>284</v>
          </cell>
          <cell r="J83">
            <v>604</v>
          </cell>
          <cell r="K83">
            <v>973</v>
          </cell>
          <cell r="L83">
            <v>1861</v>
          </cell>
          <cell r="M83">
            <v>2584</v>
          </cell>
        </row>
        <row r="84">
          <cell r="A84" t="str">
            <v>Florida,2010</v>
          </cell>
          <cell r="B84">
            <v>112</v>
          </cell>
          <cell r="C84">
            <v>59</v>
          </cell>
          <cell r="D84">
            <v>51</v>
          </cell>
          <cell r="E84">
            <v>56</v>
          </cell>
          <cell r="F84">
            <v>58</v>
          </cell>
          <cell r="G84">
            <v>114</v>
          </cell>
          <cell r="H84">
            <v>146</v>
          </cell>
          <cell r="I84">
            <v>294</v>
          </cell>
          <cell r="J84">
            <v>648</v>
          </cell>
          <cell r="K84">
            <v>962</v>
          </cell>
          <cell r="L84">
            <v>1904</v>
          </cell>
          <cell r="M84">
            <v>2500</v>
          </cell>
        </row>
        <row r="85">
          <cell r="A85" t="str">
            <v>Florida,2011</v>
          </cell>
          <cell r="B85">
            <v>118</v>
          </cell>
          <cell r="C85">
            <v>56</v>
          </cell>
          <cell r="D85">
            <v>55</v>
          </cell>
          <cell r="E85">
            <v>49</v>
          </cell>
          <cell r="F85">
            <v>53</v>
          </cell>
          <cell r="G85">
            <v>102</v>
          </cell>
          <cell r="H85">
            <v>193</v>
          </cell>
          <cell r="I85">
            <v>327</v>
          </cell>
          <cell r="J85">
            <v>629</v>
          </cell>
          <cell r="K85">
            <v>1078</v>
          </cell>
          <cell r="L85">
            <v>2034</v>
          </cell>
          <cell r="M85">
            <v>2660</v>
          </cell>
        </row>
        <row r="86">
          <cell r="A86" t="str">
            <v>Florida,2012</v>
          </cell>
          <cell r="B86">
            <v>100</v>
          </cell>
          <cell r="C86">
            <v>61</v>
          </cell>
          <cell r="D86">
            <v>48</v>
          </cell>
          <cell r="E86">
            <v>58</v>
          </cell>
          <cell r="F86">
            <v>62</v>
          </cell>
          <cell r="G86">
            <v>67</v>
          </cell>
          <cell r="H86">
            <v>194</v>
          </cell>
          <cell r="I86">
            <v>324</v>
          </cell>
          <cell r="J86">
            <v>606</v>
          </cell>
          <cell r="K86">
            <v>1055</v>
          </cell>
          <cell r="L86">
            <v>1985</v>
          </cell>
          <cell r="M86">
            <v>2575</v>
          </cell>
        </row>
        <row r="87">
          <cell r="A87" t="str">
            <v>Florida,2013</v>
          </cell>
          <cell r="B87">
            <v>82</v>
          </cell>
          <cell r="C87">
            <v>43</v>
          </cell>
          <cell r="D87">
            <v>47</v>
          </cell>
          <cell r="E87">
            <v>50</v>
          </cell>
          <cell r="F87">
            <v>63</v>
          </cell>
          <cell r="G87">
            <v>138</v>
          </cell>
          <cell r="H87">
            <v>278</v>
          </cell>
          <cell r="I87">
            <v>374</v>
          </cell>
          <cell r="J87">
            <v>609</v>
          </cell>
          <cell r="K87">
            <v>1153</v>
          </cell>
          <cell r="L87">
            <v>2136</v>
          </cell>
          <cell r="M87">
            <v>2837</v>
          </cell>
        </row>
        <row r="88">
          <cell r="A88" t="str">
            <v>Florida,2014</v>
          </cell>
          <cell r="B88">
            <v>106</v>
          </cell>
          <cell r="C88">
            <v>46</v>
          </cell>
          <cell r="D88">
            <v>73</v>
          </cell>
          <cell r="E88">
            <v>41</v>
          </cell>
          <cell r="F88">
            <v>55</v>
          </cell>
          <cell r="G88">
            <v>153</v>
          </cell>
          <cell r="H88">
            <v>277</v>
          </cell>
          <cell r="I88">
            <v>388</v>
          </cell>
          <cell r="J88">
            <v>671</v>
          </cell>
          <cell r="K88">
            <v>1084</v>
          </cell>
          <cell r="L88">
            <v>2143</v>
          </cell>
          <cell r="M88">
            <v>2894</v>
          </cell>
        </row>
        <row r="89">
          <cell r="A89" t="str">
            <v>Florida,2015</v>
          </cell>
          <cell r="B89">
            <v>91</v>
          </cell>
          <cell r="C89">
            <v>64</v>
          </cell>
          <cell r="D89">
            <v>46</v>
          </cell>
          <cell r="E89">
            <v>43</v>
          </cell>
          <cell r="F89">
            <v>59</v>
          </cell>
          <cell r="G89">
            <v>88</v>
          </cell>
          <cell r="H89">
            <v>224</v>
          </cell>
          <cell r="I89">
            <v>441</v>
          </cell>
          <cell r="J89">
            <v>733</v>
          </cell>
          <cell r="K89">
            <v>1097</v>
          </cell>
          <cell r="L89">
            <v>2271</v>
          </cell>
          <cell r="M89">
            <v>2886</v>
          </cell>
        </row>
        <row r="90">
          <cell r="A90" t="str">
            <v>Florida,2016</v>
          </cell>
          <cell r="B90">
            <v>86</v>
          </cell>
          <cell r="C90">
            <v>38</v>
          </cell>
          <cell r="D90">
            <v>63</v>
          </cell>
          <cell r="E90">
            <v>66</v>
          </cell>
          <cell r="F90">
            <v>83</v>
          </cell>
          <cell r="G90">
            <v>126</v>
          </cell>
          <cell r="H90">
            <v>274</v>
          </cell>
          <cell r="I90">
            <v>471</v>
          </cell>
          <cell r="J90">
            <v>701</v>
          </cell>
          <cell r="K90">
            <v>1088</v>
          </cell>
          <cell r="L90">
            <v>2260</v>
          </cell>
          <cell r="M90">
            <v>2996</v>
          </cell>
        </row>
        <row r="91">
          <cell r="A91" t="str">
            <v>Florida,2017</v>
          </cell>
          <cell r="B91">
            <v>105</v>
          </cell>
          <cell r="C91">
            <v>47</v>
          </cell>
          <cell r="D91">
            <v>45</v>
          </cell>
          <cell r="E91">
            <v>66</v>
          </cell>
          <cell r="F91">
            <v>46</v>
          </cell>
          <cell r="G91">
            <v>91</v>
          </cell>
          <cell r="H91">
            <v>300</v>
          </cell>
          <cell r="I91">
            <v>516</v>
          </cell>
          <cell r="J91">
            <v>744</v>
          </cell>
          <cell r="K91">
            <v>1294</v>
          </cell>
          <cell r="L91">
            <v>2554</v>
          </cell>
          <cell r="M91">
            <v>3254</v>
          </cell>
        </row>
        <row r="92">
          <cell r="A92" t="str">
            <v>Georgia,2009</v>
          </cell>
          <cell r="B92">
            <v>110</v>
          </cell>
          <cell r="C92">
            <v>55</v>
          </cell>
          <cell r="D92">
            <v>51</v>
          </cell>
          <cell r="E92">
            <v>47</v>
          </cell>
          <cell r="F92">
            <v>72</v>
          </cell>
          <cell r="G92">
            <v>83</v>
          </cell>
          <cell r="H92">
            <v>138</v>
          </cell>
          <cell r="I92">
            <v>191</v>
          </cell>
          <cell r="J92">
            <v>410</v>
          </cell>
          <cell r="K92">
            <v>562</v>
          </cell>
          <cell r="L92">
            <v>1163</v>
          </cell>
          <cell r="M92">
            <v>1719</v>
          </cell>
        </row>
        <row r="93">
          <cell r="A93" t="str">
            <v>Georgia,2010</v>
          </cell>
          <cell r="B93">
            <v>113</v>
          </cell>
          <cell r="C93">
            <v>38</v>
          </cell>
          <cell r="D93">
            <v>67</v>
          </cell>
          <cell r="E93">
            <v>57</v>
          </cell>
          <cell r="F93">
            <v>55</v>
          </cell>
          <cell r="G93">
            <v>73</v>
          </cell>
          <cell r="H93">
            <v>102</v>
          </cell>
          <cell r="I93">
            <v>223</v>
          </cell>
          <cell r="J93">
            <v>392</v>
          </cell>
          <cell r="K93">
            <v>557</v>
          </cell>
          <cell r="L93">
            <v>1172</v>
          </cell>
          <cell r="M93">
            <v>1677</v>
          </cell>
        </row>
        <row r="94">
          <cell r="A94" t="str">
            <v>Georgia,2011</v>
          </cell>
          <cell r="B94">
            <v>107</v>
          </cell>
          <cell r="C94">
            <v>49</v>
          </cell>
          <cell r="D94">
            <v>46</v>
          </cell>
          <cell r="E94">
            <v>53</v>
          </cell>
          <cell r="F94">
            <v>50</v>
          </cell>
          <cell r="G94">
            <v>72</v>
          </cell>
          <cell r="H94">
            <v>146</v>
          </cell>
          <cell r="I94">
            <v>253</v>
          </cell>
          <cell r="J94">
            <v>376</v>
          </cell>
          <cell r="K94">
            <v>544</v>
          </cell>
          <cell r="L94">
            <v>1173</v>
          </cell>
          <cell r="M94">
            <v>1696</v>
          </cell>
        </row>
        <row r="95">
          <cell r="A95" t="str">
            <v>Georgia,2012</v>
          </cell>
          <cell r="B95">
            <v>108</v>
          </cell>
          <cell r="C95">
            <v>49</v>
          </cell>
          <cell r="D95">
            <v>43</v>
          </cell>
          <cell r="E95">
            <v>64</v>
          </cell>
          <cell r="F95">
            <v>52</v>
          </cell>
          <cell r="G95">
            <v>58</v>
          </cell>
          <cell r="H95">
            <v>137</v>
          </cell>
          <cell r="I95">
            <v>166</v>
          </cell>
          <cell r="J95">
            <v>419</v>
          </cell>
          <cell r="K95">
            <v>533</v>
          </cell>
          <cell r="L95">
            <v>1118</v>
          </cell>
          <cell r="M95">
            <v>1629</v>
          </cell>
        </row>
        <row r="96">
          <cell r="A96" t="str">
            <v>Georgia,2013</v>
          </cell>
          <cell r="B96">
            <v>114</v>
          </cell>
          <cell r="C96">
            <v>55</v>
          </cell>
          <cell r="D96">
            <v>38</v>
          </cell>
          <cell r="E96">
            <v>50</v>
          </cell>
          <cell r="F96">
            <v>82</v>
          </cell>
          <cell r="G96">
            <v>98</v>
          </cell>
          <cell r="H96">
            <v>130</v>
          </cell>
          <cell r="I96">
            <v>227</v>
          </cell>
          <cell r="J96">
            <v>398</v>
          </cell>
          <cell r="K96">
            <v>531</v>
          </cell>
          <cell r="L96">
            <v>1156</v>
          </cell>
          <cell r="M96">
            <v>1723</v>
          </cell>
        </row>
        <row r="97">
          <cell r="A97" t="str">
            <v>Georgia,2014</v>
          </cell>
          <cell r="B97">
            <v>89</v>
          </cell>
          <cell r="C97">
            <v>63</v>
          </cell>
          <cell r="D97">
            <v>76</v>
          </cell>
          <cell r="E97">
            <v>54</v>
          </cell>
          <cell r="F97">
            <v>41</v>
          </cell>
          <cell r="G97">
            <v>87</v>
          </cell>
          <cell r="H97">
            <v>189</v>
          </cell>
          <cell r="I97">
            <v>257</v>
          </cell>
          <cell r="J97">
            <v>348</v>
          </cell>
          <cell r="K97">
            <v>528</v>
          </cell>
          <cell r="L97">
            <v>1133</v>
          </cell>
          <cell r="M97">
            <v>1732</v>
          </cell>
        </row>
        <row r="98">
          <cell r="A98" t="str">
            <v>Georgia,2015</v>
          </cell>
          <cell r="B98">
            <v>107</v>
          </cell>
          <cell r="C98">
            <v>44</v>
          </cell>
          <cell r="D98">
            <v>54</v>
          </cell>
          <cell r="E98">
            <v>32</v>
          </cell>
          <cell r="F98">
            <v>48</v>
          </cell>
          <cell r="G98">
            <v>62</v>
          </cell>
          <cell r="H98">
            <v>169</v>
          </cell>
          <cell r="I98">
            <v>241</v>
          </cell>
          <cell r="J98">
            <v>419</v>
          </cell>
          <cell r="K98">
            <v>499</v>
          </cell>
          <cell r="L98">
            <v>1159</v>
          </cell>
          <cell r="M98">
            <v>1675</v>
          </cell>
        </row>
        <row r="99">
          <cell r="A99" t="str">
            <v>Georgia,2016</v>
          </cell>
          <cell r="B99">
            <v>109</v>
          </cell>
          <cell r="C99">
            <v>55</v>
          </cell>
          <cell r="D99">
            <v>56</v>
          </cell>
          <cell r="E99">
            <v>44</v>
          </cell>
          <cell r="F99">
            <v>34</v>
          </cell>
          <cell r="G99">
            <v>63</v>
          </cell>
          <cell r="H99">
            <v>202</v>
          </cell>
          <cell r="I99">
            <v>266</v>
          </cell>
          <cell r="J99">
            <v>351</v>
          </cell>
          <cell r="K99">
            <v>451</v>
          </cell>
          <cell r="L99">
            <v>1068</v>
          </cell>
          <cell r="M99">
            <v>1631</v>
          </cell>
        </row>
        <row r="100">
          <cell r="A100" t="str">
            <v>Georgia,2017</v>
          </cell>
          <cell r="B100">
            <v>122</v>
          </cell>
          <cell r="C100">
            <v>49</v>
          </cell>
          <cell r="D100">
            <v>56</v>
          </cell>
          <cell r="E100">
            <v>52</v>
          </cell>
          <cell r="F100">
            <v>54</v>
          </cell>
          <cell r="G100">
            <v>93</v>
          </cell>
          <cell r="H100">
            <v>156</v>
          </cell>
          <cell r="I100">
            <v>274</v>
          </cell>
          <cell r="J100">
            <v>391</v>
          </cell>
          <cell r="K100">
            <v>452</v>
          </cell>
          <cell r="L100">
            <v>1117</v>
          </cell>
          <cell r="M100">
            <v>1699</v>
          </cell>
        </row>
        <row r="101">
          <cell r="A101" t="str">
            <v>Hawaii,2009</v>
          </cell>
          <cell r="B101">
            <v>127</v>
          </cell>
          <cell r="C101">
            <v>35</v>
          </cell>
          <cell r="D101">
            <v>57</v>
          </cell>
          <cell r="E101">
            <v>57</v>
          </cell>
          <cell r="F101">
            <v>65</v>
          </cell>
          <cell r="G101">
            <v>49</v>
          </cell>
          <cell r="H101">
            <v>52</v>
          </cell>
          <cell r="I101">
            <v>62</v>
          </cell>
          <cell r="J101">
            <v>49</v>
          </cell>
          <cell r="K101">
            <v>115</v>
          </cell>
          <cell r="L101">
            <v>226</v>
          </cell>
          <cell r="M101">
            <v>668</v>
          </cell>
        </row>
        <row r="102">
          <cell r="A102" t="str">
            <v>Hawaii,2010</v>
          </cell>
          <cell r="B102">
            <v>102</v>
          </cell>
          <cell r="C102">
            <v>47</v>
          </cell>
          <cell r="D102">
            <v>57</v>
          </cell>
          <cell r="E102">
            <v>46</v>
          </cell>
          <cell r="F102">
            <v>49</v>
          </cell>
          <cell r="G102">
            <v>64</v>
          </cell>
          <cell r="H102">
            <v>32</v>
          </cell>
          <cell r="I102">
            <v>63</v>
          </cell>
          <cell r="J102">
            <v>53</v>
          </cell>
          <cell r="K102">
            <v>134</v>
          </cell>
          <cell r="L102">
            <v>250</v>
          </cell>
          <cell r="M102">
            <v>647</v>
          </cell>
        </row>
        <row r="103">
          <cell r="A103" t="str">
            <v>Hawaii,2011</v>
          </cell>
          <cell r="B103">
            <v>134</v>
          </cell>
          <cell r="C103">
            <v>40</v>
          </cell>
          <cell r="D103">
            <v>59</v>
          </cell>
          <cell r="E103">
            <v>54</v>
          </cell>
          <cell r="F103">
            <v>56</v>
          </cell>
          <cell r="G103">
            <v>55</v>
          </cell>
          <cell r="H103">
            <v>51</v>
          </cell>
          <cell r="I103">
            <v>59</v>
          </cell>
          <cell r="J103">
            <v>54</v>
          </cell>
          <cell r="K103">
            <v>186</v>
          </cell>
          <cell r="L103">
            <v>299</v>
          </cell>
          <cell r="M103">
            <v>748</v>
          </cell>
        </row>
        <row r="104">
          <cell r="A104" t="str">
            <v>Hawaii,2012</v>
          </cell>
          <cell r="B104">
            <v>98</v>
          </cell>
          <cell r="C104">
            <v>34</v>
          </cell>
          <cell r="D104">
            <v>49</v>
          </cell>
          <cell r="E104">
            <v>49</v>
          </cell>
          <cell r="F104">
            <v>59</v>
          </cell>
          <cell r="G104">
            <v>50</v>
          </cell>
          <cell r="H104">
            <v>53</v>
          </cell>
          <cell r="I104">
            <v>63</v>
          </cell>
          <cell r="J104">
            <v>81</v>
          </cell>
          <cell r="K104">
            <v>239</v>
          </cell>
          <cell r="L104">
            <v>383</v>
          </cell>
          <cell r="M104">
            <v>775</v>
          </cell>
        </row>
        <row r="105">
          <cell r="A105" t="str">
            <v>Hawaii,2013</v>
          </cell>
          <cell r="B105">
            <v>103</v>
          </cell>
          <cell r="C105">
            <v>51</v>
          </cell>
          <cell r="D105">
            <v>40</v>
          </cell>
          <cell r="E105">
            <v>49</v>
          </cell>
          <cell r="F105">
            <v>48</v>
          </cell>
          <cell r="G105">
            <v>68</v>
          </cell>
          <cell r="H105">
            <v>50</v>
          </cell>
          <cell r="I105">
            <v>74</v>
          </cell>
          <cell r="J105">
            <v>92</v>
          </cell>
          <cell r="K105">
            <v>252</v>
          </cell>
          <cell r="L105">
            <v>418</v>
          </cell>
          <cell r="M105">
            <v>827</v>
          </cell>
        </row>
        <row r="106">
          <cell r="A106" t="str">
            <v>Hawaii,2014</v>
          </cell>
          <cell r="B106">
            <v>113</v>
          </cell>
          <cell r="C106">
            <v>41</v>
          </cell>
          <cell r="D106">
            <v>58</v>
          </cell>
          <cell r="E106">
            <v>59</v>
          </cell>
          <cell r="F106">
            <v>47</v>
          </cell>
          <cell r="G106">
            <v>62</v>
          </cell>
          <cell r="H106">
            <v>42</v>
          </cell>
          <cell r="I106">
            <v>50</v>
          </cell>
          <cell r="J106">
            <v>93</v>
          </cell>
          <cell r="K106">
            <v>224</v>
          </cell>
          <cell r="L106">
            <v>367</v>
          </cell>
          <cell r="M106">
            <v>789</v>
          </cell>
        </row>
        <row r="107">
          <cell r="A107" t="str">
            <v>Hawaii,2015</v>
          </cell>
          <cell r="B107">
            <v>94</v>
          </cell>
          <cell r="C107">
            <v>52</v>
          </cell>
          <cell r="D107">
            <v>62</v>
          </cell>
          <cell r="E107">
            <v>65</v>
          </cell>
          <cell r="F107">
            <v>58</v>
          </cell>
          <cell r="G107">
            <v>50</v>
          </cell>
          <cell r="H107">
            <v>50</v>
          </cell>
          <cell r="I107">
            <v>48</v>
          </cell>
          <cell r="J107">
            <v>96</v>
          </cell>
          <cell r="K107">
            <v>326</v>
          </cell>
          <cell r="L107">
            <v>470</v>
          </cell>
          <cell r="M107">
            <v>901</v>
          </cell>
        </row>
        <row r="108">
          <cell r="A108" t="str">
            <v>Hawaii,2016</v>
          </cell>
          <cell r="B108">
            <v>100</v>
          </cell>
          <cell r="C108">
            <v>53</v>
          </cell>
          <cell r="D108">
            <v>60</v>
          </cell>
          <cell r="E108">
            <v>54</v>
          </cell>
          <cell r="F108">
            <v>45</v>
          </cell>
          <cell r="G108">
            <v>45</v>
          </cell>
          <cell r="H108">
            <v>50</v>
          </cell>
          <cell r="I108">
            <v>50</v>
          </cell>
          <cell r="J108">
            <v>88</v>
          </cell>
          <cell r="K108">
            <v>303</v>
          </cell>
          <cell r="L108">
            <v>441</v>
          </cell>
          <cell r="M108">
            <v>848</v>
          </cell>
        </row>
        <row r="109">
          <cell r="A109" t="str">
            <v>Hawaii,2017</v>
          </cell>
          <cell r="B109">
            <v>90</v>
          </cell>
          <cell r="C109">
            <v>51</v>
          </cell>
          <cell r="D109">
            <v>44</v>
          </cell>
          <cell r="E109">
            <v>61</v>
          </cell>
          <cell r="F109">
            <v>50</v>
          </cell>
          <cell r="G109">
            <v>54</v>
          </cell>
          <cell r="H109">
            <v>57</v>
          </cell>
          <cell r="I109">
            <v>56</v>
          </cell>
          <cell r="J109">
            <v>102</v>
          </cell>
          <cell r="K109">
            <v>382</v>
          </cell>
          <cell r="L109">
            <v>540</v>
          </cell>
          <cell r="M109">
            <v>947</v>
          </cell>
        </row>
        <row r="110">
          <cell r="A110" t="str">
            <v>Idaho,2009</v>
          </cell>
          <cell r="B110">
            <v>129</v>
          </cell>
          <cell r="C110">
            <v>54</v>
          </cell>
          <cell r="D110">
            <v>32</v>
          </cell>
          <cell r="E110">
            <v>64</v>
          </cell>
          <cell r="F110">
            <v>48</v>
          </cell>
          <cell r="G110">
            <v>42</v>
          </cell>
          <cell r="H110">
            <v>73</v>
          </cell>
          <cell r="I110">
            <v>66</v>
          </cell>
          <cell r="J110">
            <v>64</v>
          </cell>
          <cell r="K110">
            <v>60</v>
          </cell>
          <cell r="L110">
            <v>190</v>
          </cell>
          <cell r="M110">
            <v>632</v>
          </cell>
        </row>
        <row r="111">
          <cell r="A111" t="str">
            <v>Idaho,2010</v>
          </cell>
          <cell r="B111">
            <v>98</v>
          </cell>
          <cell r="C111">
            <v>39</v>
          </cell>
          <cell r="D111">
            <v>50</v>
          </cell>
          <cell r="E111">
            <v>52</v>
          </cell>
          <cell r="F111">
            <v>63</v>
          </cell>
          <cell r="G111">
            <v>48</v>
          </cell>
          <cell r="H111">
            <v>33</v>
          </cell>
          <cell r="I111">
            <v>65</v>
          </cell>
          <cell r="J111">
            <v>63</v>
          </cell>
          <cell r="K111">
            <v>98</v>
          </cell>
          <cell r="L111">
            <v>226</v>
          </cell>
          <cell r="M111">
            <v>609</v>
          </cell>
        </row>
        <row r="112">
          <cell r="A112" t="str">
            <v>Idaho,2011</v>
          </cell>
          <cell r="B112">
            <v>111</v>
          </cell>
          <cell r="C112">
            <v>48</v>
          </cell>
          <cell r="D112">
            <v>69</v>
          </cell>
          <cell r="E112">
            <v>46</v>
          </cell>
          <cell r="F112">
            <v>42</v>
          </cell>
          <cell r="G112">
            <v>51</v>
          </cell>
          <cell r="H112">
            <v>46</v>
          </cell>
          <cell r="I112">
            <v>48</v>
          </cell>
          <cell r="J112">
            <v>47</v>
          </cell>
          <cell r="K112">
            <v>100</v>
          </cell>
          <cell r="L112">
            <v>195</v>
          </cell>
          <cell r="M112">
            <v>608</v>
          </cell>
        </row>
        <row r="113">
          <cell r="A113" t="str">
            <v>Idaho,2012</v>
          </cell>
          <cell r="B113">
            <v>112</v>
          </cell>
          <cell r="C113">
            <v>66</v>
          </cell>
          <cell r="D113">
            <v>61</v>
          </cell>
          <cell r="E113">
            <v>57</v>
          </cell>
          <cell r="F113">
            <v>55</v>
          </cell>
          <cell r="G113">
            <v>38</v>
          </cell>
          <cell r="H113">
            <v>54</v>
          </cell>
          <cell r="I113">
            <v>44</v>
          </cell>
          <cell r="J113">
            <v>61</v>
          </cell>
          <cell r="K113">
            <v>90</v>
          </cell>
          <cell r="L113">
            <v>195</v>
          </cell>
          <cell r="M113">
            <v>638</v>
          </cell>
        </row>
        <row r="114">
          <cell r="A114" t="str">
            <v>Idaho,2013</v>
          </cell>
          <cell r="B114">
            <v>96</v>
          </cell>
          <cell r="C114">
            <v>48</v>
          </cell>
          <cell r="D114">
            <v>70</v>
          </cell>
          <cell r="E114">
            <v>57</v>
          </cell>
          <cell r="F114">
            <v>39</v>
          </cell>
          <cell r="G114">
            <v>53</v>
          </cell>
          <cell r="H114">
            <v>35</v>
          </cell>
          <cell r="I114">
            <v>63</v>
          </cell>
          <cell r="J114">
            <v>67</v>
          </cell>
          <cell r="K114">
            <v>121</v>
          </cell>
          <cell r="L114">
            <v>251</v>
          </cell>
          <cell r="M114">
            <v>649</v>
          </cell>
        </row>
        <row r="115">
          <cell r="A115" t="str">
            <v>Idaho,2014</v>
          </cell>
          <cell r="B115">
            <v>114</v>
          </cell>
          <cell r="C115">
            <v>48</v>
          </cell>
          <cell r="D115">
            <v>61</v>
          </cell>
          <cell r="E115">
            <v>32</v>
          </cell>
          <cell r="F115">
            <v>49</v>
          </cell>
          <cell r="G115">
            <v>58</v>
          </cell>
          <cell r="H115">
            <v>51</v>
          </cell>
          <cell r="I115">
            <v>44</v>
          </cell>
          <cell r="J115">
            <v>73</v>
          </cell>
          <cell r="K115">
            <v>97</v>
          </cell>
          <cell r="L115">
            <v>214</v>
          </cell>
          <cell r="M115">
            <v>627</v>
          </cell>
        </row>
        <row r="116">
          <cell r="A116" t="str">
            <v>Idaho,2015</v>
          </cell>
          <cell r="B116">
            <v>106</v>
          </cell>
          <cell r="C116">
            <v>43</v>
          </cell>
          <cell r="D116">
            <v>62</v>
          </cell>
          <cell r="E116">
            <v>59</v>
          </cell>
          <cell r="F116">
            <v>74</v>
          </cell>
          <cell r="G116">
            <v>60</v>
          </cell>
          <cell r="H116">
            <v>61</v>
          </cell>
          <cell r="I116">
            <v>37</v>
          </cell>
          <cell r="J116">
            <v>69</v>
          </cell>
          <cell r="K116">
            <v>97</v>
          </cell>
          <cell r="L116">
            <v>203</v>
          </cell>
          <cell r="M116">
            <v>668</v>
          </cell>
        </row>
        <row r="117">
          <cell r="A117" t="str">
            <v>Idaho,2016</v>
          </cell>
          <cell r="B117">
            <v>96</v>
          </cell>
          <cell r="C117">
            <v>49</v>
          </cell>
          <cell r="D117">
            <v>47</v>
          </cell>
          <cell r="E117">
            <v>47</v>
          </cell>
          <cell r="F117">
            <v>61</v>
          </cell>
          <cell r="G117">
            <v>70</v>
          </cell>
          <cell r="H117">
            <v>48</v>
          </cell>
          <cell r="I117">
            <v>60</v>
          </cell>
          <cell r="J117">
            <v>43</v>
          </cell>
          <cell r="K117">
            <v>84</v>
          </cell>
          <cell r="L117">
            <v>187</v>
          </cell>
          <cell r="M117">
            <v>605</v>
          </cell>
        </row>
        <row r="118">
          <cell r="A118" t="str">
            <v>Idaho,2017</v>
          </cell>
          <cell r="B118">
            <v>95</v>
          </cell>
          <cell r="C118">
            <v>59</v>
          </cell>
          <cell r="D118">
            <v>58</v>
          </cell>
          <cell r="E118">
            <v>48</v>
          </cell>
          <cell r="F118">
            <v>58</v>
          </cell>
          <cell r="G118">
            <v>63</v>
          </cell>
          <cell r="H118">
            <v>59</v>
          </cell>
          <cell r="I118">
            <v>47</v>
          </cell>
          <cell r="J118">
            <v>51</v>
          </cell>
          <cell r="K118">
            <v>119</v>
          </cell>
          <cell r="L118">
            <v>217</v>
          </cell>
          <cell r="M118">
            <v>657</v>
          </cell>
        </row>
        <row r="119">
          <cell r="A119" t="str">
            <v>Illinois,2009</v>
          </cell>
          <cell r="B119">
            <v>112</v>
          </cell>
          <cell r="C119">
            <v>70</v>
          </cell>
          <cell r="D119">
            <v>53</v>
          </cell>
          <cell r="E119">
            <v>58</v>
          </cell>
          <cell r="F119">
            <v>63</v>
          </cell>
          <cell r="G119">
            <v>102</v>
          </cell>
          <cell r="H119">
            <v>173</v>
          </cell>
          <cell r="I119">
            <v>263</v>
          </cell>
          <cell r="J119">
            <v>589</v>
          </cell>
          <cell r="K119">
            <v>1154</v>
          </cell>
          <cell r="L119">
            <v>2006</v>
          </cell>
          <cell r="M119">
            <v>2637</v>
          </cell>
        </row>
        <row r="120">
          <cell r="A120" t="str">
            <v>Illinois,2010</v>
          </cell>
          <cell r="B120">
            <v>103</v>
          </cell>
          <cell r="C120">
            <v>59</v>
          </cell>
          <cell r="D120">
            <v>52</v>
          </cell>
          <cell r="E120">
            <v>54</v>
          </cell>
          <cell r="F120">
            <v>50</v>
          </cell>
          <cell r="G120">
            <v>60</v>
          </cell>
          <cell r="H120">
            <v>152</v>
          </cell>
          <cell r="I120">
            <v>247</v>
          </cell>
          <cell r="J120">
            <v>597</v>
          </cell>
          <cell r="K120">
            <v>1068</v>
          </cell>
          <cell r="L120">
            <v>1912</v>
          </cell>
          <cell r="M120">
            <v>2442</v>
          </cell>
        </row>
        <row r="121">
          <cell r="A121" t="str">
            <v>Illinois,2011</v>
          </cell>
          <cell r="B121">
            <v>92</v>
          </cell>
          <cell r="C121">
            <v>65</v>
          </cell>
          <cell r="D121">
            <v>48</v>
          </cell>
          <cell r="E121">
            <v>46</v>
          </cell>
          <cell r="F121">
            <v>65</v>
          </cell>
          <cell r="G121">
            <v>63</v>
          </cell>
          <cell r="H121">
            <v>201</v>
          </cell>
          <cell r="I121">
            <v>256</v>
          </cell>
          <cell r="J121">
            <v>625</v>
          </cell>
          <cell r="K121">
            <v>1168</v>
          </cell>
          <cell r="L121">
            <v>2049</v>
          </cell>
          <cell r="M121">
            <v>2629</v>
          </cell>
        </row>
        <row r="122">
          <cell r="A122" t="str">
            <v>Illinois,2012</v>
          </cell>
          <cell r="B122">
            <v>125</v>
          </cell>
          <cell r="C122">
            <v>65</v>
          </cell>
          <cell r="D122">
            <v>65</v>
          </cell>
          <cell r="E122">
            <v>70</v>
          </cell>
          <cell r="F122">
            <v>50</v>
          </cell>
          <cell r="G122">
            <v>80</v>
          </cell>
          <cell r="H122">
            <v>185</v>
          </cell>
          <cell r="I122">
            <v>292</v>
          </cell>
          <cell r="J122">
            <v>559</v>
          </cell>
          <cell r="K122">
            <v>1132</v>
          </cell>
          <cell r="L122">
            <v>1983</v>
          </cell>
          <cell r="M122">
            <v>2623</v>
          </cell>
        </row>
        <row r="123">
          <cell r="A123" t="str">
            <v>Illinois,2013</v>
          </cell>
          <cell r="B123">
            <v>73</v>
          </cell>
          <cell r="C123">
            <v>65</v>
          </cell>
          <cell r="D123">
            <v>58</v>
          </cell>
          <cell r="E123">
            <v>61</v>
          </cell>
          <cell r="F123">
            <v>65</v>
          </cell>
          <cell r="G123">
            <v>53</v>
          </cell>
          <cell r="H123">
            <v>180</v>
          </cell>
          <cell r="I123">
            <v>315</v>
          </cell>
          <cell r="J123">
            <v>600</v>
          </cell>
          <cell r="K123">
            <v>1207</v>
          </cell>
          <cell r="L123">
            <v>2122</v>
          </cell>
          <cell r="M123">
            <v>2677</v>
          </cell>
        </row>
        <row r="124">
          <cell r="A124" t="str">
            <v>Illinois,2014</v>
          </cell>
          <cell r="B124">
            <v>105</v>
          </cell>
          <cell r="C124">
            <v>47</v>
          </cell>
          <cell r="D124">
            <v>45</v>
          </cell>
          <cell r="E124">
            <v>64</v>
          </cell>
          <cell r="F124">
            <v>66</v>
          </cell>
          <cell r="G124">
            <v>86</v>
          </cell>
          <cell r="H124">
            <v>197</v>
          </cell>
          <cell r="I124">
            <v>333</v>
          </cell>
          <cell r="J124">
            <v>577</v>
          </cell>
          <cell r="K124">
            <v>1215</v>
          </cell>
          <cell r="L124">
            <v>2125</v>
          </cell>
          <cell r="M124">
            <v>2735</v>
          </cell>
        </row>
        <row r="125">
          <cell r="A125" t="str">
            <v>Illinois,2015</v>
          </cell>
          <cell r="B125">
            <v>123</v>
          </cell>
          <cell r="C125">
            <v>69</v>
          </cell>
          <cell r="D125">
            <v>53</v>
          </cell>
          <cell r="E125">
            <v>68</v>
          </cell>
          <cell r="F125">
            <v>57</v>
          </cell>
          <cell r="G125">
            <v>78</v>
          </cell>
          <cell r="H125">
            <v>190</v>
          </cell>
          <cell r="I125">
            <v>315</v>
          </cell>
          <cell r="J125">
            <v>541</v>
          </cell>
          <cell r="K125">
            <v>1141</v>
          </cell>
          <cell r="L125">
            <v>1997</v>
          </cell>
          <cell r="M125">
            <v>2635</v>
          </cell>
        </row>
        <row r="126">
          <cell r="A126" t="str">
            <v>Illinois,2016</v>
          </cell>
          <cell r="B126">
            <v>101</v>
          </cell>
          <cell r="C126">
            <v>33</v>
          </cell>
          <cell r="D126">
            <v>51</v>
          </cell>
          <cell r="E126">
            <v>57</v>
          </cell>
          <cell r="F126">
            <v>60</v>
          </cell>
          <cell r="G126">
            <v>78</v>
          </cell>
          <cell r="H126">
            <v>223</v>
          </cell>
          <cell r="I126">
            <v>333</v>
          </cell>
          <cell r="J126">
            <v>519</v>
          </cell>
          <cell r="K126">
            <v>947</v>
          </cell>
          <cell r="L126">
            <v>1799</v>
          </cell>
          <cell r="M126">
            <v>2402</v>
          </cell>
        </row>
        <row r="127">
          <cell r="A127" t="str">
            <v>Illinois,2017</v>
          </cell>
          <cell r="B127">
            <v>120</v>
          </cell>
          <cell r="C127">
            <v>57</v>
          </cell>
          <cell r="D127">
            <v>55</v>
          </cell>
          <cell r="E127">
            <v>71</v>
          </cell>
          <cell r="F127">
            <v>48</v>
          </cell>
          <cell r="G127">
            <v>82</v>
          </cell>
          <cell r="H127">
            <v>206</v>
          </cell>
          <cell r="I127">
            <v>370</v>
          </cell>
          <cell r="J127">
            <v>587</v>
          </cell>
          <cell r="K127">
            <v>1069</v>
          </cell>
          <cell r="L127">
            <v>2026</v>
          </cell>
          <cell r="M127">
            <v>2665</v>
          </cell>
        </row>
        <row r="128">
          <cell r="A128" t="str">
            <v>Indiana,2009</v>
          </cell>
          <cell r="B128">
            <v>104</v>
          </cell>
          <cell r="C128">
            <v>60</v>
          </cell>
          <cell r="D128">
            <v>85</v>
          </cell>
          <cell r="E128">
            <v>60</v>
          </cell>
          <cell r="F128">
            <v>53</v>
          </cell>
          <cell r="G128">
            <v>56</v>
          </cell>
          <cell r="H128">
            <v>84</v>
          </cell>
          <cell r="I128">
            <v>119</v>
          </cell>
          <cell r="J128">
            <v>296</v>
          </cell>
          <cell r="K128">
            <v>537</v>
          </cell>
          <cell r="L128">
            <v>952</v>
          </cell>
          <cell r="M128">
            <v>1454</v>
          </cell>
        </row>
        <row r="129">
          <cell r="A129" t="str">
            <v>Indiana,2010</v>
          </cell>
          <cell r="B129">
            <v>94</v>
          </cell>
          <cell r="C129">
            <v>58</v>
          </cell>
          <cell r="D129">
            <v>54</v>
          </cell>
          <cell r="E129">
            <v>51</v>
          </cell>
          <cell r="F129">
            <v>61</v>
          </cell>
          <cell r="G129">
            <v>60</v>
          </cell>
          <cell r="H129">
            <v>70</v>
          </cell>
          <cell r="I129">
            <v>119</v>
          </cell>
          <cell r="J129">
            <v>311</v>
          </cell>
          <cell r="K129">
            <v>549</v>
          </cell>
          <cell r="L129">
            <v>979</v>
          </cell>
          <cell r="M129">
            <v>1427</v>
          </cell>
        </row>
        <row r="130">
          <cell r="A130" t="str">
            <v>Indiana,2011</v>
          </cell>
          <cell r="B130">
            <v>118</v>
          </cell>
          <cell r="C130">
            <v>59</v>
          </cell>
          <cell r="D130">
            <v>53</v>
          </cell>
          <cell r="E130">
            <v>66</v>
          </cell>
          <cell r="F130">
            <v>62</v>
          </cell>
          <cell r="G130">
            <v>72</v>
          </cell>
          <cell r="H130">
            <v>63</v>
          </cell>
          <cell r="I130">
            <v>106</v>
          </cell>
          <cell r="J130">
            <v>250</v>
          </cell>
          <cell r="K130">
            <v>458</v>
          </cell>
          <cell r="L130">
            <v>814</v>
          </cell>
          <cell r="M130">
            <v>1307</v>
          </cell>
        </row>
        <row r="131">
          <cell r="A131" t="str">
            <v>Indiana,2012</v>
          </cell>
          <cell r="B131">
            <v>135</v>
          </cell>
          <cell r="C131">
            <v>71</v>
          </cell>
          <cell r="D131">
            <v>53</v>
          </cell>
          <cell r="E131">
            <v>52</v>
          </cell>
          <cell r="F131">
            <v>64</v>
          </cell>
          <cell r="G131">
            <v>67</v>
          </cell>
          <cell r="H131">
            <v>42</v>
          </cell>
          <cell r="I131">
            <v>81</v>
          </cell>
          <cell r="J131">
            <v>244</v>
          </cell>
          <cell r="K131">
            <v>472</v>
          </cell>
          <cell r="L131">
            <v>797</v>
          </cell>
          <cell r="M131">
            <v>1281</v>
          </cell>
        </row>
        <row r="132">
          <cell r="A132" t="str">
            <v>Indiana,2013</v>
          </cell>
          <cell r="B132">
            <v>111</v>
          </cell>
          <cell r="C132">
            <v>51</v>
          </cell>
          <cell r="D132">
            <v>64</v>
          </cell>
          <cell r="E132">
            <v>56</v>
          </cell>
          <cell r="F132">
            <v>48</v>
          </cell>
          <cell r="G132">
            <v>60</v>
          </cell>
          <cell r="H132">
            <v>97</v>
          </cell>
          <cell r="I132">
            <v>118</v>
          </cell>
          <cell r="J132">
            <v>265</v>
          </cell>
          <cell r="K132">
            <v>532</v>
          </cell>
          <cell r="L132">
            <v>915</v>
          </cell>
          <cell r="M132">
            <v>1402</v>
          </cell>
        </row>
        <row r="133">
          <cell r="A133" t="str">
            <v>Indiana,2014</v>
          </cell>
          <cell r="B133">
            <v>132</v>
          </cell>
          <cell r="C133">
            <v>44</v>
          </cell>
          <cell r="D133">
            <v>48</v>
          </cell>
          <cell r="E133">
            <v>60</v>
          </cell>
          <cell r="F133">
            <v>55</v>
          </cell>
          <cell r="G133">
            <v>55</v>
          </cell>
          <cell r="H133">
            <v>108</v>
          </cell>
          <cell r="I133">
            <v>135</v>
          </cell>
          <cell r="J133">
            <v>250</v>
          </cell>
          <cell r="K133">
            <v>455</v>
          </cell>
          <cell r="L133">
            <v>840</v>
          </cell>
          <cell r="M133">
            <v>1342</v>
          </cell>
        </row>
        <row r="134">
          <cell r="A134" t="str">
            <v>Indiana,2015</v>
          </cell>
          <cell r="B134">
            <v>103</v>
          </cell>
          <cell r="C134">
            <v>67</v>
          </cell>
          <cell r="D134">
            <v>68</v>
          </cell>
          <cell r="E134">
            <v>55</v>
          </cell>
          <cell r="F134">
            <v>56</v>
          </cell>
          <cell r="G134">
            <v>44</v>
          </cell>
          <cell r="H134">
            <v>51</v>
          </cell>
          <cell r="I134">
            <v>119</v>
          </cell>
          <cell r="J134">
            <v>273</v>
          </cell>
          <cell r="K134">
            <v>480</v>
          </cell>
          <cell r="L134">
            <v>872</v>
          </cell>
          <cell r="M134">
            <v>1316</v>
          </cell>
        </row>
        <row r="135">
          <cell r="A135" t="str">
            <v>Indiana,2016</v>
          </cell>
          <cell r="B135">
            <v>93</v>
          </cell>
          <cell r="C135">
            <v>51</v>
          </cell>
          <cell r="D135">
            <v>41</v>
          </cell>
          <cell r="E135">
            <v>53</v>
          </cell>
          <cell r="F135">
            <v>58</v>
          </cell>
          <cell r="G135">
            <v>74</v>
          </cell>
          <cell r="H135">
            <v>86</v>
          </cell>
          <cell r="I135">
            <v>141</v>
          </cell>
          <cell r="J135">
            <v>229</v>
          </cell>
          <cell r="K135">
            <v>387</v>
          </cell>
          <cell r="L135">
            <v>757</v>
          </cell>
          <cell r="M135">
            <v>1213</v>
          </cell>
        </row>
        <row r="136">
          <cell r="A136" t="str">
            <v>Indiana,2017</v>
          </cell>
          <cell r="B136">
            <v>89</v>
          </cell>
          <cell r="C136">
            <v>52</v>
          </cell>
          <cell r="D136">
            <v>54</v>
          </cell>
          <cell r="E136">
            <v>44</v>
          </cell>
          <cell r="F136">
            <v>50</v>
          </cell>
          <cell r="G136">
            <v>57</v>
          </cell>
          <cell r="H136">
            <v>72</v>
          </cell>
          <cell r="I136">
            <v>162</v>
          </cell>
          <cell r="J136">
            <v>276</v>
          </cell>
          <cell r="K136">
            <v>456</v>
          </cell>
          <cell r="L136">
            <v>894</v>
          </cell>
          <cell r="M136">
            <v>1312</v>
          </cell>
        </row>
        <row r="137">
          <cell r="A137" t="str">
            <v>Iowa,2009</v>
          </cell>
          <cell r="B137">
            <v>109</v>
          </cell>
          <cell r="C137">
            <v>54</v>
          </cell>
          <cell r="D137">
            <v>48</v>
          </cell>
          <cell r="E137">
            <v>54</v>
          </cell>
          <cell r="F137">
            <v>43</v>
          </cell>
          <cell r="G137">
            <v>57</v>
          </cell>
          <cell r="H137">
            <v>71</v>
          </cell>
          <cell r="I137">
            <v>45</v>
          </cell>
          <cell r="J137">
            <v>161</v>
          </cell>
          <cell r="K137">
            <v>342</v>
          </cell>
          <cell r="L137">
            <v>548</v>
          </cell>
          <cell r="M137">
            <v>984</v>
          </cell>
        </row>
        <row r="138">
          <cell r="A138" t="str">
            <v>Iowa,2010</v>
          </cell>
          <cell r="B138">
            <v>133</v>
          </cell>
          <cell r="C138">
            <v>44</v>
          </cell>
          <cell r="D138">
            <v>62</v>
          </cell>
          <cell r="E138">
            <v>45</v>
          </cell>
          <cell r="F138">
            <v>65</v>
          </cell>
          <cell r="G138">
            <v>73</v>
          </cell>
          <cell r="H138">
            <v>61</v>
          </cell>
          <cell r="I138">
            <v>72</v>
          </cell>
          <cell r="J138">
            <v>135</v>
          </cell>
          <cell r="K138">
            <v>319</v>
          </cell>
          <cell r="L138">
            <v>526</v>
          </cell>
          <cell r="M138">
            <v>1009</v>
          </cell>
        </row>
        <row r="139">
          <cell r="A139" t="str">
            <v>Iowa,2011</v>
          </cell>
          <cell r="B139">
            <v>81</v>
          </cell>
          <cell r="C139">
            <v>42</v>
          </cell>
          <cell r="D139">
            <v>55</v>
          </cell>
          <cell r="E139">
            <v>35</v>
          </cell>
          <cell r="F139">
            <v>32</v>
          </cell>
          <cell r="G139">
            <v>57</v>
          </cell>
          <cell r="H139">
            <v>62</v>
          </cell>
          <cell r="I139">
            <v>61</v>
          </cell>
          <cell r="J139">
            <v>129</v>
          </cell>
          <cell r="K139">
            <v>388</v>
          </cell>
          <cell r="L139">
            <v>578</v>
          </cell>
          <cell r="M139">
            <v>942</v>
          </cell>
        </row>
        <row r="140">
          <cell r="A140" t="str">
            <v>Iowa,2012</v>
          </cell>
          <cell r="B140">
            <v>128</v>
          </cell>
          <cell r="C140">
            <v>54</v>
          </cell>
          <cell r="D140">
            <v>57</v>
          </cell>
          <cell r="E140">
            <v>53</v>
          </cell>
          <cell r="F140">
            <v>59</v>
          </cell>
          <cell r="G140">
            <v>43</v>
          </cell>
          <cell r="H140">
            <v>51</v>
          </cell>
          <cell r="I140">
            <v>54</v>
          </cell>
          <cell r="J140">
            <v>122</v>
          </cell>
          <cell r="K140">
            <v>411</v>
          </cell>
          <cell r="L140">
            <v>587</v>
          </cell>
          <cell r="M140">
            <v>1032</v>
          </cell>
        </row>
        <row r="141">
          <cell r="A141" t="str">
            <v>Iowa,2013</v>
          </cell>
          <cell r="B141">
            <v>97</v>
          </cell>
          <cell r="C141">
            <v>47</v>
          </cell>
          <cell r="D141">
            <v>71</v>
          </cell>
          <cell r="E141">
            <v>62</v>
          </cell>
          <cell r="F141">
            <v>46</v>
          </cell>
          <cell r="G141">
            <v>51</v>
          </cell>
          <cell r="H141">
            <v>54</v>
          </cell>
          <cell r="I141">
            <v>63</v>
          </cell>
          <cell r="J141">
            <v>170</v>
          </cell>
          <cell r="K141">
            <v>452</v>
          </cell>
          <cell r="L141">
            <v>685</v>
          </cell>
          <cell r="M141">
            <v>1113</v>
          </cell>
        </row>
        <row r="142">
          <cell r="A142" t="str">
            <v>Iowa,2014</v>
          </cell>
          <cell r="B142">
            <v>146</v>
          </cell>
          <cell r="C142">
            <v>54</v>
          </cell>
          <cell r="D142">
            <v>60</v>
          </cell>
          <cell r="E142">
            <v>43</v>
          </cell>
          <cell r="F142">
            <v>48</v>
          </cell>
          <cell r="G142">
            <v>50</v>
          </cell>
          <cell r="H142">
            <v>52</v>
          </cell>
          <cell r="I142">
            <v>60</v>
          </cell>
          <cell r="J142">
            <v>120</v>
          </cell>
          <cell r="K142">
            <v>333</v>
          </cell>
          <cell r="L142">
            <v>513</v>
          </cell>
          <cell r="M142">
            <v>966</v>
          </cell>
        </row>
        <row r="143">
          <cell r="A143" t="str">
            <v>Iowa,2015</v>
          </cell>
          <cell r="B143">
            <v>97</v>
          </cell>
          <cell r="C143">
            <v>75</v>
          </cell>
          <cell r="D143">
            <v>59</v>
          </cell>
          <cell r="E143">
            <v>57</v>
          </cell>
          <cell r="F143">
            <v>58</v>
          </cell>
          <cell r="G143">
            <v>61</v>
          </cell>
          <cell r="H143">
            <v>62</v>
          </cell>
          <cell r="I143">
            <v>70</v>
          </cell>
          <cell r="J143">
            <v>106</v>
          </cell>
          <cell r="K143">
            <v>353</v>
          </cell>
          <cell r="L143">
            <v>529</v>
          </cell>
          <cell r="M143">
            <v>998</v>
          </cell>
        </row>
        <row r="144">
          <cell r="A144" t="str">
            <v>Iowa,2016</v>
          </cell>
          <cell r="B144">
            <v>103</v>
          </cell>
          <cell r="C144">
            <v>37</v>
          </cell>
          <cell r="D144">
            <v>53</v>
          </cell>
          <cell r="E144">
            <v>67</v>
          </cell>
          <cell r="F144">
            <v>67</v>
          </cell>
          <cell r="G144">
            <v>63</v>
          </cell>
          <cell r="H144">
            <v>52</v>
          </cell>
          <cell r="I144">
            <v>52</v>
          </cell>
          <cell r="J144">
            <v>92</v>
          </cell>
          <cell r="K144">
            <v>294</v>
          </cell>
          <cell r="L144">
            <v>438</v>
          </cell>
          <cell r="M144">
            <v>880</v>
          </cell>
        </row>
        <row r="145">
          <cell r="A145" t="str">
            <v>Iowa,2017</v>
          </cell>
          <cell r="B145">
            <v>112</v>
          </cell>
          <cell r="C145">
            <v>43</v>
          </cell>
          <cell r="D145">
            <v>62</v>
          </cell>
          <cell r="E145">
            <v>60</v>
          </cell>
          <cell r="F145">
            <v>45</v>
          </cell>
          <cell r="G145">
            <v>44</v>
          </cell>
          <cell r="H145">
            <v>64</v>
          </cell>
          <cell r="I145">
            <v>57</v>
          </cell>
          <cell r="J145">
            <v>84</v>
          </cell>
          <cell r="K145">
            <v>327</v>
          </cell>
          <cell r="L145">
            <v>468</v>
          </cell>
          <cell r="M145">
            <v>898</v>
          </cell>
        </row>
        <row r="146">
          <cell r="A146" t="str">
            <v>Kansas,2009</v>
          </cell>
          <cell r="B146">
            <v>105</v>
          </cell>
          <cell r="C146">
            <v>47</v>
          </cell>
          <cell r="D146">
            <v>36</v>
          </cell>
          <cell r="E146">
            <v>69</v>
          </cell>
          <cell r="F146">
            <v>63</v>
          </cell>
          <cell r="G146">
            <v>50</v>
          </cell>
          <cell r="H146">
            <v>50</v>
          </cell>
          <cell r="I146">
            <v>55</v>
          </cell>
          <cell r="J146">
            <v>130</v>
          </cell>
          <cell r="K146">
            <v>322</v>
          </cell>
          <cell r="L146">
            <v>507</v>
          </cell>
          <cell r="M146">
            <v>927</v>
          </cell>
        </row>
        <row r="147">
          <cell r="A147" t="str">
            <v>Kansas,2010</v>
          </cell>
          <cell r="B147">
            <v>101</v>
          </cell>
          <cell r="C147">
            <v>38</v>
          </cell>
          <cell r="D147">
            <v>39</v>
          </cell>
          <cell r="E147">
            <v>65</v>
          </cell>
          <cell r="F147">
            <v>57</v>
          </cell>
          <cell r="G147">
            <v>59</v>
          </cell>
          <cell r="H147">
            <v>54</v>
          </cell>
          <cell r="I147">
            <v>45</v>
          </cell>
          <cell r="J147">
            <v>113</v>
          </cell>
          <cell r="K147">
            <v>303</v>
          </cell>
          <cell r="L147">
            <v>461</v>
          </cell>
          <cell r="M147">
            <v>874</v>
          </cell>
        </row>
        <row r="148">
          <cell r="A148" t="str">
            <v>Kansas,2011</v>
          </cell>
          <cell r="B148">
            <v>100</v>
          </cell>
          <cell r="C148">
            <v>36</v>
          </cell>
          <cell r="D148">
            <v>57</v>
          </cell>
          <cell r="E148">
            <v>55</v>
          </cell>
          <cell r="F148">
            <v>60</v>
          </cell>
          <cell r="G148">
            <v>58</v>
          </cell>
          <cell r="H148">
            <v>47</v>
          </cell>
          <cell r="I148">
            <v>71</v>
          </cell>
          <cell r="J148">
            <v>130</v>
          </cell>
          <cell r="K148">
            <v>374</v>
          </cell>
          <cell r="L148">
            <v>575</v>
          </cell>
          <cell r="M148">
            <v>988</v>
          </cell>
        </row>
        <row r="149">
          <cell r="A149" t="str">
            <v>Kansas,2012</v>
          </cell>
          <cell r="B149">
            <v>114</v>
          </cell>
          <cell r="C149">
            <v>53</v>
          </cell>
          <cell r="D149">
            <v>62</v>
          </cell>
          <cell r="E149">
            <v>72</v>
          </cell>
          <cell r="F149">
            <v>66</v>
          </cell>
          <cell r="G149">
            <v>54</v>
          </cell>
          <cell r="H149">
            <v>45</v>
          </cell>
          <cell r="I149">
            <v>40</v>
          </cell>
          <cell r="J149">
            <v>154</v>
          </cell>
          <cell r="K149">
            <v>348</v>
          </cell>
          <cell r="L149">
            <v>542</v>
          </cell>
          <cell r="M149">
            <v>1008</v>
          </cell>
        </row>
        <row r="150">
          <cell r="A150" t="str">
            <v>Kansas,2013</v>
          </cell>
          <cell r="B150">
            <v>119</v>
          </cell>
          <cell r="C150">
            <v>60</v>
          </cell>
          <cell r="D150">
            <v>53</v>
          </cell>
          <cell r="E150">
            <v>59</v>
          </cell>
          <cell r="F150">
            <v>64</v>
          </cell>
          <cell r="G150">
            <v>47</v>
          </cell>
          <cell r="H150">
            <v>58</v>
          </cell>
          <cell r="I150">
            <v>66</v>
          </cell>
          <cell r="J150">
            <v>135</v>
          </cell>
          <cell r="K150">
            <v>403</v>
          </cell>
          <cell r="L150">
            <v>604</v>
          </cell>
          <cell r="M150">
            <v>1064</v>
          </cell>
        </row>
        <row r="151">
          <cell r="A151" t="str">
            <v>Kansas,2014</v>
          </cell>
          <cell r="B151">
            <v>106</v>
          </cell>
          <cell r="C151">
            <v>42</v>
          </cell>
          <cell r="D151">
            <v>58</v>
          </cell>
          <cell r="E151">
            <v>32</v>
          </cell>
          <cell r="F151">
            <v>48</v>
          </cell>
          <cell r="G151">
            <v>49</v>
          </cell>
          <cell r="H151">
            <v>60</v>
          </cell>
          <cell r="I151">
            <v>63</v>
          </cell>
          <cell r="J151">
            <v>133</v>
          </cell>
          <cell r="K151">
            <v>307</v>
          </cell>
          <cell r="L151">
            <v>503</v>
          </cell>
          <cell r="M151">
            <v>898</v>
          </cell>
        </row>
        <row r="152">
          <cell r="A152" t="str">
            <v>Kansas,2015</v>
          </cell>
          <cell r="B152">
            <v>119</v>
          </cell>
          <cell r="C152">
            <v>53</v>
          </cell>
          <cell r="D152">
            <v>60</v>
          </cell>
          <cell r="E152">
            <v>53</v>
          </cell>
          <cell r="F152">
            <v>49</v>
          </cell>
          <cell r="G152">
            <v>35</v>
          </cell>
          <cell r="H152">
            <v>61</v>
          </cell>
          <cell r="I152">
            <v>75</v>
          </cell>
          <cell r="J152">
            <v>134</v>
          </cell>
          <cell r="K152">
            <v>360</v>
          </cell>
          <cell r="L152">
            <v>569</v>
          </cell>
          <cell r="M152">
            <v>999</v>
          </cell>
        </row>
        <row r="153">
          <cell r="A153" t="str">
            <v>Kansas,2016</v>
          </cell>
          <cell r="B153">
            <v>139</v>
          </cell>
          <cell r="C153">
            <v>46</v>
          </cell>
          <cell r="D153">
            <v>58</v>
          </cell>
          <cell r="E153">
            <v>61</v>
          </cell>
          <cell r="F153">
            <v>38</v>
          </cell>
          <cell r="G153">
            <v>73</v>
          </cell>
          <cell r="H153">
            <v>44</v>
          </cell>
          <cell r="I153">
            <v>68</v>
          </cell>
          <cell r="J153">
            <v>91</v>
          </cell>
          <cell r="K153">
            <v>272</v>
          </cell>
          <cell r="L153">
            <v>431</v>
          </cell>
          <cell r="M153">
            <v>890</v>
          </cell>
        </row>
        <row r="154">
          <cell r="A154" t="str">
            <v>Kansas,2017</v>
          </cell>
          <cell r="B154">
            <v>113</v>
          </cell>
          <cell r="C154">
            <v>47</v>
          </cell>
          <cell r="D154">
            <v>60</v>
          </cell>
          <cell r="E154">
            <v>50</v>
          </cell>
          <cell r="F154">
            <v>57</v>
          </cell>
          <cell r="G154">
            <v>54</v>
          </cell>
          <cell r="H154">
            <v>59</v>
          </cell>
          <cell r="I154">
            <v>71</v>
          </cell>
          <cell r="J154">
            <v>116</v>
          </cell>
          <cell r="K154">
            <v>281</v>
          </cell>
          <cell r="L154">
            <v>468</v>
          </cell>
          <cell r="M154">
            <v>908</v>
          </cell>
        </row>
        <row r="155">
          <cell r="A155" t="str">
            <v>Kentucky,2009</v>
          </cell>
          <cell r="B155">
            <v>120</v>
          </cell>
          <cell r="C155">
            <v>59</v>
          </cell>
          <cell r="D155">
            <v>33</v>
          </cell>
          <cell r="E155">
            <v>46</v>
          </cell>
          <cell r="F155">
            <v>53</v>
          </cell>
          <cell r="G155">
            <v>58</v>
          </cell>
          <cell r="H155">
            <v>52</v>
          </cell>
          <cell r="I155">
            <v>132</v>
          </cell>
          <cell r="J155">
            <v>268</v>
          </cell>
          <cell r="K155">
            <v>398</v>
          </cell>
          <cell r="L155">
            <v>798</v>
          </cell>
          <cell r="M155">
            <v>1219</v>
          </cell>
        </row>
        <row r="156">
          <cell r="A156" t="str">
            <v>Kentucky,2010</v>
          </cell>
          <cell r="B156">
            <v>109</v>
          </cell>
          <cell r="C156">
            <v>55</v>
          </cell>
          <cell r="D156">
            <v>54</v>
          </cell>
          <cell r="E156">
            <v>35</v>
          </cell>
          <cell r="F156">
            <v>54</v>
          </cell>
          <cell r="G156">
            <v>55</v>
          </cell>
          <cell r="H156">
            <v>54</v>
          </cell>
          <cell r="I156">
            <v>88</v>
          </cell>
          <cell r="J156">
            <v>266</v>
          </cell>
          <cell r="K156">
            <v>407</v>
          </cell>
          <cell r="L156">
            <v>761</v>
          </cell>
          <cell r="M156">
            <v>1177</v>
          </cell>
        </row>
        <row r="157">
          <cell r="A157" t="str">
            <v>Kentucky,2011</v>
          </cell>
          <cell r="B157">
            <v>112</v>
          </cell>
          <cell r="C157">
            <v>44</v>
          </cell>
          <cell r="D157">
            <v>58</v>
          </cell>
          <cell r="E157">
            <v>54</v>
          </cell>
          <cell r="F157">
            <v>56</v>
          </cell>
          <cell r="G157">
            <v>64</v>
          </cell>
          <cell r="H157">
            <v>66</v>
          </cell>
          <cell r="I157">
            <v>124</v>
          </cell>
          <cell r="J157">
            <v>256</v>
          </cell>
          <cell r="K157">
            <v>386</v>
          </cell>
          <cell r="L157">
            <v>766</v>
          </cell>
          <cell r="M157">
            <v>1220</v>
          </cell>
        </row>
        <row r="158">
          <cell r="A158" t="str">
            <v>Kentucky,2012</v>
          </cell>
          <cell r="B158">
            <v>106</v>
          </cell>
          <cell r="C158">
            <v>47</v>
          </cell>
          <cell r="D158">
            <v>61</v>
          </cell>
          <cell r="E158">
            <v>53</v>
          </cell>
          <cell r="F158">
            <v>50</v>
          </cell>
          <cell r="G158">
            <v>43</v>
          </cell>
          <cell r="H158">
            <v>85</v>
          </cell>
          <cell r="I158">
            <v>110</v>
          </cell>
          <cell r="J158">
            <v>244</v>
          </cell>
          <cell r="K158">
            <v>357</v>
          </cell>
          <cell r="L158">
            <v>711</v>
          </cell>
          <cell r="M158">
            <v>1156</v>
          </cell>
        </row>
        <row r="159">
          <cell r="A159" t="str">
            <v>Kentucky,2013</v>
          </cell>
          <cell r="B159">
            <v>110</v>
          </cell>
          <cell r="C159">
            <v>41</v>
          </cell>
          <cell r="D159">
            <v>56</v>
          </cell>
          <cell r="E159">
            <v>46</v>
          </cell>
          <cell r="F159">
            <v>70</v>
          </cell>
          <cell r="G159">
            <v>51</v>
          </cell>
          <cell r="H159">
            <v>72</v>
          </cell>
          <cell r="I159">
            <v>144</v>
          </cell>
          <cell r="J159">
            <v>228</v>
          </cell>
          <cell r="K159">
            <v>377</v>
          </cell>
          <cell r="L159">
            <v>749</v>
          </cell>
          <cell r="M159">
            <v>1195</v>
          </cell>
        </row>
        <row r="160">
          <cell r="A160" t="str">
            <v>Kentucky,2014</v>
          </cell>
          <cell r="B160">
            <v>123</v>
          </cell>
          <cell r="C160">
            <v>63</v>
          </cell>
          <cell r="D160">
            <v>54</v>
          </cell>
          <cell r="E160">
            <v>60</v>
          </cell>
          <cell r="F160">
            <v>53</v>
          </cell>
          <cell r="G160">
            <v>64</v>
          </cell>
          <cell r="H160">
            <v>91</v>
          </cell>
          <cell r="I160">
            <v>164</v>
          </cell>
          <cell r="J160">
            <v>257</v>
          </cell>
          <cell r="K160">
            <v>374</v>
          </cell>
          <cell r="L160">
            <v>795</v>
          </cell>
          <cell r="M160">
            <v>1303</v>
          </cell>
        </row>
        <row r="161">
          <cell r="A161" t="str">
            <v>Kentucky,2015</v>
          </cell>
          <cell r="B161">
            <v>135</v>
          </cell>
          <cell r="C161">
            <v>58</v>
          </cell>
          <cell r="D161">
            <v>50</v>
          </cell>
          <cell r="E161">
            <v>54</v>
          </cell>
          <cell r="F161">
            <v>49</v>
          </cell>
          <cell r="G161">
            <v>59</v>
          </cell>
          <cell r="H161">
            <v>85</v>
          </cell>
          <cell r="I161">
            <v>169</v>
          </cell>
          <cell r="J161">
            <v>242</v>
          </cell>
          <cell r="K161">
            <v>390</v>
          </cell>
          <cell r="L161">
            <v>801</v>
          </cell>
          <cell r="M161">
            <v>1291</v>
          </cell>
        </row>
        <row r="162">
          <cell r="A162" t="str">
            <v>Kentucky,2016</v>
          </cell>
          <cell r="B162">
            <v>98</v>
          </cell>
          <cell r="C162">
            <v>45</v>
          </cell>
          <cell r="D162">
            <v>63</v>
          </cell>
          <cell r="E162">
            <v>71</v>
          </cell>
          <cell r="F162">
            <v>52</v>
          </cell>
          <cell r="G162">
            <v>58</v>
          </cell>
          <cell r="H162">
            <v>89</v>
          </cell>
          <cell r="I162">
            <v>165</v>
          </cell>
          <cell r="J162">
            <v>216</v>
          </cell>
          <cell r="K162">
            <v>318</v>
          </cell>
          <cell r="L162">
            <v>699</v>
          </cell>
          <cell r="M162">
            <v>1175</v>
          </cell>
        </row>
        <row r="163">
          <cell r="A163" t="str">
            <v>Kentucky,2017</v>
          </cell>
          <cell r="B163">
            <v>116</v>
          </cell>
          <cell r="C163">
            <v>61</v>
          </cell>
          <cell r="D163">
            <v>68</v>
          </cell>
          <cell r="E163">
            <v>36</v>
          </cell>
          <cell r="F163">
            <v>56</v>
          </cell>
          <cell r="G163">
            <v>43</v>
          </cell>
          <cell r="H163">
            <v>74</v>
          </cell>
          <cell r="I163">
            <v>152</v>
          </cell>
          <cell r="J163">
            <v>270</v>
          </cell>
          <cell r="K163">
            <v>328</v>
          </cell>
          <cell r="L163">
            <v>750</v>
          </cell>
          <cell r="M163">
            <v>1204</v>
          </cell>
        </row>
        <row r="164">
          <cell r="A164" t="str">
            <v>Louisiana,2009</v>
          </cell>
          <cell r="B164">
            <v>120</v>
          </cell>
          <cell r="C164">
            <v>36</v>
          </cell>
          <cell r="D164">
            <v>62</v>
          </cell>
          <cell r="E164">
            <v>62</v>
          </cell>
          <cell r="F164">
            <v>55</v>
          </cell>
          <cell r="G164">
            <v>50</v>
          </cell>
          <cell r="H164">
            <v>65</v>
          </cell>
          <cell r="I164">
            <v>98</v>
          </cell>
          <cell r="J164">
            <v>243</v>
          </cell>
          <cell r="K164">
            <v>345</v>
          </cell>
          <cell r="L164">
            <v>686</v>
          </cell>
          <cell r="M164">
            <v>1136</v>
          </cell>
        </row>
        <row r="165">
          <cell r="A165" t="str">
            <v>Louisiana,2010</v>
          </cell>
          <cell r="B165">
            <v>83</v>
          </cell>
          <cell r="C165">
            <v>53</v>
          </cell>
          <cell r="D165">
            <v>43</v>
          </cell>
          <cell r="E165">
            <v>48</v>
          </cell>
          <cell r="F165">
            <v>55</v>
          </cell>
          <cell r="G165">
            <v>42</v>
          </cell>
          <cell r="H165">
            <v>62</v>
          </cell>
          <cell r="I165">
            <v>142</v>
          </cell>
          <cell r="J165">
            <v>247</v>
          </cell>
          <cell r="K165">
            <v>338</v>
          </cell>
          <cell r="L165">
            <v>727</v>
          </cell>
          <cell r="M165">
            <v>1113</v>
          </cell>
        </row>
        <row r="166">
          <cell r="A166" t="str">
            <v>Louisiana,2011</v>
          </cell>
          <cell r="B166">
            <v>122</v>
          </cell>
          <cell r="C166">
            <v>49</v>
          </cell>
          <cell r="D166">
            <v>53</v>
          </cell>
          <cell r="E166">
            <v>52</v>
          </cell>
          <cell r="F166">
            <v>49</v>
          </cell>
          <cell r="G166">
            <v>62</v>
          </cell>
          <cell r="H166">
            <v>59</v>
          </cell>
          <cell r="I166">
            <v>91</v>
          </cell>
          <cell r="J166">
            <v>242</v>
          </cell>
          <cell r="K166">
            <v>341</v>
          </cell>
          <cell r="L166">
            <v>674</v>
          </cell>
          <cell r="M166">
            <v>1120</v>
          </cell>
        </row>
        <row r="167">
          <cell r="A167" t="str">
            <v>Louisiana,2012</v>
          </cell>
          <cell r="B167">
            <v>87</v>
          </cell>
          <cell r="C167">
            <v>52</v>
          </cell>
          <cell r="D167">
            <v>72</v>
          </cell>
          <cell r="E167">
            <v>71</v>
          </cell>
          <cell r="F167">
            <v>32</v>
          </cell>
          <cell r="G167">
            <v>59</v>
          </cell>
          <cell r="H167">
            <v>59</v>
          </cell>
          <cell r="I167">
            <v>112</v>
          </cell>
          <cell r="J167">
            <v>210</v>
          </cell>
          <cell r="K167">
            <v>313</v>
          </cell>
          <cell r="L167">
            <v>635</v>
          </cell>
          <cell r="M167">
            <v>1067</v>
          </cell>
        </row>
        <row r="168">
          <cell r="A168" t="str">
            <v>Louisiana,2013</v>
          </cell>
          <cell r="B168">
            <v>113</v>
          </cell>
          <cell r="C168">
            <v>61</v>
          </cell>
          <cell r="D168">
            <v>50</v>
          </cell>
          <cell r="E168">
            <v>53</v>
          </cell>
          <cell r="F168">
            <v>41</v>
          </cell>
          <cell r="G168">
            <v>65</v>
          </cell>
          <cell r="H168">
            <v>106</v>
          </cell>
          <cell r="I168">
            <v>121</v>
          </cell>
          <cell r="J168">
            <v>185</v>
          </cell>
          <cell r="K168">
            <v>344</v>
          </cell>
          <cell r="L168">
            <v>650</v>
          </cell>
          <cell r="M168">
            <v>1139</v>
          </cell>
        </row>
        <row r="169">
          <cell r="A169" t="str">
            <v>Louisiana,2014</v>
          </cell>
          <cell r="B169">
            <v>94</v>
          </cell>
          <cell r="C169">
            <v>39</v>
          </cell>
          <cell r="D169">
            <v>52</v>
          </cell>
          <cell r="E169">
            <v>59</v>
          </cell>
          <cell r="F169">
            <v>61</v>
          </cell>
          <cell r="G169">
            <v>61</v>
          </cell>
          <cell r="H169">
            <v>117</v>
          </cell>
          <cell r="I169">
            <v>137</v>
          </cell>
          <cell r="J169">
            <v>174</v>
          </cell>
          <cell r="K169">
            <v>292</v>
          </cell>
          <cell r="L169">
            <v>603</v>
          </cell>
          <cell r="M169">
            <v>1086</v>
          </cell>
        </row>
        <row r="170">
          <cell r="A170" t="str">
            <v>Louisiana,2015</v>
          </cell>
          <cell r="B170">
            <v>100</v>
          </cell>
          <cell r="C170">
            <v>44</v>
          </cell>
          <cell r="D170">
            <v>60</v>
          </cell>
          <cell r="E170">
            <v>60</v>
          </cell>
          <cell r="F170">
            <v>52</v>
          </cell>
          <cell r="G170">
            <v>19</v>
          </cell>
          <cell r="H170">
            <v>52</v>
          </cell>
          <cell r="I170">
            <v>103</v>
          </cell>
          <cell r="J170">
            <v>195</v>
          </cell>
          <cell r="K170">
            <v>291</v>
          </cell>
          <cell r="L170">
            <v>589</v>
          </cell>
          <cell r="M170">
            <v>976</v>
          </cell>
        </row>
        <row r="171">
          <cell r="A171" t="str">
            <v>Louisiana,2016</v>
          </cell>
          <cell r="B171">
            <v>88</v>
          </cell>
          <cell r="C171">
            <v>68</v>
          </cell>
          <cell r="D171">
            <v>43</v>
          </cell>
          <cell r="E171">
            <v>63</v>
          </cell>
          <cell r="F171">
            <v>57</v>
          </cell>
          <cell r="G171">
            <v>33</v>
          </cell>
          <cell r="H171">
            <v>67</v>
          </cell>
          <cell r="I171">
            <v>94</v>
          </cell>
          <cell r="J171">
            <v>176</v>
          </cell>
          <cell r="K171">
            <v>253</v>
          </cell>
          <cell r="L171">
            <v>523</v>
          </cell>
          <cell r="M171">
            <v>942</v>
          </cell>
        </row>
        <row r="172">
          <cell r="A172" t="str">
            <v>Louisiana,2017</v>
          </cell>
          <cell r="B172">
            <v>113</v>
          </cell>
          <cell r="C172">
            <v>53</v>
          </cell>
          <cell r="D172">
            <v>69</v>
          </cell>
          <cell r="E172">
            <v>47</v>
          </cell>
          <cell r="F172">
            <v>64</v>
          </cell>
          <cell r="G172">
            <v>37</v>
          </cell>
          <cell r="H172">
            <v>93</v>
          </cell>
          <cell r="I172">
            <v>135</v>
          </cell>
          <cell r="J172">
            <v>191</v>
          </cell>
          <cell r="K172">
            <v>273</v>
          </cell>
          <cell r="L172">
            <v>599</v>
          </cell>
          <cell r="M172">
            <v>1075</v>
          </cell>
        </row>
        <row r="173">
          <cell r="A173" t="str">
            <v>Maine,2009</v>
          </cell>
          <cell r="B173">
            <v>115</v>
          </cell>
          <cell r="C173">
            <v>41</v>
          </cell>
          <cell r="D173">
            <v>67</v>
          </cell>
          <cell r="E173">
            <v>72</v>
          </cell>
          <cell r="F173">
            <v>51</v>
          </cell>
          <cell r="G173">
            <v>59</v>
          </cell>
          <cell r="H173">
            <v>46</v>
          </cell>
          <cell r="I173">
            <v>47</v>
          </cell>
          <cell r="J173">
            <v>59</v>
          </cell>
          <cell r="K173">
            <v>103</v>
          </cell>
          <cell r="L173">
            <v>209</v>
          </cell>
          <cell r="M173">
            <v>660</v>
          </cell>
        </row>
        <row r="174">
          <cell r="A174" t="str">
            <v>Maine,2010</v>
          </cell>
          <cell r="B174">
            <v>99</v>
          </cell>
          <cell r="C174">
            <v>31</v>
          </cell>
          <cell r="D174">
            <v>46</v>
          </cell>
          <cell r="E174">
            <v>52</v>
          </cell>
          <cell r="F174">
            <v>46</v>
          </cell>
          <cell r="G174">
            <v>45</v>
          </cell>
          <cell r="H174">
            <v>85</v>
          </cell>
          <cell r="I174">
            <v>59</v>
          </cell>
          <cell r="J174">
            <v>61</v>
          </cell>
          <cell r="K174">
            <v>125</v>
          </cell>
          <cell r="L174">
            <v>245</v>
          </cell>
          <cell r="M174">
            <v>649</v>
          </cell>
        </row>
        <row r="175">
          <cell r="A175" t="str">
            <v>Maine,2011</v>
          </cell>
          <cell r="B175">
            <v>122</v>
          </cell>
          <cell r="C175">
            <v>38</v>
          </cell>
          <cell r="D175">
            <v>56</v>
          </cell>
          <cell r="E175">
            <v>45</v>
          </cell>
          <cell r="F175">
            <v>57</v>
          </cell>
          <cell r="G175">
            <v>66</v>
          </cell>
          <cell r="H175">
            <v>42</v>
          </cell>
          <cell r="I175">
            <v>63</v>
          </cell>
          <cell r="J175">
            <v>79</v>
          </cell>
          <cell r="K175">
            <v>138</v>
          </cell>
          <cell r="L175">
            <v>280</v>
          </cell>
          <cell r="M175">
            <v>706</v>
          </cell>
        </row>
        <row r="176">
          <cell r="A176" t="str">
            <v>Maine,2012</v>
          </cell>
          <cell r="B176">
            <v>118</v>
          </cell>
          <cell r="C176">
            <v>64</v>
          </cell>
          <cell r="D176">
            <v>40</v>
          </cell>
          <cell r="E176">
            <v>45</v>
          </cell>
          <cell r="F176">
            <v>61</v>
          </cell>
          <cell r="G176">
            <v>65</v>
          </cell>
          <cell r="H176">
            <v>52</v>
          </cell>
          <cell r="I176">
            <v>56</v>
          </cell>
          <cell r="J176">
            <v>72</v>
          </cell>
          <cell r="K176">
            <v>87</v>
          </cell>
          <cell r="L176">
            <v>215</v>
          </cell>
          <cell r="M176">
            <v>660</v>
          </cell>
        </row>
        <row r="177">
          <cell r="A177" t="str">
            <v>Maine,2013</v>
          </cell>
          <cell r="B177">
            <v>95</v>
          </cell>
          <cell r="C177">
            <v>53</v>
          </cell>
          <cell r="D177">
            <v>42</v>
          </cell>
          <cell r="E177">
            <v>45</v>
          </cell>
          <cell r="F177">
            <v>45</v>
          </cell>
          <cell r="G177">
            <v>52</v>
          </cell>
          <cell r="H177">
            <v>43</v>
          </cell>
          <cell r="I177">
            <v>54</v>
          </cell>
          <cell r="J177">
            <v>52</v>
          </cell>
          <cell r="K177">
            <v>109</v>
          </cell>
          <cell r="L177">
            <v>215</v>
          </cell>
          <cell r="M177">
            <v>590</v>
          </cell>
        </row>
        <row r="178">
          <cell r="A178" t="str">
            <v>Maine,2014</v>
          </cell>
          <cell r="B178">
            <v>102</v>
          </cell>
          <cell r="C178">
            <v>64</v>
          </cell>
          <cell r="D178">
            <v>41</v>
          </cell>
          <cell r="E178">
            <v>59</v>
          </cell>
          <cell r="F178">
            <v>44</v>
          </cell>
          <cell r="G178">
            <v>43</v>
          </cell>
          <cell r="H178">
            <v>44</v>
          </cell>
          <cell r="I178">
            <v>59</v>
          </cell>
          <cell r="J178">
            <v>67</v>
          </cell>
          <cell r="K178">
            <v>97</v>
          </cell>
          <cell r="L178">
            <v>223</v>
          </cell>
          <cell r="M178">
            <v>620</v>
          </cell>
        </row>
        <row r="179">
          <cell r="A179" t="str">
            <v>Maine,2015</v>
          </cell>
          <cell r="B179">
            <v>106</v>
          </cell>
          <cell r="C179">
            <v>51</v>
          </cell>
          <cell r="D179">
            <v>58</v>
          </cell>
          <cell r="E179">
            <v>80</v>
          </cell>
          <cell r="F179">
            <v>64</v>
          </cell>
          <cell r="G179">
            <v>53</v>
          </cell>
          <cell r="H179">
            <v>70</v>
          </cell>
          <cell r="I179">
            <v>61</v>
          </cell>
          <cell r="J179">
            <v>90</v>
          </cell>
          <cell r="K179">
            <v>158</v>
          </cell>
          <cell r="L179">
            <v>309</v>
          </cell>
          <cell r="M179">
            <v>791</v>
          </cell>
        </row>
        <row r="180">
          <cell r="A180" t="str">
            <v>Maine,2016</v>
          </cell>
          <cell r="B180">
            <v>118</v>
          </cell>
          <cell r="C180">
            <v>54</v>
          </cell>
          <cell r="D180">
            <v>55</v>
          </cell>
          <cell r="E180">
            <v>56</v>
          </cell>
          <cell r="F180">
            <v>39</v>
          </cell>
          <cell r="G180">
            <v>43</v>
          </cell>
          <cell r="H180">
            <v>45</v>
          </cell>
          <cell r="I180">
            <v>60</v>
          </cell>
          <cell r="J180">
            <v>78</v>
          </cell>
          <cell r="K180">
            <v>109</v>
          </cell>
          <cell r="L180">
            <v>247</v>
          </cell>
          <cell r="M180">
            <v>657</v>
          </cell>
        </row>
        <row r="181">
          <cell r="A181" t="str">
            <v>Maine,2017</v>
          </cell>
          <cell r="B181">
            <v>104</v>
          </cell>
          <cell r="C181">
            <v>59</v>
          </cell>
          <cell r="D181">
            <v>55</v>
          </cell>
          <cell r="E181">
            <v>60</v>
          </cell>
          <cell r="F181">
            <v>66</v>
          </cell>
          <cell r="G181">
            <v>48</v>
          </cell>
          <cell r="H181">
            <v>58</v>
          </cell>
          <cell r="I181">
            <v>60</v>
          </cell>
          <cell r="J181">
            <v>53</v>
          </cell>
          <cell r="K181">
            <v>134</v>
          </cell>
          <cell r="L181">
            <v>247</v>
          </cell>
          <cell r="M181">
            <v>697</v>
          </cell>
        </row>
        <row r="182">
          <cell r="A182" t="str">
            <v>Maryland,2009</v>
          </cell>
          <cell r="B182">
            <v>119</v>
          </cell>
          <cell r="C182">
            <v>56</v>
          </cell>
          <cell r="D182">
            <v>52</v>
          </cell>
          <cell r="E182">
            <v>38</v>
          </cell>
          <cell r="F182">
            <v>45</v>
          </cell>
          <cell r="G182">
            <v>52</v>
          </cell>
          <cell r="H182">
            <v>43</v>
          </cell>
          <cell r="I182">
            <v>77</v>
          </cell>
          <cell r="J182">
            <v>284</v>
          </cell>
          <cell r="K182">
            <v>398</v>
          </cell>
          <cell r="L182">
            <v>759</v>
          </cell>
          <cell r="M182">
            <v>1164</v>
          </cell>
        </row>
        <row r="183">
          <cell r="A183" t="str">
            <v>Maryland,2010</v>
          </cell>
          <cell r="B183">
            <v>99</v>
          </cell>
          <cell r="C183">
            <v>66</v>
          </cell>
          <cell r="D183">
            <v>51</v>
          </cell>
          <cell r="E183">
            <v>76</v>
          </cell>
          <cell r="F183">
            <v>49</v>
          </cell>
          <cell r="G183">
            <v>60</v>
          </cell>
          <cell r="H183">
            <v>61</v>
          </cell>
          <cell r="I183">
            <v>95</v>
          </cell>
          <cell r="J183">
            <v>252</v>
          </cell>
          <cell r="K183">
            <v>412</v>
          </cell>
          <cell r="L183">
            <v>759</v>
          </cell>
          <cell r="M183">
            <v>1221</v>
          </cell>
        </row>
        <row r="184">
          <cell r="A184" t="str">
            <v>Maryland,2011</v>
          </cell>
          <cell r="B184">
            <v>128</v>
          </cell>
          <cell r="C184">
            <v>55</v>
          </cell>
          <cell r="D184">
            <v>51</v>
          </cell>
          <cell r="E184">
            <v>55</v>
          </cell>
          <cell r="F184">
            <v>72</v>
          </cell>
          <cell r="G184">
            <v>62</v>
          </cell>
          <cell r="H184">
            <v>70</v>
          </cell>
          <cell r="I184">
            <v>123</v>
          </cell>
          <cell r="J184">
            <v>279</v>
          </cell>
          <cell r="K184">
            <v>457</v>
          </cell>
          <cell r="L184">
            <v>859</v>
          </cell>
          <cell r="M184">
            <v>1352</v>
          </cell>
        </row>
        <row r="185">
          <cell r="A185" t="str">
            <v>Maryland,2012</v>
          </cell>
          <cell r="B185">
            <v>122</v>
          </cell>
          <cell r="C185">
            <v>38</v>
          </cell>
          <cell r="D185">
            <v>60</v>
          </cell>
          <cell r="E185">
            <v>71</v>
          </cell>
          <cell r="F185">
            <v>62</v>
          </cell>
          <cell r="G185">
            <v>37</v>
          </cell>
          <cell r="H185">
            <v>61</v>
          </cell>
          <cell r="I185">
            <v>77</v>
          </cell>
          <cell r="J185">
            <v>250</v>
          </cell>
          <cell r="K185">
            <v>450</v>
          </cell>
          <cell r="L185">
            <v>777</v>
          </cell>
          <cell r="M185">
            <v>1228</v>
          </cell>
        </row>
        <row r="186">
          <cell r="A186" t="str">
            <v>Maryland,2013</v>
          </cell>
          <cell r="B186">
            <v>115</v>
          </cell>
          <cell r="C186">
            <v>79</v>
          </cell>
          <cell r="D186">
            <v>64</v>
          </cell>
          <cell r="E186">
            <v>58</v>
          </cell>
          <cell r="F186">
            <v>54</v>
          </cell>
          <cell r="G186">
            <v>65</v>
          </cell>
          <cell r="H186">
            <v>85</v>
          </cell>
          <cell r="I186">
            <v>135</v>
          </cell>
          <cell r="J186">
            <v>275</v>
          </cell>
          <cell r="K186">
            <v>513</v>
          </cell>
          <cell r="L186">
            <v>923</v>
          </cell>
          <cell r="M186">
            <v>1443</v>
          </cell>
        </row>
        <row r="187">
          <cell r="A187" t="str">
            <v>Maryland,2014</v>
          </cell>
          <cell r="B187">
            <v>91</v>
          </cell>
          <cell r="C187">
            <v>48</v>
          </cell>
          <cell r="D187">
            <v>32</v>
          </cell>
          <cell r="E187">
            <v>73</v>
          </cell>
          <cell r="F187">
            <v>52</v>
          </cell>
          <cell r="G187">
            <v>70</v>
          </cell>
          <cell r="H187">
            <v>82</v>
          </cell>
          <cell r="I187">
            <v>145</v>
          </cell>
          <cell r="J187">
            <v>242</v>
          </cell>
          <cell r="K187">
            <v>418</v>
          </cell>
          <cell r="L187">
            <v>805</v>
          </cell>
          <cell r="M187">
            <v>1253</v>
          </cell>
        </row>
        <row r="188">
          <cell r="A188" t="str">
            <v>Maryland,2015</v>
          </cell>
          <cell r="B188">
            <v>99</v>
          </cell>
          <cell r="C188">
            <v>64</v>
          </cell>
          <cell r="D188">
            <v>49</v>
          </cell>
          <cell r="E188">
            <v>69</v>
          </cell>
          <cell r="F188">
            <v>55</v>
          </cell>
          <cell r="G188">
            <v>53</v>
          </cell>
          <cell r="H188">
            <v>65</v>
          </cell>
          <cell r="I188">
            <v>172</v>
          </cell>
          <cell r="J188">
            <v>305</v>
          </cell>
          <cell r="K188">
            <v>518</v>
          </cell>
          <cell r="L188">
            <v>995</v>
          </cell>
          <cell r="M188">
            <v>1449</v>
          </cell>
        </row>
        <row r="189">
          <cell r="A189" t="str">
            <v>Maryland,2016</v>
          </cell>
          <cell r="B189">
            <v>119</v>
          </cell>
          <cell r="C189">
            <v>44</v>
          </cell>
          <cell r="D189">
            <v>74</v>
          </cell>
          <cell r="E189">
            <v>44</v>
          </cell>
          <cell r="F189">
            <v>34</v>
          </cell>
          <cell r="G189">
            <v>69</v>
          </cell>
          <cell r="H189">
            <v>67</v>
          </cell>
          <cell r="I189">
            <v>150</v>
          </cell>
          <cell r="J189">
            <v>254</v>
          </cell>
          <cell r="K189">
            <v>440</v>
          </cell>
          <cell r="L189">
            <v>844</v>
          </cell>
          <cell r="M189">
            <v>1295</v>
          </cell>
        </row>
        <row r="190">
          <cell r="A190" t="str">
            <v>Maryland,2017</v>
          </cell>
          <cell r="B190">
            <v>107</v>
          </cell>
          <cell r="C190">
            <v>50</v>
          </cell>
          <cell r="D190">
            <v>48</v>
          </cell>
          <cell r="E190">
            <v>63</v>
          </cell>
          <cell r="F190">
            <v>49</v>
          </cell>
          <cell r="G190">
            <v>57</v>
          </cell>
          <cell r="H190">
            <v>46</v>
          </cell>
          <cell r="I190">
            <v>157</v>
          </cell>
          <cell r="J190">
            <v>235</v>
          </cell>
          <cell r="K190">
            <v>442</v>
          </cell>
          <cell r="L190">
            <v>834</v>
          </cell>
          <cell r="M190">
            <v>1254</v>
          </cell>
        </row>
        <row r="191">
          <cell r="A191" t="str">
            <v>Massachusetts,2009</v>
          </cell>
          <cell r="B191">
            <v>113</v>
          </cell>
          <cell r="C191">
            <v>52</v>
          </cell>
          <cell r="D191">
            <v>70</v>
          </cell>
          <cell r="E191">
            <v>39</v>
          </cell>
          <cell r="F191">
            <v>61</v>
          </cell>
          <cell r="G191">
            <v>60</v>
          </cell>
          <cell r="H191">
            <v>60</v>
          </cell>
          <cell r="I191">
            <v>106</v>
          </cell>
          <cell r="J191">
            <v>362</v>
          </cell>
          <cell r="K191">
            <v>706</v>
          </cell>
          <cell r="L191">
            <v>1174</v>
          </cell>
          <cell r="M191">
            <v>1629</v>
          </cell>
        </row>
        <row r="192">
          <cell r="A192" t="str">
            <v>Massachusetts,2010</v>
          </cell>
          <cell r="B192">
            <v>107</v>
          </cell>
          <cell r="C192">
            <v>60</v>
          </cell>
          <cell r="D192">
            <v>59</v>
          </cell>
          <cell r="E192">
            <v>44</v>
          </cell>
          <cell r="F192">
            <v>53</v>
          </cell>
          <cell r="G192">
            <v>59</v>
          </cell>
          <cell r="H192">
            <v>56</v>
          </cell>
          <cell r="I192">
            <v>101</v>
          </cell>
          <cell r="J192">
            <v>340</v>
          </cell>
          <cell r="K192">
            <v>703</v>
          </cell>
          <cell r="L192">
            <v>1144</v>
          </cell>
          <cell r="M192">
            <v>1582</v>
          </cell>
        </row>
        <row r="193">
          <cell r="A193" t="str">
            <v>Massachusetts,2011</v>
          </cell>
          <cell r="B193">
            <v>105</v>
          </cell>
          <cell r="C193">
            <v>67</v>
          </cell>
          <cell r="D193">
            <v>44</v>
          </cell>
          <cell r="E193">
            <v>35</v>
          </cell>
          <cell r="F193">
            <v>34</v>
          </cell>
          <cell r="G193">
            <v>61</v>
          </cell>
          <cell r="H193">
            <v>50</v>
          </cell>
          <cell r="I193">
            <v>122</v>
          </cell>
          <cell r="J193">
            <v>318</v>
          </cell>
          <cell r="K193">
            <v>838</v>
          </cell>
          <cell r="L193">
            <v>1278</v>
          </cell>
          <cell r="M193">
            <v>1674</v>
          </cell>
        </row>
        <row r="194">
          <cell r="A194" t="str">
            <v>Massachusetts,2012</v>
          </cell>
          <cell r="B194">
            <v>103</v>
          </cell>
          <cell r="C194">
            <v>48</v>
          </cell>
          <cell r="D194">
            <v>66</v>
          </cell>
          <cell r="E194">
            <v>53</v>
          </cell>
          <cell r="F194">
            <v>77</v>
          </cell>
          <cell r="G194">
            <v>62</v>
          </cell>
          <cell r="H194">
            <v>76</v>
          </cell>
          <cell r="I194">
            <v>125</v>
          </cell>
          <cell r="J194">
            <v>329</v>
          </cell>
          <cell r="K194">
            <v>762</v>
          </cell>
          <cell r="L194">
            <v>1216</v>
          </cell>
          <cell r="M194">
            <v>1701</v>
          </cell>
        </row>
        <row r="195">
          <cell r="A195" t="str">
            <v>Massachusetts,2013</v>
          </cell>
          <cell r="B195">
            <v>94</v>
          </cell>
          <cell r="C195">
            <v>42</v>
          </cell>
          <cell r="D195">
            <v>45</v>
          </cell>
          <cell r="E195">
            <v>51</v>
          </cell>
          <cell r="F195">
            <v>51</v>
          </cell>
          <cell r="G195">
            <v>53</v>
          </cell>
          <cell r="H195">
            <v>66</v>
          </cell>
          <cell r="I195">
            <v>153</v>
          </cell>
          <cell r="J195">
            <v>363</v>
          </cell>
          <cell r="K195">
            <v>883</v>
          </cell>
          <cell r="L195">
            <v>1399</v>
          </cell>
          <cell r="M195">
            <v>1801</v>
          </cell>
        </row>
        <row r="196">
          <cell r="A196" t="str">
            <v>Massachusetts,2014</v>
          </cell>
          <cell r="B196">
            <v>93</v>
          </cell>
          <cell r="C196">
            <v>73</v>
          </cell>
          <cell r="D196">
            <v>57</v>
          </cell>
          <cell r="E196">
            <v>62</v>
          </cell>
          <cell r="F196">
            <v>53</v>
          </cell>
          <cell r="G196">
            <v>54</v>
          </cell>
          <cell r="H196">
            <v>97</v>
          </cell>
          <cell r="I196">
            <v>159</v>
          </cell>
          <cell r="J196">
            <v>310</v>
          </cell>
          <cell r="K196">
            <v>720</v>
          </cell>
          <cell r="L196">
            <v>1189</v>
          </cell>
          <cell r="M196">
            <v>1678</v>
          </cell>
        </row>
        <row r="197">
          <cell r="A197" t="str">
            <v>Massachusetts,2015</v>
          </cell>
          <cell r="B197">
            <v>112</v>
          </cell>
          <cell r="C197">
            <v>58</v>
          </cell>
          <cell r="D197">
            <v>66</v>
          </cell>
          <cell r="E197">
            <v>55</v>
          </cell>
          <cell r="F197">
            <v>38</v>
          </cell>
          <cell r="G197">
            <v>59</v>
          </cell>
          <cell r="H197">
            <v>86</v>
          </cell>
          <cell r="I197">
            <v>170</v>
          </cell>
          <cell r="J197">
            <v>337</v>
          </cell>
          <cell r="K197">
            <v>868</v>
          </cell>
          <cell r="L197">
            <v>1375</v>
          </cell>
          <cell r="M197">
            <v>1849</v>
          </cell>
        </row>
        <row r="198">
          <cell r="A198" t="str">
            <v>Massachusetts,2016</v>
          </cell>
          <cell r="B198">
            <v>74</v>
          </cell>
          <cell r="C198">
            <v>51</v>
          </cell>
          <cell r="D198">
            <v>56</v>
          </cell>
          <cell r="E198">
            <v>69</v>
          </cell>
          <cell r="F198">
            <v>57</v>
          </cell>
          <cell r="G198">
            <v>46</v>
          </cell>
          <cell r="H198">
            <v>69</v>
          </cell>
          <cell r="I198">
            <v>160</v>
          </cell>
          <cell r="J198">
            <v>292</v>
          </cell>
          <cell r="K198">
            <v>654</v>
          </cell>
          <cell r="L198">
            <v>1106</v>
          </cell>
          <cell r="M198">
            <v>1528</v>
          </cell>
        </row>
        <row r="199">
          <cell r="A199" t="str">
            <v>Massachusetts,2017</v>
          </cell>
          <cell r="B199">
            <v>99</v>
          </cell>
          <cell r="C199">
            <v>67</v>
          </cell>
          <cell r="D199">
            <v>53</v>
          </cell>
          <cell r="E199">
            <v>67</v>
          </cell>
          <cell r="F199">
            <v>56</v>
          </cell>
          <cell r="G199">
            <v>55</v>
          </cell>
          <cell r="H199">
            <v>65</v>
          </cell>
          <cell r="I199">
            <v>166</v>
          </cell>
          <cell r="J199">
            <v>342</v>
          </cell>
          <cell r="K199">
            <v>791</v>
          </cell>
          <cell r="L199">
            <v>1299</v>
          </cell>
          <cell r="M199">
            <v>1761</v>
          </cell>
        </row>
        <row r="200">
          <cell r="A200" t="str">
            <v>Michigan,2009</v>
          </cell>
          <cell r="B200">
            <v>99</v>
          </cell>
          <cell r="C200">
            <v>47</v>
          </cell>
          <cell r="D200">
            <v>51</v>
          </cell>
          <cell r="E200">
            <v>51</v>
          </cell>
          <cell r="F200">
            <v>70</v>
          </cell>
          <cell r="G200">
            <v>92</v>
          </cell>
          <cell r="H200">
            <v>135</v>
          </cell>
          <cell r="I200">
            <v>191</v>
          </cell>
          <cell r="J200">
            <v>417</v>
          </cell>
          <cell r="K200">
            <v>685</v>
          </cell>
          <cell r="L200">
            <v>1293</v>
          </cell>
          <cell r="M200">
            <v>1838</v>
          </cell>
        </row>
        <row r="201">
          <cell r="A201" t="str">
            <v>Michigan,2010</v>
          </cell>
          <cell r="B201">
            <v>124</v>
          </cell>
          <cell r="C201">
            <v>51</v>
          </cell>
          <cell r="D201">
            <v>47</v>
          </cell>
          <cell r="E201">
            <v>54</v>
          </cell>
          <cell r="F201">
            <v>56</v>
          </cell>
          <cell r="G201">
            <v>55</v>
          </cell>
          <cell r="H201">
            <v>81</v>
          </cell>
          <cell r="I201">
            <v>199</v>
          </cell>
          <cell r="J201">
            <v>433</v>
          </cell>
          <cell r="K201">
            <v>643</v>
          </cell>
          <cell r="L201">
            <v>1275</v>
          </cell>
          <cell r="M201">
            <v>1743</v>
          </cell>
        </row>
        <row r="202">
          <cell r="A202" t="str">
            <v>Michigan,2011</v>
          </cell>
          <cell r="B202">
            <v>100</v>
          </cell>
          <cell r="C202">
            <v>69</v>
          </cell>
          <cell r="D202">
            <v>63</v>
          </cell>
          <cell r="E202">
            <v>41</v>
          </cell>
          <cell r="F202">
            <v>58</v>
          </cell>
          <cell r="G202">
            <v>62</v>
          </cell>
          <cell r="H202">
            <v>135</v>
          </cell>
          <cell r="I202">
            <v>217</v>
          </cell>
          <cell r="J202">
            <v>439</v>
          </cell>
          <cell r="K202">
            <v>805</v>
          </cell>
          <cell r="L202">
            <v>1461</v>
          </cell>
          <cell r="M202">
            <v>1989</v>
          </cell>
        </row>
        <row r="203">
          <cell r="A203" t="str">
            <v>Michigan,2012</v>
          </cell>
          <cell r="B203">
            <v>114</v>
          </cell>
          <cell r="C203">
            <v>53</v>
          </cell>
          <cell r="D203">
            <v>45</v>
          </cell>
          <cell r="E203">
            <v>44</v>
          </cell>
          <cell r="F203">
            <v>43</v>
          </cell>
          <cell r="G203">
            <v>56</v>
          </cell>
          <cell r="H203">
            <v>104</v>
          </cell>
          <cell r="I203">
            <v>183</v>
          </cell>
          <cell r="J203">
            <v>435</v>
          </cell>
          <cell r="K203">
            <v>717</v>
          </cell>
          <cell r="L203">
            <v>1335</v>
          </cell>
          <cell r="M203">
            <v>1794</v>
          </cell>
        </row>
        <row r="204">
          <cell r="A204" t="str">
            <v>Michigan,2013</v>
          </cell>
          <cell r="B204">
            <v>122</v>
          </cell>
          <cell r="C204">
            <v>50</v>
          </cell>
          <cell r="D204">
            <v>52</v>
          </cell>
          <cell r="E204">
            <v>49</v>
          </cell>
          <cell r="F204">
            <v>72</v>
          </cell>
          <cell r="G204">
            <v>66</v>
          </cell>
          <cell r="H204">
            <v>168</v>
          </cell>
          <cell r="I204">
            <v>267</v>
          </cell>
          <cell r="J204">
            <v>472</v>
          </cell>
          <cell r="K204">
            <v>847</v>
          </cell>
          <cell r="L204">
            <v>1586</v>
          </cell>
          <cell r="M204">
            <v>2165</v>
          </cell>
        </row>
        <row r="205">
          <cell r="A205" t="str">
            <v>Michigan,2014</v>
          </cell>
          <cell r="B205">
            <v>114</v>
          </cell>
          <cell r="C205">
            <v>33</v>
          </cell>
          <cell r="D205">
            <v>43</v>
          </cell>
          <cell r="E205">
            <v>40</v>
          </cell>
          <cell r="F205">
            <v>81</v>
          </cell>
          <cell r="G205">
            <v>97</v>
          </cell>
          <cell r="H205">
            <v>148</v>
          </cell>
          <cell r="I205">
            <v>267</v>
          </cell>
          <cell r="J205">
            <v>457</v>
          </cell>
          <cell r="K205">
            <v>829</v>
          </cell>
          <cell r="L205">
            <v>1553</v>
          </cell>
          <cell r="M205">
            <v>2109</v>
          </cell>
        </row>
        <row r="206">
          <cell r="A206" t="str">
            <v>Michigan,2015</v>
          </cell>
          <cell r="B206">
            <v>116</v>
          </cell>
          <cell r="C206">
            <v>64</v>
          </cell>
          <cell r="D206">
            <v>74</v>
          </cell>
          <cell r="E206">
            <v>56</v>
          </cell>
          <cell r="F206">
            <v>44</v>
          </cell>
          <cell r="G206">
            <v>73</v>
          </cell>
          <cell r="H206">
            <v>152</v>
          </cell>
          <cell r="I206">
            <v>269</v>
          </cell>
          <cell r="J206">
            <v>438</v>
          </cell>
          <cell r="K206">
            <v>900</v>
          </cell>
          <cell r="L206">
            <v>1607</v>
          </cell>
          <cell r="M206">
            <v>2186</v>
          </cell>
        </row>
        <row r="207">
          <cell r="A207" t="str">
            <v>Michigan,2016</v>
          </cell>
          <cell r="B207">
            <v>118</v>
          </cell>
          <cell r="C207">
            <v>34</v>
          </cell>
          <cell r="D207">
            <v>49</v>
          </cell>
          <cell r="E207">
            <v>60</v>
          </cell>
          <cell r="F207">
            <v>63</v>
          </cell>
          <cell r="G207">
            <v>84</v>
          </cell>
          <cell r="H207">
            <v>145</v>
          </cell>
          <cell r="I207">
            <v>272</v>
          </cell>
          <cell r="J207">
            <v>442</v>
          </cell>
          <cell r="K207">
            <v>640</v>
          </cell>
          <cell r="L207">
            <v>1354</v>
          </cell>
          <cell r="M207">
            <v>1907</v>
          </cell>
        </row>
        <row r="208">
          <cell r="A208" t="str">
            <v>Michigan,2017</v>
          </cell>
          <cell r="B208">
            <v>125</v>
          </cell>
          <cell r="C208">
            <v>47</v>
          </cell>
          <cell r="D208">
            <v>67</v>
          </cell>
          <cell r="E208">
            <v>60</v>
          </cell>
          <cell r="F208">
            <v>59</v>
          </cell>
          <cell r="G208">
            <v>53</v>
          </cell>
          <cell r="H208">
            <v>183</v>
          </cell>
          <cell r="I208">
            <v>270</v>
          </cell>
          <cell r="J208">
            <v>441</v>
          </cell>
          <cell r="K208">
            <v>784</v>
          </cell>
          <cell r="L208">
            <v>1495</v>
          </cell>
          <cell r="M208">
            <v>2089</v>
          </cell>
        </row>
        <row r="209">
          <cell r="A209" t="str">
            <v>Minnesota,2009</v>
          </cell>
          <cell r="B209">
            <v>100</v>
          </cell>
          <cell r="C209">
            <v>46</v>
          </cell>
          <cell r="D209">
            <v>57</v>
          </cell>
          <cell r="E209">
            <v>54</v>
          </cell>
          <cell r="F209">
            <v>58</v>
          </cell>
          <cell r="G209">
            <v>60</v>
          </cell>
          <cell r="H209">
            <v>56</v>
          </cell>
          <cell r="I209">
            <v>57</v>
          </cell>
          <cell r="J209">
            <v>118</v>
          </cell>
          <cell r="K209">
            <v>348</v>
          </cell>
          <cell r="L209">
            <v>523</v>
          </cell>
          <cell r="M209">
            <v>954</v>
          </cell>
        </row>
        <row r="210">
          <cell r="A210" t="str">
            <v>Minnesota,2010</v>
          </cell>
          <cell r="B210">
            <v>122</v>
          </cell>
          <cell r="C210">
            <v>60</v>
          </cell>
          <cell r="D210">
            <v>49</v>
          </cell>
          <cell r="E210">
            <v>42</v>
          </cell>
          <cell r="F210">
            <v>46</v>
          </cell>
          <cell r="G210">
            <v>57</v>
          </cell>
          <cell r="H210">
            <v>58</v>
          </cell>
          <cell r="I210">
            <v>52</v>
          </cell>
          <cell r="J210">
            <v>103</v>
          </cell>
          <cell r="K210">
            <v>355</v>
          </cell>
          <cell r="L210">
            <v>510</v>
          </cell>
          <cell r="M210">
            <v>944</v>
          </cell>
        </row>
        <row r="211">
          <cell r="A211" t="str">
            <v>Minnesota,2011</v>
          </cell>
          <cell r="B211">
            <v>123</v>
          </cell>
          <cell r="C211">
            <v>44</v>
          </cell>
          <cell r="D211">
            <v>80</v>
          </cell>
          <cell r="E211">
            <v>40</v>
          </cell>
          <cell r="F211">
            <v>48</v>
          </cell>
          <cell r="G211">
            <v>58</v>
          </cell>
          <cell r="H211">
            <v>57</v>
          </cell>
          <cell r="I211">
            <v>49</v>
          </cell>
          <cell r="J211">
            <v>117</v>
          </cell>
          <cell r="K211">
            <v>394</v>
          </cell>
          <cell r="L211">
            <v>560</v>
          </cell>
          <cell r="M211">
            <v>1010</v>
          </cell>
        </row>
        <row r="212">
          <cell r="A212" t="str">
            <v>Minnesota,2012</v>
          </cell>
          <cell r="B212">
            <v>107</v>
          </cell>
          <cell r="C212">
            <v>60</v>
          </cell>
          <cell r="D212">
            <v>49</v>
          </cell>
          <cell r="E212">
            <v>59</v>
          </cell>
          <cell r="F212">
            <v>45</v>
          </cell>
          <cell r="G212">
            <v>53</v>
          </cell>
          <cell r="H212">
            <v>61</v>
          </cell>
          <cell r="I212">
            <v>56</v>
          </cell>
          <cell r="J212">
            <v>145</v>
          </cell>
          <cell r="K212">
            <v>366</v>
          </cell>
          <cell r="L212">
            <v>567</v>
          </cell>
          <cell r="M212">
            <v>1001</v>
          </cell>
        </row>
        <row r="213">
          <cell r="A213" t="str">
            <v>Minnesota,2013</v>
          </cell>
          <cell r="B213">
            <v>119</v>
          </cell>
          <cell r="C213">
            <v>41</v>
          </cell>
          <cell r="D213">
            <v>59</v>
          </cell>
          <cell r="E213">
            <v>63</v>
          </cell>
          <cell r="F213">
            <v>48</v>
          </cell>
          <cell r="G213">
            <v>45</v>
          </cell>
          <cell r="H213">
            <v>39</v>
          </cell>
          <cell r="I213">
            <v>79</v>
          </cell>
          <cell r="J213">
            <v>142</v>
          </cell>
          <cell r="K213">
            <v>420</v>
          </cell>
          <cell r="L213">
            <v>641</v>
          </cell>
          <cell r="M213">
            <v>1055</v>
          </cell>
        </row>
        <row r="214">
          <cell r="A214" t="str">
            <v>Minnesota,2014</v>
          </cell>
          <cell r="B214">
            <v>91</v>
          </cell>
          <cell r="C214">
            <v>58</v>
          </cell>
          <cell r="D214">
            <v>57</v>
          </cell>
          <cell r="E214">
            <v>72</v>
          </cell>
          <cell r="F214">
            <v>46</v>
          </cell>
          <cell r="G214">
            <v>49</v>
          </cell>
          <cell r="H214">
            <v>59</v>
          </cell>
          <cell r="I214">
            <v>54</v>
          </cell>
          <cell r="J214">
            <v>96</v>
          </cell>
          <cell r="K214">
            <v>337</v>
          </cell>
          <cell r="L214">
            <v>487</v>
          </cell>
          <cell r="M214">
            <v>919</v>
          </cell>
        </row>
        <row r="215">
          <cell r="A215" t="str">
            <v>Minnesota,2015</v>
          </cell>
          <cell r="B215">
            <v>125</v>
          </cell>
          <cell r="C215">
            <v>43</v>
          </cell>
          <cell r="D215">
            <v>47</v>
          </cell>
          <cell r="E215">
            <v>55</v>
          </cell>
          <cell r="F215">
            <v>52</v>
          </cell>
          <cell r="G215">
            <v>52</v>
          </cell>
          <cell r="H215">
            <v>27</v>
          </cell>
          <cell r="I215">
            <v>78</v>
          </cell>
          <cell r="J215">
            <v>138</v>
          </cell>
          <cell r="K215">
            <v>415</v>
          </cell>
          <cell r="L215">
            <v>631</v>
          </cell>
          <cell r="M215">
            <v>1032</v>
          </cell>
        </row>
        <row r="216">
          <cell r="A216" t="str">
            <v>Minnesota,2016</v>
          </cell>
          <cell r="B216">
            <v>108</v>
          </cell>
          <cell r="C216">
            <v>84</v>
          </cell>
          <cell r="D216">
            <v>40</v>
          </cell>
          <cell r="E216">
            <v>75</v>
          </cell>
          <cell r="F216">
            <v>63</v>
          </cell>
          <cell r="G216">
            <v>52</v>
          </cell>
          <cell r="H216">
            <v>66</v>
          </cell>
          <cell r="I216">
            <v>59</v>
          </cell>
          <cell r="J216">
            <v>91</v>
          </cell>
          <cell r="K216">
            <v>275</v>
          </cell>
          <cell r="L216">
            <v>425</v>
          </cell>
          <cell r="M216">
            <v>913</v>
          </cell>
        </row>
        <row r="217">
          <cell r="A217" t="str">
            <v>Minnesota,2017</v>
          </cell>
          <cell r="B217">
            <v>93</v>
          </cell>
          <cell r="C217">
            <v>59</v>
          </cell>
          <cell r="D217">
            <v>60</v>
          </cell>
          <cell r="E217">
            <v>64</v>
          </cell>
          <cell r="F217">
            <v>66</v>
          </cell>
          <cell r="G217">
            <v>56</v>
          </cell>
          <cell r="H217">
            <v>55</v>
          </cell>
          <cell r="I217">
            <v>81</v>
          </cell>
          <cell r="J217">
            <v>118</v>
          </cell>
          <cell r="K217">
            <v>377</v>
          </cell>
          <cell r="L217">
            <v>576</v>
          </cell>
          <cell r="M217">
            <v>1029</v>
          </cell>
        </row>
        <row r="218">
          <cell r="A218" t="str">
            <v>Mississippi,2009</v>
          </cell>
          <cell r="B218">
            <v>124</v>
          </cell>
          <cell r="C218">
            <v>43</v>
          </cell>
          <cell r="D218">
            <v>53</v>
          </cell>
          <cell r="E218">
            <v>32</v>
          </cell>
          <cell r="F218">
            <v>52</v>
          </cell>
          <cell r="G218">
            <v>44</v>
          </cell>
          <cell r="H218">
            <v>48</v>
          </cell>
          <cell r="I218">
            <v>75</v>
          </cell>
          <cell r="J218">
            <v>167</v>
          </cell>
          <cell r="K218">
            <v>219</v>
          </cell>
          <cell r="L218">
            <v>461</v>
          </cell>
          <cell r="M218">
            <v>857</v>
          </cell>
        </row>
        <row r="219">
          <cell r="A219" t="str">
            <v>Mississippi,2010</v>
          </cell>
          <cell r="B219">
            <v>131</v>
          </cell>
          <cell r="C219">
            <v>55</v>
          </cell>
          <cell r="D219">
            <v>39</v>
          </cell>
          <cell r="E219">
            <v>54</v>
          </cell>
          <cell r="F219">
            <v>31</v>
          </cell>
          <cell r="G219">
            <v>52</v>
          </cell>
          <cell r="H219">
            <v>61</v>
          </cell>
          <cell r="I219">
            <v>76</v>
          </cell>
          <cell r="J219">
            <v>142</v>
          </cell>
          <cell r="K219">
            <v>225</v>
          </cell>
          <cell r="L219">
            <v>443</v>
          </cell>
          <cell r="M219">
            <v>866</v>
          </cell>
        </row>
        <row r="220">
          <cell r="A220" t="str">
            <v>Mississippi,2011</v>
          </cell>
          <cell r="B220">
            <v>123</v>
          </cell>
          <cell r="C220">
            <v>61</v>
          </cell>
          <cell r="D220">
            <v>75</v>
          </cell>
          <cell r="E220">
            <v>52</v>
          </cell>
          <cell r="F220">
            <v>49</v>
          </cell>
          <cell r="G220">
            <v>56</v>
          </cell>
          <cell r="H220">
            <v>47</v>
          </cell>
          <cell r="I220">
            <v>56</v>
          </cell>
          <cell r="J220">
            <v>201</v>
          </cell>
          <cell r="K220">
            <v>217</v>
          </cell>
          <cell r="L220">
            <v>474</v>
          </cell>
          <cell r="M220">
            <v>937</v>
          </cell>
        </row>
        <row r="221">
          <cell r="A221" t="str">
            <v>Mississippi,2012</v>
          </cell>
          <cell r="B221">
            <v>121</v>
          </cell>
          <cell r="C221">
            <v>58</v>
          </cell>
          <cell r="D221">
            <v>38</v>
          </cell>
          <cell r="E221">
            <v>37</v>
          </cell>
          <cell r="F221">
            <v>61</v>
          </cell>
          <cell r="G221">
            <v>41</v>
          </cell>
          <cell r="H221">
            <v>54</v>
          </cell>
          <cell r="I221">
            <v>83</v>
          </cell>
          <cell r="J221">
            <v>129</v>
          </cell>
          <cell r="K221">
            <v>237</v>
          </cell>
          <cell r="L221">
            <v>449</v>
          </cell>
          <cell r="M221">
            <v>859</v>
          </cell>
        </row>
        <row r="222">
          <cell r="A222" t="str">
            <v>Mississippi,2013</v>
          </cell>
          <cell r="B222">
            <v>114</v>
          </cell>
          <cell r="C222">
            <v>54</v>
          </cell>
          <cell r="D222">
            <v>46</v>
          </cell>
          <cell r="E222">
            <v>53</v>
          </cell>
          <cell r="F222">
            <v>51</v>
          </cell>
          <cell r="G222">
            <v>41</v>
          </cell>
          <cell r="H222">
            <v>88</v>
          </cell>
          <cell r="I222">
            <v>98</v>
          </cell>
          <cell r="J222">
            <v>201</v>
          </cell>
          <cell r="K222">
            <v>282</v>
          </cell>
          <cell r="L222">
            <v>581</v>
          </cell>
          <cell r="M222">
            <v>1028</v>
          </cell>
        </row>
        <row r="223">
          <cell r="A223" t="str">
            <v>Mississippi,2014</v>
          </cell>
          <cell r="B223">
            <v>119</v>
          </cell>
          <cell r="C223">
            <v>35</v>
          </cell>
          <cell r="D223">
            <v>52</v>
          </cell>
          <cell r="E223">
            <v>42</v>
          </cell>
          <cell r="F223">
            <v>55</v>
          </cell>
          <cell r="G223">
            <v>66</v>
          </cell>
          <cell r="H223">
            <v>106</v>
          </cell>
          <cell r="I223">
            <v>113</v>
          </cell>
          <cell r="J223">
            <v>197</v>
          </cell>
          <cell r="K223">
            <v>236</v>
          </cell>
          <cell r="L223">
            <v>546</v>
          </cell>
          <cell r="M223">
            <v>1021</v>
          </cell>
        </row>
        <row r="224">
          <cell r="A224" t="str">
            <v>Mississippi,2015</v>
          </cell>
          <cell r="B224">
            <v>107</v>
          </cell>
          <cell r="C224">
            <v>52</v>
          </cell>
          <cell r="D224">
            <v>45</v>
          </cell>
          <cell r="E224">
            <v>32</v>
          </cell>
          <cell r="F224">
            <v>39</v>
          </cell>
          <cell r="G224">
            <v>53</v>
          </cell>
          <cell r="H224">
            <v>60</v>
          </cell>
          <cell r="I224">
            <v>144</v>
          </cell>
          <cell r="J224">
            <v>210</v>
          </cell>
          <cell r="K224">
            <v>290</v>
          </cell>
          <cell r="L224">
            <v>644</v>
          </cell>
          <cell r="M224">
            <v>1032</v>
          </cell>
        </row>
        <row r="225">
          <cell r="A225" t="str">
            <v>Mississippi,2016</v>
          </cell>
          <cell r="B225">
            <v>64</v>
          </cell>
          <cell r="C225">
            <v>55</v>
          </cell>
          <cell r="D225">
            <v>35</v>
          </cell>
          <cell r="E225">
            <v>61</v>
          </cell>
          <cell r="F225">
            <v>55</v>
          </cell>
          <cell r="G225">
            <v>72</v>
          </cell>
          <cell r="H225">
            <v>87</v>
          </cell>
          <cell r="I225">
            <v>144</v>
          </cell>
          <cell r="J225">
            <v>206</v>
          </cell>
          <cell r="K225">
            <v>263</v>
          </cell>
          <cell r="L225">
            <v>613</v>
          </cell>
          <cell r="M225">
            <v>1042</v>
          </cell>
        </row>
        <row r="226">
          <cell r="A226" t="str">
            <v>Mississippi,2017</v>
          </cell>
          <cell r="B226">
            <v>108</v>
          </cell>
          <cell r="C226">
            <v>58</v>
          </cell>
          <cell r="D226">
            <v>48</v>
          </cell>
          <cell r="E226">
            <v>56</v>
          </cell>
          <cell r="F226">
            <v>42</v>
          </cell>
          <cell r="G226">
            <v>61</v>
          </cell>
          <cell r="H226">
            <v>93</v>
          </cell>
          <cell r="I226">
            <v>159</v>
          </cell>
          <cell r="J226">
            <v>212</v>
          </cell>
          <cell r="K226">
            <v>219</v>
          </cell>
          <cell r="L226">
            <v>590</v>
          </cell>
          <cell r="M226">
            <v>1056</v>
          </cell>
        </row>
        <row r="227">
          <cell r="A227" t="str">
            <v>Missouri,2009</v>
          </cell>
          <cell r="B227">
            <v>126</v>
          </cell>
          <cell r="C227">
            <v>65</v>
          </cell>
          <cell r="D227">
            <v>48</v>
          </cell>
          <cell r="E227">
            <v>64</v>
          </cell>
          <cell r="F227">
            <v>65</v>
          </cell>
          <cell r="G227">
            <v>55</v>
          </cell>
          <cell r="H227">
            <v>82</v>
          </cell>
          <cell r="I227">
            <v>144</v>
          </cell>
          <cell r="J227">
            <v>346</v>
          </cell>
          <cell r="K227">
            <v>620</v>
          </cell>
          <cell r="L227">
            <v>1110</v>
          </cell>
          <cell r="M227">
            <v>1615</v>
          </cell>
        </row>
        <row r="228">
          <cell r="A228" t="str">
            <v>Missouri,2010</v>
          </cell>
          <cell r="B228">
            <v>97</v>
          </cell>
          <cell r="C228">
            <v>53</v>
          </cell>
          <cell r="D228">
            <v>50</v>
          </cell>
          <cell r="E228">
            <v>60</v>
          </cell>
          <cell r="F228">
            <v>42</v>
          </cell>
          <cell r="G228">
            <v>55</v>
          </cell>
          <cell r="H228">
            <v>64</v>
          </cell>
          <cell r="I228">
            <v>126</v>
          </cell>
          <cell r="J228">
            <v>312</v>
          </cell>
          <cell r="K228">
            <v>568</v>
          </cell>
          <cell r="L228">
            <v>1006</v>
          </cell>
          <cell r="M228">
            <v>1427</v>
          </cell>
        </row>
        <row r="229">
          <cell r="A229" t="str">
            <v>Missouri,2011</v>
          </cell>
          <cell r="B229">
            <v>88</v>
          </cell>
          <cell r="C229">
            <v>47</v>
          </cell>
          <cell r="D229">
            <v>43</v>
          </cell>
          <cell r="E229">
            <v>61</v>
          </cell>
          <cell r="F229">
            <v>50</v>
          </cell>
          <cell r="G229">
            <v>57</v>
          </cell>
          <cell r="H229">
            <v>84</v>
          </cell>
          <cell r="I229">
            <v>143</v>
          </cell>
          <cell r="J229">
            <v>310</v>
          </cell>
          <cell r="K229">
            <v>562</v>
          </cell>
          <cell r="L229">
            <v>1015</v>
          </cell>
          <cell r="M229">
            <v>1445</v>
          </cell>
        </row>
        <row r="230">
          <cell r="A230" t="str">
            <v>Missouri,2012</v>
          </cell>
          <cell r="B230">
            <v>111</v>
          </cell>
          <cell r="C230">
            <v>52</v>
          </cell>
          <cell r="D230">
            <v>52</v>
          </cell>
          <cell r="E230">
            <v>67</v>
          </cell>
          <cell r="F230">
            <v>71</v>
          </cell>
          <cell r="G230">
            <v>55</v>
          </cell>
          <cell r="H230">
            <v>83</v>
          </cell>
          <cell r="I230">
            <v>138</v>
          </cell>
          <cell r="J230">
            <v>317</v>
          </cell>
          <cell r="K230">
            <v>573</v>
          </cell>
          <cell r="L230">
            <v>1028</v>
          </cell>
          <cell r="M230">
            <v>1519</v>
          </cell>
        </row>
        <row r="231">
          <cell r="A231" t="str">
            <v>Missouri,2013</v>
          </cell>
          <cell r="B231">
            <v>139</v>
          </cell>
          <cell r="C231">
            <v>55</v>
          </cell>
          <cell r="D231">
            <v>51</v>
          </cell>
          <cell r="E231">
            <v>57</v>
          </cell>
          <cell r="F231">
            <v>47</v>
          </cell>
          <cell r="G231">
            <v>62</v>
          </cell>
          <cell r="H231">
            <v>63</v>
          </cell>
          <cell r="I231">
            <v>171</v>
          </cell>
          <cell r="J231">
            <v>318</v>
          </cell>
          <cell r="K231">
            <v>647</v>
          </cell>
          <cell r="L231">
            <v>1136</v>
          </cell>
          <cell r="M231">
            <v>1610</v>
          </cell>
        </row>
        <row r="232">
          <cell r="A232" t="str">
            <v>Missouri,2014</v>
          </cell>
          <cell r="B232">
            <v>100</v>
          </cell>
          <cell r="C232">
            <v>48</v>
          </cell>
          <cell r="D232">
            <v>72</v>
          </cell>
          <cell r="E232">
            <v>39</v>
          </cell>
          <cell r="F232">
            <v>46</v>
          </cell>
          <cell r="G232">
            <v>60</v>
          </cell>
          <cell r="H232">
            <v>102</v>
          </cell>
          <cell r="I232">
            <v>151</v>
          </cell>
          <cell r="J232">
            <v>355</v>
          </cell>
          <cell r="K232">
            <v>586</v>
          </cell>
          <cell r="L232">
            <v>1092</v>
          </cell>
          <cell r="M232">
            <v>1559</v>
          </cell>
        </row>
        <row r="233">
          <cell r="A233" t="str">
            <v>Missouri,2015</v>
          </cell>
          <cell r="B233">
            <v>126</v>
          </cell>
          <cell r="C233">
            <v>75</v>
          </cell>
          <cell r="D233">
            <v>50</v>
          </cell>
          <cell r="E233">
            <v>54</v>
          </cell>
          <cell r="F233">
            <v>62</v>
          </cell>
          <cell r="G233">
            <v>49</v>
          </cell>
          <cell r="H233">
            <v>87</v>
          </cell>
          <cell r="I233">
            <v>163</v>
          </cell>
          <cell r="J233">
            <v>327</v>
          </cell>
          <cell r="K233">
            <v>663</v>
          </cell>
          <cell r="L233">
            <v>1153</v>
          </cell>
          <cell r="M233">
            <v>1656</v>
          </cell>
        </row>
        <row r="234">
          <cell r="A234" t="str">
            <v>Missouri,2016</v>
          </cell>
          <cell r="B234">
            <v>91</v>
          </cell>
          <cell r="C234">
            <v>74</v>
          </cell>
          <cell r="D234">
            <v>43</v>
          </cell>
          <cell r="E234">
            <v>52</v>
          </cell>
          <cell r="F234">
            <v>47</v>
          </cell>
          <cell r="G234">
            <v>50</v>
          </cell>
          <cell r="H234">
            <v>97</v>
          </cell>
          <cell r="I234">
            <v>172</v>
          </cell>
          <cell r="J234">
            <v>292</v>
          </cell>
          <cell r="K234">
            <v>492</v>
          </cell>
          <cell r="L234">
            <v>956</v>
          </cell>
          <cell r="M234">
            <v>1410</v>
          </cell>
        </row>
        <row r="235">
          <cell r="A235" t="str">
            <v>Missouri,2017</v>
          </cell>
          <cell r="B235">
            <v>93</v>
          </cell>
          <cell r="C235">
            <v>60</v>
          </cell>
          <cell r="D235">
            <v>57</v>
          </cell>
          <cell r="E235">
            <v>74</v>
          </cell>
          <cell r="F235">
            <v>62</v>
          </cell>
          <cell r="G235">
            <v>65</v>
          </cell>
          <cell r="H235">
            <v>62</v>
          </cell>
          <cell r="I235">
            <v>174</v>
          </cell>
          <cell r="J235">
            <v>365</v>
          </cell>
          <cell r="K235">
            <v>566</v>
          </cell>
          <cell r="L235">
            <v>1105</v>
          </cell>
          <cell r="M235">
            <v>1578</v>
          </cell>
        </row>
        <row r="236">
          <cell r="A236" t="str">
            <v>Montana,2009</v>
          </cell>
          <cell r="B236">
            <v>105</v>
          </cell>
          <cell r="C236">
            <v>46</v>
          </cell>
          <cell r="D236">
            <v>49</v>
          </cell>
          <cell r="E236">
            <v>33</v>
          </cell>
          <cell r="F236">
            <v>49</v>
          </cell>
          <cell r="G236">
            <v>55</v>
          </cell>
          <cell r="H236">
            <v>52</v>
          </cell>
          <cell r="I236">
            <v>48</v>
          </cell>
          <cell r="J236">
            <v>46</v>
          </cell>
          <cell r="K236">
            <v>77</v>
          </cell>
          <cell r="L236">
            <v>171</v>
          </cell>
          <cell r="M236">
            <v>560</v>
          </cell>
        </row>
        <row r="237">
          <cell r="A237" t="str">
            <v>Montana,2010</v>
          </cell>
          <cell r="B237">
            <v>121</v>
          </cell>
          <cell r="C237">
            <v>35</v>
          </cell>
          <cell r="D237">
            <v>50</v>
          </cell>
          <cell r="E237">
            <v>45</v>
          </cell>
          <cell r="F237">
            <v>36</v>
          </cell>
          <cell r="G237">
            <v>73</v>
          </cell>
          <cell r="H237">
            <v>63</v>
          </cell>
          <cell r="I237">
            <v>56</v>
          </cell>
          <cell r="J237">
            <v>57</v>
          </cell>
          <cell r="K237">
            <v>99</v>
          </cell>
          <cell r="L237">
            <v>212</v>
          </cell>
          <cell r="M237">
            <v>635</v>
          </cell>
        </row>
        <row r="238">
          <cell r="A238" t="str">
            <v>Montana,2011</v>
          </cell>
          <cell r="B238">
            <v>98</v>
          </cell>
          <cell r="C238">
            <v>62</v>
          </cell>
          <cell r="D238">
            <v>54</v>
          </cell>
          <cell r="E238">
            <v>49</v>
          </cell>
          <cell r="F238">
            <v>67</v>
          </cell>
          <cell r="G238">
            <v>37</v>
          </cell>
          <cell r="H238">
            <v>59</v>
          </cell>
          <cell r="I238">
            <v>46</v>
          </cell>
          <cell r="J238">
            <v>49</v>
          </cell>
          <cell r="K238">
            <v>74</v>
          </cell>
          <cell r="L238">
            <v>169</v>
          </cell>
          <cell r="M238">
            <v>595</v>
          </cell>
        </row>
        <row r="239">
          <cell r="A239" t="str">
            <v>Montana,2012</v>
          </cell>
          <cell r="B239">
            <v>96</v>
          </cell>
          <cell r="C239">
            <v>60</v>
          </cell>
          <cell r="D239">
            <v>51</v>
          </cell>
          <cell r="E239">
            <v>63</v>
          </cell>
          <cell r="F239">
            <v>80</v>
          </cell>
          <cell r="G239">
            <v>52</v>
          </cell>
          <cell r="H239">
            <v>63</v>
          </cell>
          <cell r="I239">
            <v>65</v>
          </cell>
          <cell r="J239">
            <v>43</v>
          </cell>
          <cell r="K239">
            <v>80</v>
          </cell>
          <cell r="L239">
            <v>188</v>
          </cell>
          <cell r="M239">
            <v>653</v>
          </cell>
        </row>
        <row r="240">
          <cell r="A240" t="str">
            <v>Montana,2013</v>
          </cell>
          <cell r="B240">
            <v>115</v>
          </cell>
          <cell r="C240">
            <v>43</v>
          </cell>
          <cell r="D240">
            <v>54</v>
          </cell>
          <cell r="E240">
            <v>48</v>
          </cell>
          <cell r="F240">
            <v>47</v>
          </cell>
          <cell r="G240">
            <v>57</v>
          </cell>
          <cell r="H240">
            <v>58</v>
          </cell>
          <cell r="I240">
            <v>62</v>
          </cell>
          <cell r="J240">
            <v>54</v>
          </cell>
          <cell r="K240">
            <v>109</v>
          </cell>
          <cell r="L240">
            <v>225</v>
          </cell>
          <cell r="M240">
            <v>647</v>
          </cell>
        </row>
        <row r="241">
          <cell r="A241" t="str">
            <v>Montana,2014</v>
          </cell>
          <cell r="B241">
            <v>122</v>
          </cell>
          <cell r="C241">
            <v>75</v>
          </cell>
          <cell r="D241">
            <v>59</v>
          </cell>
          <cell r="E241">
            <v>47</v>
          </cell>
          <cell r="F241">
            <v>53</v>
          </cell>
          <cell r="G241">
            <v>58</v>
          </cell>
          <cell r="H241">
            <v>59</v>
          </cell>
          <cell r="I241">
            <v>46</v>
          </cell>
          <cell r="J241">
            <v>57</v>
          </cell>
          <cell r="K241">
            <v>87</v>
          </cell>
          <cell r="L241">
            <v>190</v>
          </cell>
          <cell r="M241">
            <v>663</v>
          </cell>
        </row>
        <row r="242">
          <cell r="A242" t="str">
            <v>Montana,2015</v>
          </cell>
          <cell r="B242">
            <v>128</v>
          </cell>
          <cell r="C242">
            <v>56</v>
          </cell>
          <cell r="D242">
            <v>67</v>
          </cell>
          <cell r="E242">
            <v>67</v>
          </cell>
          <cell r="F242">
            <v>66</v>
          </cell>
          <cell r="G242">
            <v>48</v>
          </cell>
          <cell r="H242">
            <v>60</v>
          </cell>
          <cell r="I242">
            <v>40</v>
          </cell>
          <cell r="J242">
            <v>40</v>
          </cell>
          <cell r="K242">
            <v>87</v>
          </cell>
          <cell r="L242">
            <v>167</v>
          </cell>
          <cell r="M242">
            <v>659</v>
          </cell>
        </row>
        <row r="243">
          <cell r="A243" t="str">
            <v>Montana,2016</v>
          </cell>
          <cell r="B243">
            <v>124</v>
          </cell>
          <cell r="C243">
            <v>56</v>
          </cell>
          <cell r="D243">
            <v>40</v>
          </cell>
          <cell r="E243">
            <v>61</v>
          </cell>
          <cell r="F243">
            <v>55</v>
          </cell>
          <cell r="G243">
            <v>50</v>
          </cell>
          <cell r="H243">
            <v>51</v>
          </cell>
          <cell r="I243">
            <v>36</v>
          </cell>
          <cell r="J243">
            <v>58</v>
          </cell>
          <cell r="K243">
            <v>59</v>
          </cell>
          <cell r="L243">
            <v>153</v>
          </cell>
          <cell r="M243">
            <v>590</v>
          </cell>
        </row>
        <row r="244">
          <cell r="A244" t="str">
            <v>Montana,2017</v>
          </cell>
          <cell r="B244">
            <v>99</v>
          </cell>
          <cell r="C244">
            <v>70</v>
          </cell>
          <cell r="D244">
            <v>46</v>
          </cell>
          <cell r="E244">
            <v>61</v>
          </cell>
          <cell r="F244">
            <v>63</v>
          </cell>
          <cell r="G244">
            <v>41</v>
          </cell>
          <cell r="H244">
            <v>75</v>
          </cell>
          <cell r="I244">
            <v>70</v>
          </cell>
          <cell r="J244">
            <v>42</v>
          </cell>
          <cell r="K244">
            <v>94</v>
          </cell>
          <cell r="L244">
            <v>206</v>
          </cell>
          <cell r="M244">
            <v>661</v>
          </cell>
        </row>
        <row r="245">
          <cell r="A245" t="str">
            <v>Nebraska,2009</v>
          </cell>
          <cell r="B245">
            <v>110</v>
          </cell>
          <cell r="C245">
            <v>57</v>
          </cell>
          <cell r="D245">
            <v>50</v>
          </cell>
          <cell r="E245">
            <v>52</v>
          </cell>
          <cell r="F245">
            <v>37</v>
          </cell>
          <cell r="G245">
            <v>67</v>
          </cell>
          <cell r="H245">
            <v>33</v>
          </cell>
          <cell r="I245">
            <v>61</v>
          </cell>
          <cell r="J245">
            <v>67</v>
          </cell>
          <cell r="K245">
            <v>133</v>
          </cell>
          <cell r="L245">
            <v>261</v>
          </cell>
          <cell r="M245">
            <v>667</v>
          </cell>
        </row>
        <row r="246">
          <cell r="A246" t="str">
            <v>Nebraska,2010</v>
          </cell>
          <cell r="B246">
            <v>107</v>
          </cell>
          <cell r="C246">
            <v>52</v>
          </cell>
          <cell r="D246">
            <v>39</v>
          </cell>
          <cell r="E246">
            <v>49</v>
          </cell>
          <cell r="F246">
            <v>62</v>
          </cell>
          <cell r="G246">
            <v>37</v>
          </cell>
          <cell r="H246">
            <v>43</v>
          </cell>
          <cell r="I246">
            <v>61</v>
          </cell>
          <cell r="J246">
            <v>64</v>
          </cell>
          <cell r="K246">
            <v>147</v>
          </cell>
          <cell r="L246">
            <v>272</v>
          </cell>
          <cell r="M246">
            <v>661</v>
          </cell>
        </row>
        <row r="247">
          <cell r="A247" t="str">
            <v>Nebraska,2011</v>
          </cell>
          <cell r="B247">
            <v>108</v>
          </cell>
          <cell r="C247">
            <v>45</v>
          </cell>
          <cell r="D247">
            <v>69</v>
          </cell>
          <cell r="E247">
            <v>63</v>
          </cell>
          <cell r="F247">
            <v>56</v>
          </cell>
          <cell r="G247">
            <v>35</v>
          </cell>
          <cell r="H247">
            <v>54</v>
          </cell>
          <cell r="I247">
            <v>64</v>
          </cell>
          <cell r="J247">
            <v>31</v>
          </cell>
          <cell r="K247">
            <v>192</v>
          </cell>
          <cell r="L247">
            <v>287</v>
          </cell>
          <cell r="M247">
            <v>717</v>
          </cell>
        </row>
        <row r="248">
          <cell r="A248" t="str">
            <v>Nebraska,2012</v>
          </cell>
          <cell r="B248">
            <v>119</v>
          </cell>
          <cell r="C248">
            <v>64</v>
          </cell>
          <cell r="D248">
            <v>50</v>
          </cell>
          <cell r="E248">
            <v>60</v>
          </cell>
          <cell r="F248">
            <v>65</v>
          </cell>
          <cell r="G248">
            <v>48</v>
          </cell>
          <cell r="H248">
            <v>47</v>
          </cell>
          <cell r="I248">
            <v>54</v>
          </cell>
          <cell r="J248">
            <v>69</v>
          </cell>
          <cell r="K248">
            <v>163</v>
          </cell>
          <cell r="L248">
            <v>286</v>
          </cell>
          <cell r="M248">
            <v>739</v>
          </cell>
        </row>
        <row r="249">
          <cell r="A249" t="str">
            <v>Nebraska,2013</v>
          </cell>
          <cell r="B249">
            <v>129</v>
          </cell>
          <cell r="C249">
            <v>69</v>
          </cell>
          <cell r="D249">
            <v>51</v>
          </cell>
          <cell r="E249">
            <v>63</v>
          </cell>
          <cell r="F249">
            <v>43</v>
          </cell>
          <cell r="G249">
            <v>57</v>
          </cell>
          <cell r="H249">
            <v>40</v>
          </cell>
          <cell r="I249">
            <v>40</v>
          </cell>
          <cell r="J249">
            <v>57</v>
          </cell>
          <cell r="K249">
            <v>197</v>
          </cell>
          <cell r="L249">
            <v>294</v>
          </cell>
          <cell r="M249">
            <v>746</v>
          </cell>
        </row>
        <row r="250">
          <cell r="A250" t="str">
            <v>Nebraska,2014</v>
          </cell>
          <cell r="B250">
            <v>99</v>
          </cell>
          <cell r="C250">
            <v>40</v>
          </cell>
          <cell r="D250">
            <v>67</v>
          </cell>
          <cell r="E250">
            <v>51</v>
          </cell>
          <cell r="F250">
            <v>50</v>
          </cell>
          <cell r="G250">
            <v>39</v>
          </cell>
          <cell r="H250">
            <v>49</v>
          </cell>
          <cell r="I250">
            <v>46</v>
          </cell>
          <cell r="J250">
            <v>67</v>
          </cell>
          <cell r="K250">
            <v>173</v>
          </cell>
          <cell r="L250">
            <v>286</v>
          </cell>
          <cell r="M250">
            <v>681</v>
          </cell>
        </row>
        <row r="251">
          <cell r="A251" t="str">
            <v>Nebraska,2015</v>
          </cell>
          <cell r="B251">
            <v>113</v>
          </cell>
          <cell r="C251">
            <v>43</v>
          </cell>
          <cell r="D251">
            <v>40</v>
          </cell>
          <cell r="E251">
            <v>69</v>
          </cell>
          <cell r="F251">
            <v>70</v>
          </cell>
          <cell r="G251">
            <v>42</v>
          </cell>
          <cell r="H251">
            <v>61</v>
          </cell>
          <cell r="I251">
            <v>61</v>
          </cell>
          <cell r="J251">
            <v>56</v>
          </cell>
          <cell r="K251">
            <v>192</v>
          </cell>
          <cell r="L251">
            <v>309</v>
          </cell>
          <cell r="M251">
            <v>747</v>
          </cell>
        </row>
        <row r="252">
          <cell r="A252" t="str">
            <v>Nebraska,2016</v>
          </cell>
          <cell r="B252">
            <v>108</v>
          </cell>
          <cell r="C252">
            <v>44</v>
          </cell>
          <cell r="D252">
            <v>51</v>
          </cell>
          <cell r="E252">
            <v>21</v>
          </cell>
          <cell r="F252">
            <v>51</v>
          </cell>
          <cell r="G252">
            <v>57</v>
          </cell>
          <cell r="H252">
            <v>51</v>
          </cell>
          <cell r="I252">
            <v>67</v>
          </cell>
          <cell r="J252">
            <v>56</v>
          </cell>
          <cell r="K252">
            <v>176</v>
          </cell>
          <cell r="L252">
            <v>299</v>
          </cell>
          <cell r="M252">
            <v>682</v>
          </cell>
        </row>
        <row r="253">
          <cell r="A253" t="str">
            <v>Nebraska,2017</v>
          </cell>
          <cell r="B253">
            <v>116</v>
          </cell>
          <cell r="C253">
            <v>59</v>
          </cell>
          <cell r="D253">
            <v>42</v>
          </cell>
          <cell r="E253">
            <v>50</v>
          </cell>
          <cell r="F253">
            <v>50</v>
          </cell>
          <cell r="G253">
            <v>33</v>
          </cell>
          <cell r="H253">
            <v>48</v>
          </cell>
          <cell r="I253">
            <v>43</v>
          </cell>
          <cell r="J253">
            <v>69</v>
          </cell>
          <cell r="K253">
            <v>216</v>
          </cell>
          <cell r="L253">
            <v>328</v>
          </cell>
          <cell r="M253">
            <v>726</v>
          </cell>
        </row>
        <row r="254">
          <cell r="A254" t="str">
            <v>Nevada,2009</v>
          </cell>
          <cell r="B254">
            <v>81</v>
          </cell>
          <cell r="C254">
            <v>61</v>
          </cell>
          <cell r="D254">
            <v>49</v>
          </cell>
          <cell r="E254">
            <v>46</v>
          </cell>
          <cell r="F254">
            <v>22</v>
          </cell>
          <cell r="G254">
            <v>61</v>
          </cell>
          <cell r="H254">
            <v>51</v>
          </cell>
          <cell r="I254">
            <v>80</v>
          </cell>
          <cell r="J254">
            <v>122</v>
          </cell>
          <cell r="K254">
            <v>144</v>
          </cell>
          <cell r="L254">
            <v>346</v>
          </cell>
          <cell r="M254">
            <v>717</v>
          </cell>
        </row>
        <row r="255">
          <cell r="A255" t="str">
            <v>Nevada,2010</v>
          </cell>
          <cell r="B255">
            <v>108</v>
          </cell>
          <cell r="C255">
            <v>60</v>
          </cell>
          <cell r="D255">
            <v>36</v>
          </cell>
          <cell r="E255">
            <v>46</v>
          </cell>
          <cell r="F255">
            <v>40</v>
          </cell>
          <cell r="G255">
            <v>51</v>
          </cell>
          <cell r="H255">
            <v>63</v>
          </cell>
          <cell r="I255">
            <v>80</v>
          </cell>
          <cell r="J255">
            <v>142</v>
          </cell>
          <cell r="K255">
            <v>107</v>
          </cell>
          <cell r="L255">
            <v>329</v>
          </cell>
          <cell r="M255">
            <v>733</v>
          </cell>
        </row>
        <row r="256">
          <cell r="A256" t="str">
            <v>Nevada,2011</v>
          </cell>
          <cell r="B256">
            <v>133</v>
          </cell>
          <cell r="C256">
            <v>57</v>
          </cell>
          <cell r="D256">
            <v>47</v>
          </cell>
          <cell r="E256">
            <v>48</v>
          </cell>
          <cell r="F256">
            <v>66</v>
          </cell>
          <cell r="G256">
            <v>67</v>
          </cell>
          <cell r="H256">
            <v>45</v>
          </cell>
          <cell r="I256">
            <v>70</v>
          </cell>
          <cell r="J256">
            <v>126</v>
          </cell>
          <cell r="K256">
            <v>102</v>
          </cell>
          <cell r="L256">
            <v>298</v>
          </cell>
          <cell r="M256">
            <v>761</v>
          </cell>
        </row>
        <row r="257">
          <cell r="A257" t="str">
            <v>Nevada,2012</v>
          </cell>
          <cell r="B257">
            <v>108</v>
          </cell>
          <cell r="C257">
            <v>55</v>
          </cell>
          <cell r="D257">
            <v>56</v>
          </cell>
          <cell r="E257">
            <v>54</v>
          </cell>
          <cell r="F257">
            <v>82</v>
          </cell>
          <cell r="G257">
            <v>62</v>
          </cell>
          <cell r="H257">
            <v>70</v>
          </cell>
          <cell r="I257">
            <v>80</v>
          </cell>
          <cell r="J257">
            <v>152</v>
          </cell>
          <cell r="K257">
            <v>132</v>
          </cell>
          <cell r="L257">
            <v>364</v>
          </cell>
          <cell r="M257">
            <v>851</v>
          </cell>
        </row>
        <row r="258">
          <cell r="A258" t="str">
            <v>Nevada,2013</v>
          </cell>
          <cell r="B258">
            <v>119</v>
          </cell>
          <cell r="C258">
            <v>37</v>
          </cell>
          <cell r="D258">
            <v>55</v>
          </cell>
          <cell r="E258">
            <v>60</v>
          </cell>
          <cell r="F258">
            <v>30</v>
          </cell>
          <cell r="G258">
            <v>52</v>
          </cell>
          <cell r="H258">
            <v>82</v>
          </cell>
          <cell r="I258">
            <v>92</v>
          </cell>
          <cell r="J258">
            <v>105</v>
          </cell>
          <cell r="K258">
            <v>122</v>
          </cell>
          <cell r="L258">
            <v>319</v>
          </cell>
          <cell r="M258">
            <v>754</v>
          </cell>
        </row>
        <row r="259">
          <cell r="A259" t="str">
            <v>Nevada,2014</v>
          </cell>
          <cell r="B259">
            <v>114</v>
          </cell>
          <cell r="C259">
            <v>83</v>
          </cell>
          <cell r="D259">
            <v>55</v>
          </cell>
          <cell r="E259">
            <v>34</v>
          </cell>
          <cell r="F259">
            <v>51</v>
          </cell>
          <cell r="G259">
            <v>43</v>
          </cell>
          <cell r="H259">
            <v>81</v>
          </cell>
          <cell r="I259">
            <v>161</v>
          </cell>
          <cell r="J259">
            <v>175</v>
          </cell>
          <cell r="K259">
            <v>174</v>
          </cell>
          <cell r="L259">
            <v>510</v>
          </cell>
          <cell r="M259">
            <v>971</v>
          </cell>
        </row>
        <row r="260">
          <cell r="A260" t="str">
            <v>Nevada,2015</v>
          </cell>
          <cell r="B260">
            <v>112</v>
          </cell>
          <cell r="C260">
            <v>44</v>
          </cell>
          <cell r="D260">
            <v>35</v>
          </cell>
          <cell r="E260">
            <v>53</v>
          </cell>
          <cell r="F260">
            <v>51</v>
          </cell>
          <cell r="G260">
            <v>67</v>
          </cell>
          <cell r="H260">
            <v>71</v>
          </cell>
          <cell r="I260">
            <v>117</v>
          </cell>
          <cell r="J260">
            <v>175</v>
          </cell>
          <cell r="K260">
            <v>179</v>
          </cell>
          <cell r="L260">
            <v>471</v>
          </cell>
          <cell r="M260">
            <v>904</v>
          </cell>
        </row>
        <row r="261">
          <cell r="A261" t="str">
            <v>Nevada,2016</v>
          </cell>
          <cell r="B261">
            <v>121</v>
          </cell>
          <cell r="C261">
            <v>53</v>
          </cell>
          <cell r="D261">
            <v>39</v>
          </cell>
          <cell r="E261">
            <v>42</v>
          </cell>
          <cell r="F261">
            <v>48</v>
          </cell>
          <cell r="G261">
            <v>69</v>
          </cell>
          <cell r="H261">
            <v>65</v>
          </cell>
          <cell r="I261">
            <v>123</v>
          </cell>
          <cell r="J261">
            <v>150</v>
          </cell>
          <cell r="K261">
            <v>123</v>
          </cell>
          <cell r="L261">
            <v>396</v>
          </cell>
          <cell r="M261">
            <v>833</v>
          </cell>
        </row>
        <row r="262">
          <cell r="A262" t="str">
            <v>Nevada,2017</v>
          </cell>
          <cell r="B262">
            <v>80</v>
          </cell>
          <cell r="C262">
            <v>51</v>
          </cell>
          <cell r="D262">
            <v>52</v>
          </cell>
          <cell r="E262">
            <v>58</v>
          </cell>
          <cell r="F262">
            <v>52</v>
          </cell>
          <cell r="G262">
            <v>57</v>
          </cell>
          <cell r="H262">
            <v>102</v>
          </cell>
          <cell r="I262">
            <v>158</v>
          </cell>
          <cell r="J262">
            <v>144</v>
          </cell>
          <cell r="K262">
            <v>155</v>
          </cell>
          <cell r="L262">
            <v>457</v>
          </cell>
          <cell r="M262">
            <v>909</v>
          </cell>
        </row>
        <row r="263">
          <cell r="A263" t="str">
            <v>New Hampshire,2009</v>
          </cell>
          <cell r="B263">
            <v>120</v>
          </cell>
          <cell r="C263">
            <v>55</v>
          </cell>
          <cell r="D263">
            <v>62</v>
          </cell>
          <cell r="E263">
            <v>56</v>
          </cell>
          <cell r="F263">
            <v>39</v>
          </cell>
          <cell r="G263">
            <v>64</v>
          </cell>
          <cell r="H263">
            <v>40</v>
          </cell>
          <cell r="I263">
            <v>54</v>
          </cell>
          <cell r="J263">
            <v>56</v>
          </cell>
          <cell r="K263">
            <v>92</v>
          </cell>
          <cell r="L263">
            <v>202</v>
          </cell>
          <cell r="M263">
            <v>638</v>
          </cell>
        </row>
        <row r="264">
          <cell r="A264" t="str">
            <v>New Hampshire,2010</v>
          </cell>
          <cell r="B264">
            <v>100</v>
          </cell>
          <cell r="C264">
            <v>57</v>
          </cell>
          <cell r="D264">
            <v>58</v>
          </cell>
          <cell r="E264">
            <v>56</v>
          </cell>
          <cell r="F264">
            <v>46</v>
          </cell>
          <cell r="G264">
            <v>58</v>
          </cell>
          <cell r="H264">
            <v>64</v>
          </cell>
          <cell r="I264">
            <v>46</v>
          </cell>
          <cell r="J264">
            <v>68</v>
          </cell>
          <cell r="K264">
            <v>101</v>
          </cell>
          <cell r="L264">
            <v>215</v>
          </cell>
          <cell r="M264">
            <v>654</v>
          </cell>
        </row>
        <row r="265">
          <cell r="A265" t="str">
            <v>New Hampshire,2011</v>
          </cell>
          <cell r="B265">
            <v>93</v>
          </cell>
          <cell r="C265">
            <v>63</v>
          </cell>
          <cell r="D265">
            <v>44</v>
          </cell>
          <cell r="E265">
            <v>56</v>
          </cell>
          <cell r="F265">
            <v>55</v>
          </cell>
          <cell r="G265">
            <v>53</v>
          </cell>
          <cell r="H265">
            <v>48</v>
          </cell>
          <cell r="I265">
            <v>63</v>
          </cell>
          <cell r="J265">
            <v>49</v>
          </cell>
          <cell r="K265">
            <v>118</v>
          </cell>
          <cell r="L265">
            <v>230</v>
          </cell>
          <cell r="M265">
            <v>642</v>
          </cell>
        </row>
        <row r="266">
          <cell r="A266" t="str">
            <v>New Hampshire,2012</v>
          </cell>
          <cell r="B266">
            <v>136</v>
          </cell>
          <cell r="C266">
            <v>52</v>
          </cell>
          <cell r="D266">
            <v>37</v>
          </cell>
          <cell r="E266">
            <v>60</v>
          </cell>
          <cell r="F266">
            <v>53</v>
          </cell>
          <cell r="G266">
            <v>46</v>
          </cell>
          <cell r="H266">
            <v>49</v>
          </cell>
          <cell r="I266">
            <v>62</v>
          </cell>
          <cell r="J266">
            <v>38</v>
          </cell>
          <cell r="K266">
            <v>114</v>
          </cell>
          <cell r="L266">
            <v>214</v>
          </cell>
          <cell r="M266">
            <v>647</v>
          </cell>
        </row>
        <row r="267">
          <cell r="A267" t="str">
            <v>New Hampshire,2013</v>
          </cell>
          <cell r="B267">
            <v>106</v>
          </cell>
          <cell r="C267">
            <v>61</v>
          </cell>
          <cell r="D267">
            <v>41</v>
          </cell>
          <cell r="E267">
            <v>70</v>
          </cell>
          <cell r="F267">
            <v>61</v>
          </cell>
          <cell r="G267">
            <v>47</v>
          </cell>
          <cell r="H267">
            <v>44</v>
          </cell>
          <cell r="I267">
            <v>46</v>
          </cell>
          <cell r="J267">
            <v>75</v>
          </cell>
          <cell r="K267">
            <v>112</v>
          </cell>
          <cell r="L267">
            <v>233</v>
          </cell>
          <cell r="M267">
            <v>663</v>
          </cell>
        </row>
        <row r="268">
          <cell r="A268" t="str">
            <v>New Hampshire,2014</v>
          </cell>
          <cell r="B268">
            <v>121</v>
          </cell>
          <cell r="C268">
            <v>63</v>
          </cell>
          <cell r="D268">
            <v>69</v>
          </cell>
          <cell r="E268">
            <v>58</v>
          </cell>
          <cell r="F268">
            <v>47</v>
          </cell>
          <cell r="G268">
            <v>69</v>
          </cell>
          <cell r="H268">
            <v>53</v>
          </cell>
          <cell r="I268">
            <v>35</v>
          </cell>
          <cell r="J268">
            <v>58</v>
          </cell>
          <cell r="K268">
            <v>86</v>
          </cell>
          <cell r="L268">
            <v>179</v>
          </cell>
          <cell r="M268">
            <v>659</v>
          </cell>
        </row>
        <row r="269">
          <cell r="A269" t="str">
            <v>New Hampshire,2015</v>
          </cell>
          <cell r="B269">
            <v>120</v>
          </cell>
          <cell r="C269">
            <v>33</v>
          </cell>
          <cell r="D269">
            <v>67</v>
          </cell>
          <cell r="E269">
            <v>40</v>
          </cell>
          <cell r="F269">
            <v>32</v>
          </cell>
          <cell r="G269">
            <v>60</v>
          </cell>
          <cell r="H269">
            <v>57</v>
          </cell>
          <cell r="I269">
            <v>62</v>
          </cell>
          <cell r="J269">
            <v>45</v>
          </cell>
          <cell r="K269">
            <v>157</v>
          </cell>
          <cell r="L269">
            <v>264</v>
          </cell>
          <cell r="M269">
            <v>673</v>
          </cell>
        </row>
        <row r="270">
          <cell r="A270" t="str">
            <v>New Hampshire,2016</v>
          </cell>
          <cell r="B270">
            <v>101</v>
          </cell>
          <cell r="C270">
            <v>62</v>
          </cell>
          <cell r="D270">
            <v>75</v>
          </cell>
          <cell r="E270">
            <v>50</v>
          </cell>
          <cell r="F270">
            <v>45</v>
          </cell>
          <cell r="G270">
            <v>43</v>
          </cell>
          <cell r="H270">
            <v>59</v>
          </cell>
          <cell r="I270">
            <v>65</v>
          </cell>
          <cell r="J270">
            <v>48</v>
          </cell>
          <cell r="K270">
            <v>76</v>
          </cell>
          <cell r="L270">
            <v>189</v>
          </cell>
          <cell r="M270">
            <v>624</v>
          </cell>
        </row>
        <row r="271">
          <cell r="A271" t="str">
            <v>New Hampshire,2017</v>
          </cell>
          <cell r="B271">
            <v>135</v>
          </cell>
          <cell r="C271">
            <v>51</v>
          </cell>
          <cell r="D271">
            <v>57</v>
          </cell>
          <cell r="E271">
            <v>44</v>
          </cell>
          <cell r="F271">
            <v>53</v>
          </cell>
          <cell r="G271">
            <v>59</v>
          </cell>
          <cell r="H271">
            <v>68</v>
          </cell>
          <cell r="I271">
            <v>39</v>
          </cell>
          <cell r="J271">
            <v>62</v>
          </cell>
          <cell r="K271">
            <v>94</v>
          </cell>
          <cell r="L271">
            <v>195</v>
          </cell>
          <cell r="M271">
            <v>662</v>
          </cell>
        </row>
        <row r="272">
          <cell r="A272" t="str">
            <v>New Jersey,2009</v>
          </cell>
          <cell r="B272">
            <v>93</v>
          </cell>
          <cell r="C272">
            <v>64</v>
          </cell>
          <cell r="D272">
            <v>42</v>
          </cell>
          <cell r="E272">
            <v>71</v>
          </cell>
          <cell r="F272">
            <v>46</v>
          </cell>
          <cell r="G272">
            <v>50</v>
          </cell>
          <cell r="H272">
            <v>84</v>
          </cell>
          <cell r="I272">
            <v>117</v>
          </cell>
          <cell r="J272">
            <v>363</v>
          </cell>
          <cell r="K272">
            <v>605</v>
          </cell>
          <cell r="L272">
            <v>1085</v>
          </cell>
          <cell r="M272">
            <v>1535</v>
          </cell>
        </row>
        <row r="273">
          <cell r="A273" t="str">
            <v>New Jersey,2010</v>
          </cell>
          <cell r="B273">
            <v>113</v>
          </cell>
          <cell r="C273">
            <v>48</v>
          </cell>
          <cell r="D273">
            <v>53</v>
          </cell>
          <cell r="E273">
            <v>60</v>
          </cell>
          <cell r="F273">
            <v>48</v>
          </cell>
          <cell r="G273">
            <v>51</v>
          </cell>
          <cell r="H273">
            <v>79</v>
          </cell>
          <cell r="I273">
            <v>115</v>
          </cell>
          <cell r="J273">
            <v>286</v>
          </cell>
          <cell r="K273">
            <v>546</v>
          </cell>
          <cell r="L273">
            <v>947</v>
          </cell>
          <cell r="M273">
            <v>1399</v>
          </cell>
        </row>
        <row r="274">
          <cell r="A274" t="str">
            <v>New Jersey,2011</v>
          </cell>
          <cell r="B274">
            <v>114</v>
          </cell>
          <cell r="C274">
            <v>52</v>
          </cell>
          <cell r="D274">
            <v>70</v>
          </cell>
          <cell r="E274">
            <v>42</v>
          </cell>
          <cell r="F274">
            <v>69</v>
          </cell>
          <cell r="G274">
            <v>71</v>
          </cell>
          <cell r="H274">
            <v>73</v>
          </cell>
          <cell r="I274">
            <v>111</v>
          </cell>
          <cell r="J274">
            <v>292</v>
          </cell>
          <cell r="K274">
            <v>603</v>
          </cell>
          <cell r="L274">
            <v>1006</v>
          </cell>
          <cell r="M274">
            <v>1497</v>
          </cell>
        </row>
        <row r="275">
          <cell r="A275" t="str">
            <v>New Jersey,2012</v>
          </cell>
          <cell r="B275">
            <v>80</v>
          </cell>
          <cell r="C275">
            <v>61</v>
          </cell>
          <cell r="D275">
            <v>56</v>
          </cell>
          <cell r="E275">
            <v>34</v>
          </cell>
          <cell r="F275">
            <v>63</v>
          </cell>
          <cell r="G275">
            <v>43</v>
          </cell>
          <cell r="H275">
            <v>63</v>
          </cell>
          <cell r="I275">
            <v>121</v>
          </cell>
          <cell r="J275">
            <v>283</v>
          </cell>
          <cell r="K275">
            <v>571</v>
          </cell>
          <cell r="L275">
            <v>975</v>
          </cell>
          <cell r="M275">
            <v>1375</v>
          </cell>
        </row>
        <row r="276">
          <cell r="A276" t="str">
            <v>New Jersey,2013</v>
          </cell>
          <cell r="B276">
            <v>108</v>
          </cell>
          <cell r="C276">
            <v>43</v>
          </cell>
          <cell r="D276">
            <v>63</v>
          </cell>
          <cell r="E276">
            <v>49</v>
          </cell>
          <cell r="F276">
            <v>61</v>
          </cell>
          <cell r="G276">
            <v>65</v>
          </cell>
          <cell r="H276">
            <v>78</v>
          </cell>
          <cell r="I276">
            <v>146</v>
          </cell>
          <cell r="J276">
            <v>334</v>
          </cell>
          <cell r="K276">
            <v>690</v>
          </cell>
          <cell r="L276">
            <v>1170</v>
          </cell>
          <cell r="M276">
            <v>1637</v>
          </cell>
        </row>
        <row r="277">
          <cell r="A277" t="str">
            <v>New Jersey,2014</v>
          </cell>
          <cell r="B277">
            <v>95</v>
          </cell>
          <cell r="C277">
            <v>48</v>
          </cell>
          <cell r="D277">
            <v>53</v>
          </cell>
          <cell r="E277">
            <v>51</v>
          </cell>
          <cell r="F277">
            <v>46</v>
          </cell>
          <cell r="G277">
            <v>63</v>
          </cell>
          <cell r="H277">
            <v>86</v>
          </cell>
          <cell r="I277">
            <v>139</v>
          </cell>
          <cell r="J277">
            <v>274</v>
          </cell>
          <cell r="K277">
            <v>633</v>
          </cell>
          <cell r="L277">
            <v>1046</v>
          </cell>
          <cell r="M277">
            <v>1488</v>
          </cell>
        </row>
        <row r="278">
          <cell r="A278" t="str">
            <v>New Jersey,2015</v>
          </cell>
          <cell r="B278">
            <v>115</v>
          </cell>
          <cell r="C278">
            <v>37</v>
          </cell>
          <cell r="D278">
            <v>54</v>
          </cell>
          <cell r="E278">
            <v>48</v>
          </cell>
          <cell r="F278">
            <v>52</v>
          </cell>
          <cell r="G278">
            <v>60</v>
          </cell>
          <cell r="H278">
            <v>92</v>
          </cell>
          <cell r="I278">
            <v>149</v>
          </cell>
          <cell r="J278">
            <v>331</v>
          </cell>
          <cell r="K278">
            <v>754</v>
          </cell>
          <cell r="L278">
            <v>1234</v>
          </cell>
          <cell r="M278">
            <v>1692</v>
          </cell>
        </row>
        <row r="279">
          <cell r="A279" t="str">
            <v>New Jersey,2016</v>
          </cell>
          <cell r="B279">
            <v>87</v>
          </cell>
          <cell r="C279">
            <v>55</v>
          </cell>
          <cell r="D279">
            <v>45</v>
          </cell>
          <cell r="E279">
            <v>54</v>
          </cell>
          <cell r="F279">
            <v>67</v>
          </cell>
          <cell r="G279">
            <v>51</v>
          </cell>
          <cell r="H279">
            <v>94</v>
          </cell>
          <cell r="I279">
            <v>166</v>
          </cell>
          <cell r="J279">
            <v>281</v>
          </cell>
          <cell r="K279">
            <v>581</v>
          </cell>
          <cell r="L279">
            <v>1028</v>
          </cell>
          <cell r="M279">
            <v>1481</v>
          </cell>
        </row>
        <row r="280">
          <cell r="A280" t="str">
            <v>New Jersey,2017</v>
          </cell>
          <cell r="B280">
            <v>135</v>
          </cell>
          <cell r="C280">
            <v>59</v>
          </cell>
          <cell r="D280">
            <v>40</v>
          </cell>
          <cell r="E280">
            <v>68</v>
          </cell>
          <cell r="F280">
            <v>60</v>
          </cell>
          <cell r="G280">
            <v>48</v>
          </cell>
          <cell r="H280">
            <v>95</v>
          </cell>
          <cell r="I280">
            <v>147</v>
          </cell>
          <cell r="J280">
            <v>343</v>
          </cell>
          <cell r="K280">
            <v>650</v>
          </cell>
          <cell r="L280">
            <v>1140</v>
          </cell>
          <cell r="M280">
            <v>1645</v>
          </cell>
        </row>
        <row r="281">
          <cell r="A281" t="str">
            <v>New Mexico,2009</v>
          </cell>
          <cell r="B281">
            <v>97</v>
          </cell>
          <cell r="C281">
            <v>30</v>
          </cell>
          <cell r="D281">
            <v>63</v>
          </cell>
          <cell r="E281">
            <v>43</v>
          </cell>
          <cell r="F281">
            <v>42</v>
          </cell>
          <cell r="G281">
            <v>62</v>
          </cell>
          <cell r="H281">
            <v>69</v>
          </cell>
          <cell r="I281">
            <v>49</v>
          </cell>
          <cell r="J281">
            <v>55</v>
          </cell>
          <cell r="K281">
            <v>124</v>
          </cell>
          <cell r="L281">
            <v>228</v>
          </cell>
          <cell r="M281">
            <v>634</v>
          </cell>
        </row>
        <row r="282">
          <cell r="A282" t="str">
            <v>New Mexico,2010</v>
          </cell>
          <cell r="B282">
            <v>122</v>
          </cell>
          <cell r="C282">
            <v>50</v>
          </cell>
          <cell r="D282">
            <v>40</v>
          </cell>
          <cell r="E282">
            <v>43</v>
          </cell>
          <cell r="F282">
            <v>52</v>
          </cell>
          <cell r="G282">
            <v>37</v>
          </cell>
          <cell r="H282">
            <v>75</v>
          </cell>
          <cell r="I282">
            <v>49</v>
          </cell>
          <cell r="J282">
            <v>95</v>
          </cell>
          <cell r="K282">
            <v>118</v>
          </cell>
          <cell r="L282">
            <v>262</v>
          </cell>
          <cell r="M282">
            <v>681</v>
          </cell>
        </row>
        <row r="283">
          <cell r="A283" t="str">
            <v>New Mexico,2011</v>
          </cell>
          <cell r="B283">
            <v>102</v>
          </cell>
          <cell r="C283">
            <v>46</v>
          </cell>
          <cell r="D283">
            <v>61</v>
          </cell>
          <cell r="E283">
            <v>49</v>
          </cell>
          <cell r="F283">
            <v>48</v>
          </cell>
          <cell r="G283">
            <v>66</v>
          </cell>
          <cell r="H283">
            <v>58</v>
          </cell>
          <cell r="I283">
            <v>48</v>
          </cell>
          <cell r="J283">
            <v>56</v>
          </cell>
          <cell r="K283">
            <v>145</v>
          </cell>
          <cell r="L283">
            <v>249</v>
          </cell>
          <cell r="M283">
            <v>679</v>
          </cell>
        </row>
        <row r="284">
          <cell r="A284" t="str">
            <v>New Mexico,2012</v>
          </cell>
          <cell r="B284">
            <v>108</v>
          </cell>
          <cell r="C284">
            <v>46</v>
          </cell>
          <cell r="D284">
            <v>72</v>
          </cell>
          <cell r="E284">
            <v>60</v>
          </cell>
          <cell r="F284">
            <v>54</v>
          </cell>
          <cell r="G284">
            <v>54</v>
          </cell>
          <cell r="H284">
            <v>55</v>
          </cell>
          <cell r="I284">
            <v>50</v>
          </cell>
          <cell r="J284">
            <v>74</v>
          </cell>
          <cell r="K284">
            <v>112</v>
          </cell>
          <cell r="L284">
            <v>236</v>
          </cell>
          <cell r="M284">
            <v>685</v>
          </cell>
        </row>
        <row r="285">
          <cell r="A285" t="str">
            <v>New Mexico,2013</v>
          </cell>
          <cell r="B285">
            <v>113</v>
          </cell>
          <cell r="C285">
            <v>60</v>
          </cell>
          <cell r="D285">
            <v>50</v>
          </cell>
          <cell r="E285">
            <v>64</v>
          </cell>
          <cell r="F285">
            <v>38</v>
          </cell>
          <cell r="G285">
            <v>42</v>
          </cell>
          <cell r="H285">
            <v>47</v>
          </cell>
          <cell r="I285">
            <v>51</v>
          </cell>
          <cell r="J285">
            <v>92</v>
          </cell>
          <cell r="K285">
            <v>136</v>
          </cell>
          <cell r="L285">
            <v>279</v>
          </cell>
          <cell r="M285">
            <v>693</v>
          </cell>
        </row>
        <row r="286">
          <cell r="A286" t="str">
            <v>New Mexico,2014</v>
          </cell>
          <cell r="B286">
            <v>109</v>
          </cell>
          <cell r="C286">
            <v>59</v>
          </cell>
          <cell r="D286">
            <v>43</v>
          </cell>
          <cell r="E286">
            <v>62</v>
          </cell>
          <cell r="F286">
            <v>76</v>
          </cell>
          <cell r="G286">
            <v>70</v>
          </cell>
          <cell r="H286">
            <v>68</v>
          </cell>
          <cell r="I286">
            <v>63</v>
          </cell>
          <cell r="J286">
            <v>78</v>
          </cell>
          <cell r="K286">
            <v>106</v>
          </cell>
          <cell r="L286">
            <v>247</v>
          </cell>
          <cell r="M286">
            <v>734</v>
          </cell>
        </row>
        <row r="287">
          <cell r="A287" t="str">
            <v>New Mexico,2015</v>
          </cell>
          <cell r="B287">
            <v>116</v>
          </cell>
          <cell r="C287">
            <v>49</v>
          </cell>
          <cell r="D287">
            <v>50</v>
          </cell>
          <cell r="E287">
            <v>51</v>
          </cell>
          <cell r="F287">
            <v>57</v>
          </cell>
          <cell r="G287">
            <v>62</v>
          </cell>
          <cell r="H287">
            <v>73</v>
          </cell>
          <cell r="I287">
            <v>76</v>
          </cell>
          <cell r="J287">
            <v>68</v>
          </cell>
          <cell r="K287">
            <v>95</v>
          </cell>
          <cell r="L287">
            <v>239</v>
          </cell>
          <cell r="M287">
            <v>697</v>
          </cell>
        </row>
        <row r="288">
          <cell r="A288" t="str">
            <v>New Mexico,2016</v>
          </cell>
          <cell r="B288">
            <v>113</v>
          </cell>
          <cell r="C288">
            <v>66</v>
          </cell>
          <cell r="D288">
            <v>53</v>
          </cell>
          <cell r="E288">
            <v>57</v>
          </cell>
          <cell r="F288">
            <v>36</v>
          </cell>
          <cell r="G288">
            <v>47</v>
          </cell>
          <cell r="H288">
            <v>58</v>
          </cell>
          <cell r="I288">
            <v>58</v>
          </cell>
          <cell r="J288">
            <v>75</v>
          </cell>
          <cell r="K288">
            <v>106</v>
          </cell>
          <cell r="L288">
            <v>239</v>
          </cell>
          <cell r="M288">
            <v>669</v>
          </cell>
        </row>
        <row r="289">
          <cell r="A289" t="str">
            <v>New Mexico,2017</v>
          </cell>
          <cell r="B289">
            <v>97</v>
          </cell>
          <cell r="C289">
            <v>68</v>
          </cell>
          <cell r="D289">
            <v>58</v>
          </cell>
          <cell r="E289">
            <v>56</v>
          </cell>
          <cell r="F289">
            <v>56</v>
          </cell>
          <cell r="G289">
            <v>49</v>
          </cell>
          <cell r="H289">
            <v>77</v>
          </cell>
          <cell r="I289">
            <v>51</v>
          </cell>
          <cell r="J289">
            <v>75</v>
          </cell>
          <cell r="K289">
            <v>101</v>
          </cell>
          <cell r="L289">
            <v>227</v>
          </cell>
          <cell r="M289">
            <v>688</v>
          </cell>
        </row>
        <row r="290">
          <cell r="A290" t="str">
            <v>New York,2009</v>
          </cell>
          <cell r="B290">
            <v>91</v>
          </cell>
          <cell r="C290">
            <v>49</v>
          </cell>
          <cell r="D290">
            <v>52</v>
          </cell>
          <cell r="E290">
            <v>61</v>
          </cell>
          <cell r="F290">
            <v>69</v>
          </cell>
          <cell r="G290">
            <v>192</v>
          </cell>
          <cell r="H290">
            <v>286</v>
          </cell>
          <cell r="I290">
            <v>534</v>
          </cell>
          <cell r="J290">
            <v>1254</v>
          </cell>
          <cell r="K290">
            <v>2090</v>
          </cell>
          <cell r="L290">
            <v>3878</v>
          </cell>
          <cell r="M290">
            <v>4678</v>
          </cell>
        </row>
        <row r="291">
          <cell r="A291" t="str">
            <v>New York,2010</v>
          </cell>
          <cell r="B291">
            <v>117</v>
          </cell>
          <cell r="C291">
            <v>30</v>
          </cell>
          <cell r="D291">
            <v>65</v>
          </cell>
          <cell r="E291">
            <v>63</v>
          </cell>
          <cell r="F291">
            <v>39</v>
          </cell>
          <cell r="G291">
            <v>139</v>
          </cell>
          <cell r="H291">
            <v>326</v>
          </cell>
          <cell r="I291">
            <v>523</v>
          </cell>
          <cell r="J291">
            <v>1269</v>
          </cell>
          <cell r="K291">
            <v>2273</v>
          </cell>
          <cell r="L291">
            <v>4065</v>
          </cell>
          <cell r="M291">
            <v>4844</v>
          </cell>
        </row>
        <row r="292">
          <cell r="A292" t="str">
            <v>New York,2011</v>
          </cell>
          <cell r="B292">
            <v>128</v>
          </cell>
          <cell r="C292">
            <v>69</v>
          </cell>
          <cell r="D292">
            <v>42</v>
          </cell>
          <cell r="E292">
            <v>50</v>
          </cell>
          <cell r="F292">
            <v>60</v>
          </cell>
          <cell r="G292">
            <v>151</v>
          </cell>
          <cell r="H292">
            <v>333</v>
          </cell>
          <cell r="I292">
            <v>530</v>
          </cell>
          <cell r="J292">
            <v>1268</v>
          </cell>
          <cell r="K292">
            <v>2498</v>
          </cell>
          <cell r="L292">
            <v>4296</v>
          </cell>
          <cell r="M292">
            <v>5129</v>
          </cell>
        </row>
        <row r="293">
          <cell r="A293" t="str">
            <v>New York,2012</v>
          </cell>
          <cell r="B293">
            <v>122</v>
          </cell>
          <cell r="C293">
            <v>43</v>
          </cell>
          <cell r="D293">
            <v>42</v>
          </cell>
          <cell r="E293">
            <v>52</v>
          </cell>
          <cell r="F293">
            <v>48</v>
          </cell>
          <cell r="G293">
            <v>125</v>
          </cell>
          <cell r="H293">
            <v>307</v>
          </cell>
          <cell r="I293">
            <v>509</v>
          </cell>
          <cell r="J293">
            <v>1152</v>
          </cell>
          <cell r="K293">
            <v>2208</v>
          </cell>
          <cell r="L293">
            <v>3869</v>
          </cell>
          <cell r="M293">
            <v>4608</v>
          </cell>
        </row>
        <row r="294">
          <cell r="A294" t="str">
            <v>New York,2013</v>
          </cell>
          <cell r="B294">
            <v>90</v>
          </cell>
          <cell r="C294">
            <v>41</v>
          </cell>
          <cell r="D294">
            <v>45</v>
          </cell>
          <cell r="E294">
            <v>44</v>
          </cell>
          <cell r="F294">
            <v>40</v>
          </cell>
          <cell r="G294">
            <v>141</v>
          </cell>
          <cell r="H294">
            <v>350</v>
          </cell>
          <cell r="I294">
            <v>636</v>
          </cell>
          <cell r="J294">
            <v>1216</v>
          </cell>
          <cell r="K294">
            <v>2430</v>
          </cell>
          <cell r="L294">
            <v>4282</v>
          </cell>
          <cell r="M294">
            <v>5033</v>
          </cell>
        </row>
        <row r="295">
          <cell r="A295" t="str">
            <v>New York,2014</v>
          </cell>
          <cell r="B295">
            <v>121</v>
          </cell>
          <cell r="C295">
            <v>52</v>
          </cell>
          <cell r="D295">
            <v>51</v>
          </cell>
          <cell r="E295">
            <v>45</v>
          </cell>
          <cell r="F295">
            <v>80</v>
          </cell>
          <cell r="G295">
            <v>159</v>
          </cell>
          <cell r="H295">
            <v>394</v>
          </cell>
          <cell r="I295">
            <v>615</v>
          </cell>
          <cell r="J295">
            <v>1171</v>
          </cell>
          <cell r="K295">
            <v>2244</v>
          </cell>
          <cell r="L295">
            <v>4030</v>
          </cell>
          <cell r="M295">
            <v>4932</v>
          </cell>
        </row>
        <row r="296">
          <cell r="A296" t="str">
            <v>New York,2015</v>
          </cell>
          <cell r="B296">
            <v>108</v>
          </cell>
          <cell r="C296">
            <v>30</v>
          </cell>
          <cell r="D296">
            <v>46</v>
          </cell>
          <cell r="E296">
            <v>57</v>
          </cell>
          <cell r="F296">
            <v>50</v>
          </cell>
          <cell r="G296">
            <v>144</v>
          </cell>
          <cell r="H296">
            <v>329</v>
          </cell>
          <cell r="I296">
            <v>620</v>
          </cell>
          <cell r="J296">
            <v>1214</v>
          </cell>
          <cell r="K296">
            <v>2464</v>
          </cell>
          <cell r="L296">
            <v>4298</v>
          </cell>
          <cell r="M296">
            <v>5062</v>
          </cell>
        </row>
        <row r="297">
          <cell r="A297" t="str">
            <v>New York,2016</v>
          </cell>
          <cell r="B297">
            <v>131</v>
          </cell>
          <cell r="C297">
            <v>59</v>
          </cell>
          <cell r="D297">
            <v>42</v>
          </cell>
          <cell r="E297">
            <v>69</v>
          </cell>
          <cell r="F297">
            <v>65</v>
          </cell>
          <cell r="G297">
            <v>119</v>
          </cell>
          <cell r="H297">
            <v>376</v>
          </cell>
          <cell r="I297">
            <v>695</v>
          </cell>
          <cell r="J297">
            <v>1127</v>
          </cell>
          <cell r="K297">
            <v>2081</v>
          </cell>
          <cell r="L297">
            <v>3903</v>
          </cell>
          <cell r="M297">
            <v>4764</v>
          </cell>
        </row>
        <row r="298">
          <cell r="A298" t="str">
            <v>New York,2017</v>
          </cell>
          <cell r="B298">
            <v>93</v>
          </cell>
          <cell r="C298">
            <v>48</v>
          </cell>
          <cell r="D298">
            <v>44</v>
          </cell>
          <cell r="E298">
            <v>54</v>
          </cell>
          <cell r="F298">
            <v>48</v>
          </cell>
          <cell r="G298">
            <v>121</v>
          </cell>
          <cell r="H298">
            <v>333</v>
          </cell>
          <cell r="I298">
            <v>655</v>
          </cell>
          <cell r="J298">
            <v>1134</v>
          </cell>
          <cell r="K298">
            <v>2166</v>
          </cell>
          <cell r="L298">
            <v>3955</v>
          </cell>
          <cell r="M298">
            <v>4696</v>
          </cell>
        </row>
        <row r="299">
          <cell r="A299" t="str">
            <v>North Carolina,2009</v>
          </cell>
          <cell r="B299">
            <v>129</v>
          </cell>
          <cell r="C299">
            <v>49</v>
          </cell>
          <cell r="D299">
            <v>39</v>
          </cell>
          <cell r="E299">
            <v>58</v>
          </cell>
          <cell r="F299">
            <v>52</v>
          </cell>
          <cell r="G299">
            <v>92</v>
          </cell>
          <cell r="H299">
            <v>117</v>
          </cell>
          <cell r="I299">
            <v>260</v>
          </cell>
          <cell r="J299">
            <v>475</v>
          </cell>
          <cell r="K299">
            <v>697</v>
          </cell>
          <cell r="L299">
            <v>1432</v>
          </cell>
          <cell r="M299">
            <v>1968</v>
          </cell>
        </row>
        <row r="300">
          <cell r="A300" t="str">
            <v>North Carolina,2010</v>
          </cell>
          <cell r="B300">
            <v>86</v>
          </cell>
          <cell r="C300">
            <v>52</v>
          </cell>
          <cell r="D300">
            <v>36</v>
          </cell>
          <cell r="E300">
            <v>39</v>
          </cell>
          <cell r="F300">
            <v>41</v>
          </cell>
          <cell r="G300">
            <v>53</v>
          </cell>
          <cell r="H300">
            <v>126</v>
          </cell>
          <cell r="I300">
            <v>213</v>
          </cell>
          <cell r="J300">
            <v>440</v>
          </cell>
          <cell r="K300">
            <v>783</v>
          </cell>
          <cell r="L300">
            <v>1436</v>
          </cell>
          <cell r="M300">
            <v>1869</v>
          </cell>
        </row>
        <row r="301">
          <cell r="A301" t="str">
            <v>North Carolina,2011</v>
          </cell>
          <cell r="B301">
            <v>94</v>
          </cell>
          <cell r="C301">
            <v>63</v>
          </cell>
          <cell r="D301">
            <v>54</v>
          </cell>
          <cell r="E301">
            <v>65</v>
          </cell>
          <cell r="F301">
            <v>70</v>
          </cell>
          <cell r="G301">
            <v>53</v>
          </cell>
          <cell r="H301">
            <v>106</v>
          </cell>
          <cell r="I301">
            <v>223</v>
          </cell>
          <cell r="J301">
            <v>412</v>
          </cell>
          <cell r="K301">
            <v>709</v>
          </cell>
          <cell r="L301">
            <v>1344</v>
          </cell>
          <cell r="M301">
            <v>1849</v>
          </cell>
        </row>
        <row r="302">
          <cell r="A302" t="str">
            <v>North Carolina,2012</v>
          </cell>
          <cell r="B302">
            <v>117</v>
          </cell>
          <cell r="C302">
            <v>60</v>
          </cell>
          <cell r="D302">
            <v>59</v>
          </cell>
          <cell r="E302">
            <v>39</v>
          </cell>
          <cell r="F302">
            <v>53</v>
          </cell>
          <cell r="G302">
            <v>55</v>
          </cell>
          <cell r="H302">
            <v>174</v>
          </cell>
          <cell r="I302">
            <v>293</v>
          </cell>
          <cell r="J302">
            <v>510</v>
          </cell>
          <cell r="K302">
            <v>794</v>
          </cell>
          <cell r="L302">
            <v>1597</v>
          </cell>
          <cell r="M302">
            <v>2154</v>
          </cell>
        </row>
        <row r="303">
          <cell r="A303" t="str">
            <v>North Carolina,2013</v>
          </cell>
          <cell r="B303">
            <v>117</v>
          </cell>
          <cell r="C303">
            <v>58</v>
          </cell>
          <cell r="D303">
            <v>60</v>
          </cell>
          <cell r="E303">
            <v>37</v>
          </cell>
          <cell r="F303">
            <v>60</v>
          </cell>
          <cell r="G303">
            <v>88</v>
          </cell>
          <cell r="H303">
            <v>160</v>
          </cell>
          <cell r="I303">
            <v>288</v>
          </cell>
          <cell r="J303">
            <v>501</v>
          </cell>
          <cell r="K303">
            <v>797</v>
          </cell>
          <cell r="L303">
            <v>1586</v>
          </cell>
          <cell r="M303">
            <v>2166</v>
          </cell>
        </row>
        <row r="304">
          <cell r="A304" t="str">
            <v>North Carolina,2014</v>
          </cell>
          <cell r="B304">
            <v>82</v>
          </cell>
          <cell r="C304">
            <v>76</v>
          </cell>
          <cell r="D304">
            <v>69</v>
          </cell>
          <cell r="E304">
            <v>46</v>
          </cell>
          <cell r="F304">
            <v>60</v>
          </cell>
          <cell r="G304">
            <v>91</v>
          </cell>
          <cell r="H304">
            <v>158</v>
          </cell>
          <cell r="I304">
            <v>304</v>
          </cell>
          <cell r="J304">
            <v>479</v>
          </cell>
          <cell r="K304">
            <v>745</v>
          </cell>
          <cell r="L304">
            <v>1528</v>
          </cell>
          <cell r="M304">
            <v>2110</v>
          </cell>
        </row>
        <row r="305">
          <cell r="A305" t="str">
            <v>North Carolina,2015</v>
          </cell>
          <cell r="B305">
            <v>101</v>
          </cell>
          <cell r="C305">
            <v>57</v>
          </cell>
          <cell r="D305">
            <v>41</v>
          </cell>
          <cell r="E305">
            <v>51</v>
          </cell>
          <cell r="F305">
            <v>49</v>
          </cell>
          <cell r="G305">
            <v>79</v>
          </cell>
          <cell r="H305">
            <v>192</v>
          </cell>
          <cell r="I305">
            <v>365</v>
          </cell>
          <cell r="J305">
            <v>510</v>
          </cell>
          <cell r="K305">
            <v>903</v>
          </cell>
          <cell r="L305">
            <v>1778</v>
          </cell>
          <cell r="M305">
            <v>2348</v>
          </cell>
        </row>
        <row r="306">
          <cell r="A306" t="str">
            <v>North Carolina,2016</v>
          </cell>
          <cell r="B306">
            <v>119</v>
          </cell>
          <cell r="C306">
            <v>63</v>
          </cell>
          <cell r="D306">
            <v>54</v>
          </cell>
          <cell r="E306">
            <v>74</v>
          </cell>
          <cell r="F306">
            <v>59</v>
          </cell>
          <cell r="G306">
            <v>86</v>
          </cell>
          <cell r="H306">
            <v>180</v>
          </cell>
          <cell r="I306">
            <v>323</v>
          </cell>
          <cell r="J306">
            <v>487</v>
          </cell>
          <cell r="K306">
            <v>740</v>
          </cell>
          <cell r="L306">
            <v>1550</v>
          </cell>
          <cell r="M306">
            <v>2185</v>
          </cell>
        </row>
        <row r="307">
          <cell r="A307" t="str">
            <v>North Carolina,2017</v>
          </cell>
          <cell r="B307">
            <v>114</v>
          </cell>
          <cell r="C307">
            <v>71</v>
          </cell>
          <cell r="D307">
            <v>46</v>
          </cell>
          <cell r="E307">
            <v>52</v>
          </cell>
          <cell r="F307">
            <v>67</v>
          </cell>
          <cell r="G307">
            <v>88</v>
          </cell>
          <cell r="H307">
            <v>214</v>
          </cell>
          <cell r="I307">
            <v>363</v>
          </cell>
          <cell r="J307">
            <v>514</v>
          </cell>
          <cell r="K307">
            <v>813</v>
          </cell>
          <cell r="L307">
            <v>1690</v>
          </cell>
          <cell r="M307">
            <v>2342</v>
          </cell>
        </row>
        <row r="308">
          <cell r="A308" t="str">
            <v>North Dakota,2009</v>
          </cell>
          <cell r="B308">
            <v>116</v>
          </cell>
          <cell r="C308">
            <v>66</v>
          </cell>
          <cell r="D308">
            <v>27</v>
          </cell>
          <cell r="E308">
            <v>34</v>
          </cell>
          <cell r="F308">
            <v>60</v>
          </cell>
          <cell r="G308">
            <v>58</v>
          </cell>
          <cell r="H308">
            <v>68</v>
          </cell>
          <cell r="I308">
            <v>63</v>
          </cell>
          <cell r="J308">
            <v>65</v>
          </cell>
          <cell r="K308">
            <v>48</v>
          </cell>
          <cell r="L308">
            <v>176</v>
          </cell>
          <cell r="M308">
            <v>605</v>
          </cell>
        </row>
        <row r="309">
          <cell r="A309" t="str">
            <v>North Dakota,2010</v>
          </cell>
          <cell r="B309">
            <v>81</v>
          </cell>
          <cell r="C309">
            <v>61</v>
          </cell>
          <cell r="D309">
            <v>60</v>
          </cell>
          <cell r="E309">
            <v>66</v>
          </cell>
          <cell r="F309">
            <v>48</v>
          </cell>
          <cell r="G309">
            <v>47</v>
          </cell>
          <cell r="H309">
            <v>63</v>
          </cell>
          <cell r="I309">
            <v>66</v>
          </cell>
          <cell r="J309">
            <v>61</v>
          </cell>
          <cell r="K309">
            <v>74</v>
          </cell>
          <cell r="L309">
            <v>201</v>
          </cell>
          <cell r="M309">
            <v>627</v>
          </cell>
        </row>
        <row r="310">
          <cell r="A310" t="str">
            <v>North Dakota,2011</v>
          </cell>
          <cell r="B310">
            <v>130</v>
          </cell>
          <cell r="C310">
            <v>50</v>
          </cell>
          <cell r="D310">
            <v>38</v>
          </cell>
          <cell r="E310">
            <v>65</v>
          </cell>
          <cell r="F310">
            <v>54</v>
          </cell>
          <cell r="G310">
            <v>61</v>
          </cell>
          <cell r="H310">
            <v>57</v>
          </cell>
          <cell r="I310">
            <v>42</v>
          </cell>
          <cell r="J310">
            <v>56</v>
          </cell>
          <cell r="K310">
            <v>47</v>
          </cell>
          <cell r="L310">
            <v>145</v>
          </cell>
          <cell r="M310">
            <v>600</v>
          </cell>
        </row>
        <row r="311">
          <cell r="A311" t="str">
            <v>North Dakota,2012</v>
          </cell>
          <cell r="B311">
            <v>91</v>
          </cell>
          <cell r="C311">
            <v>67</v>
          </cell>
          <cell r="D311">
            <v>62</v>
          </cell>
          <cell r="E311">
            <v>44</v>
          </cell>
          <cell r="F311">
            <v>49</v>
          </cell>
          <cell r="G311">
            <v>64</v>
          </cell>
          <cell r="H311">
            <v>53</v>
          </cell>
          <cell r="I311">
            <v>59</v>
          </cell>
          <cell r="J311">
            <v>41</v>
          </cell>
          <cell r="K311">
            <v>78</v>
          </cell>
          <cell r="L311">
            <v>178</v>
          </cell>
          <cell r="M311">
            <v>608</v>
          </cell>
        </row>
        <row r="312">
          <cell r="A312" t="str">
            <v>North Dakota,2013</v>
          </cell>
          <cell r="B312">
            <v>91</v>
          </cell>
          <cell r="C312">
            <v>52</v>
          </cell>
          <cell r="D312">
            <v>62</v>
          </cell>
          <cell r="E312">
            <v>54</v>
          </cell>
          <cell r="F312">
            <v>43</v>
          </cell>
          <cell r="G312">
            <v>49</v>
          </cell>
          <cell r="H312">
            <v>46</v>
          </cell>
          <cell r="I312">
            <v>44</v>
          </cell>
          <cell r="J312">
            <v>55</v>
          </cell>
          <cell r="K312">
            <v>78</v>
          </cell>
          <cell r="L312">
            <v>177</v>
          </cell>
          <cell r="M312">
            <v>574</v>
          </cell>
        </row>
        <row r="313">
          <cell r="A313" t="str">
            <v>North Dakota,2014</v>
          </cell>
          <cell r="B313">
            <v>117</v>
          </cell>
          <cell r="C313">
            <v>49</v>
          </cell>
          <cell r="D313">
            <v>61</v>
          </cell>
          <cell r="E313">
            <v>66</v>
          </cell>
          <cell r="F313">
            <v>52</v>
          </cell>
          <cell r="G313">
            <v>62</v>
          </cell>
          <cell r="H313">
            <v>53</v>
          </cell>
          <cell r="I313">
            <v>55</v>
          </cell>
          <cell r="J313">
            <v>86</v>
          </cell>
          <cell r="K313">
            <v>111</v>
          </cell>
          <cell r="L313">
            <v>252</v>
          </cell>
          <cell r="M313">
            <v>712</v>
          </cell>
        </row>
        <row r="314">
          <cell r="A314" t="str">
            <v>North Dakota,2015</v>
          </cell>
          <cell r="B314">
            <v>107</v>
          </cell>
          <cell r="C314">
            <v>50</v>
          </cell>
          <cell r="D314">
            <v>70</v>
          </cell>
          <cell r="E314">
            <v>54</v>
          </cell>
          <cell r="F314">
            <v>66</v>
          </cell>
          <cell r="G314">
            <v>48</v>
          </cell>
          <cell r="H314">
            <v>54</v>
          </cell>
          <cell r="I314">
            <v>66</v>
          </cell>
          <cell r="J314">
            <v>66</v>
          </cell>
          <cell r="K314">
            <v>88</v>
          </cell>
          <cell r="L314">
            <v>220</v>
          </cell>
          <cell r="M314">
            <v>669</v>
          </cell>
        </row>
        <row r="315">
          <cell r="A315" t="str">
            <v>North Dakota,2016</v>
          </cell>
          <cell r="B315">
            <v>121</v>
          </cell>
          <cell r="C315">
            <v>51</v>
          </cell>
          <cell r="D315">
            <v>55</v>
          </cell>
          <cell r="E315">
            <v>32</v>
          </cell>
          <cell r="F315">
            <v>51</v>
          </cell>
          <cell r="G315">
            <v>58</v>
          </cell>
          <cell r="H315">
            <v>50</v>
          </cell>
          <cell r="I315">
            <v>55</v>
          </cell>
          <cell r="J315">
            <v>48</v>
          </cell>
          <cell r="K315">
            <v>50</v>
          </cell>
          <cell r="L315">
            <v>153</v>
          </cell>
          <cell r="M315">
            <v>571</v>
          </cell>
        </row>
        <row r="316">
          <cell r="A316" t="str">
            <v>North Dakota,2017</v>
          </cell>
          <cell r="B316">
            <v>111</v>
          </cell>
          <cell r="C316">
            <v>45</v>
          </cell>
          <cell r="D316">
            <v>52</v>
          </cell>
          <cell r="E316">
            <v>42</v>
          </cell>
          <cell r="F316">
            <v>53</v>
          </cell>
          <cell r="G316">
            <v>76</v>
          </cell>
          <cell r="H316">
            <v>49</v>
          </cell>
          <cell r="I316">
            <v>55</v>
          </cell>
          <cell r="J316">
            <v>62</v>
          </cell>
          <cell r="K316">
            <v>67</v>
          </cell>
          <cell r="L316">
            <v>184</v>
          </cell>
          <cell r="M316">
            <v>612</v>
          </cell>
        </row>
        <row r="317">
          <cell r="A317" t="str">
            <v>Ohio,2009</v>
          </cell>
          <cell r="B317">
            <v>94</v>
          </cell>
          <cell r="C317">
            <v>47</v>
          </cell>
          <cell r="D317">
            <v>63</v>
          </cell>
          <cell r="E317">
            <v>77</v>
          </cell>
          <cell r="F317">
            <v>65</v>
          </cell>
          <cell r="G317">
            <v>114</v>
          </cell>
          <cell r="H317">
            <v>151</v>
          </cell>
          <cell r="I317">
            <v>245</v>
          </cell>
          <cell r="J317">
            <v>570</v>
          </cell>
          <cell r="K317">
            <v>825</v>
          </cell>
          <cell r="L317">
            <v>1640</v>
          </cell>
          <cell r="M317">
            <v>2251</v>
          </cell>
        </row>
        <row r="318">
          <cell r="A318" t="str">
            <v>Ohio,2010</v>
          </cell>
          <cell r="B318">
            <v>106</v>
          </cell>
          <cell r="C318">
            <v>49</v>
          </cell>
          <cell r="D318">
            <v>61</v>
          </cell>
          <cell r="E318">
            <v>71</v>
          </cell>
          <cell r="F318">
            <v>50</v>
          </cell>
          <cell r="G318">
            <v>69</v>
          </cell>
          <cell r="H318">
            <v>154</v>
          </cell>
          <cell r="I318">
            <v>244</v>
          </cell>
          <cell r="J318">
            <v>532</v>
          </cell>
          <cell r="K318">
            <v>893</v>
          </cell>
          <cell r="L318">
            <v>1669</v>
          </cell>
          <cell r="M318">
            <v>2229</v>
          </cell>
        </row>
        <row r="319">
          <cell r="A319" t="str">
            <v>Ohio,2011</v>
          </cell>
          <cell r="B319">
            <v>118</v>
          </cell>
          <cell r="C319">
            <v>65</v>
          </cell>
          <cell r="D319">
            <v>54</v>
          </cell>
          <cell r="E319">
            <v>62</v>
          </cell>
          <cell r="F319">
            <v>72</v>
          </cell>
          <cell r="G319">
            <v>78</v>
          </cell>
          <cell r="H319">
            <v>191</v>
          </cell>
          <cell r="I319">
            <v>275</v>
          </cell>
          <cell r="J319">
            <v>592</v>
          </cell>
          <cell r="K319">
            <v>1025</v>
          </cell>
          <cell r="L319">
            <v>1892</v>
          </cell>
          <cell r="M319">
            <v>2532</v>
          </cell>
        </row>
        <row r="320">
          <cell r="A320" t="str">
            <v>Ohio,2012</v>
          </cell>
          <cell r="B320">
            <v>117</v>
          </cell>
          <cell r="C320">
            <v>45</v>
          </cell>
          <cell r="D320">
            <v>66</v>
          </cell>
          <cell r="E320">
            <v>59</v>
          </cell>
          <cell r="F320">
            <v>58</v>
          </cell>
          <cell r="G320">
            <v>71</v>
          </cell>
          <cell r="H320">
            <v>171</v>
          </cell>
          <cell r="I320">
            <v>254</v>
          </cell>
          <cell r="J320">
            <v>574</v>
          </cell>
          <cell r="K320">
            <v>1053</v>
          </cell>
          <cell r="L320">
            <v>1881</v>
          </cell>
          <cell r="M320">
            <v>2468</v>
          </cell>
        </row>
        <row r="321">
          <cell r="A321" t="str">
            <v>Ohio,2013</v>
          </cell>
          <cell r="B321">
            <v>114</v>
          </cell>
          <cell r="C321">
            <v>69</v>
          </cell>
          <cell r="D321">
            <v>55</v>
          </cell>
          <cell r="E321">
            <v>47</v>
          </cell>
          <cell r="F321">
            <v>52</v>
          </cell>
          <cell r="G321">
            <v>91</v>
          </cell>
          <cell r="H321">
            <v>217</v>
          </cell>
          <cell r="I321">
            <v>310</v>
          </cell>
          <cell r="J321">
            <v>641</v>
          </cell>
          <cell r="K321">
            <v>1054</v>
          </cell>
          <cell r="L321">
            <v>2005</v>
          </cell>
          <cell r="M321">
            <v>2650</v>
          </cell>
        </row>
        <row r="322">
          <cell r="A322" t="str">
            <v>Ohio,2014</v>
          </cell>
          <cell r="B322">
            <v>97</v>
          </cell>
          <cell r="C322">
            <v>56</v>
          </cell>
          <cell r="D322">
            <v>67</v>
          </cell>
          <cell r="E322">
            <v>53</v>
          </cell>
          <cell r="F322">
            <v>61</v>
          </cell>
          <cell r="G322">
            <v>107</v>
          </cell>
          <cell r="H322">
            <v>225</v>
          </cell>
          <cell r="I322">
            <v>360</v>
          </cell>
          <cell r="J322">
            <v>590</v>
          </cell>
          <cell r="K322">
            <v>1075</v>
          </cell>
          <cell r="L322">
            <v>2025</v>
          </cell>
          <cell r="M322">
            <v>2691</v>
          </cell>
        </row>
        <row r="323">
          <cell r="A323" t="str">
            <v>Ohio,2015</v>
          </cell>
          <cell r="B323">
            <v>127</v>
          </cell>
          <cell r="C323">
            <v>62</v>
          </cell>
          <cell r="D323">
            <v>53</v>
          </cell>
          <cell r="E323">
            <v>59</v>
          </cell>
          <cell r="F323">
            <v>54</v>
          </cell>
          <cell r="G323">
            <v>73</v>
          </cell>
          <cell r="H323">
            <v>204</v>
          </cell>
          <cell r="I323">
            <v>361</v>
          </cell>
          <cell r="J323">
            <v>596</v>
          </cell>
          <cell r="K323">
            <v>1136</v>
          </cell>
          <cell r="L323">
            <v>2093</v>
          </cell>
          <cell r="M323">
            <v>2725</v>
          </cell>
        </row>
        <row r="324">
          <cell r="A324" t="str">
            <v>Ohio,2016</v>
          </cell>
          <cell r="B324">
            <v>113</v>
          </cell>
          <cell r="C324">
            <v>42</v>
          </cell>
          <cell r="D324">
            <v>41</v>
          </cell>
          <cell r="E324">
            <v>52</v>
          </cell>
          <cell r="F324">
            <v>69</v>
          </cell>
          <cell r="G324">
            <v>67</v>
          </cell>
          <cell r="H324">
            <v>218</v>
          </cell>
          <cell r="I324">
            <v>355</v>
          </cell>
          <cell r="J324">
            <v>539</v>
          </cell>
          <cell r="K324">
            <v>879</v>
          </cell>
          <cell r="L324">
            <v>1773</v>
          </cell>
          <cell r="M324">
            <v>2375</v>
          </cell>
        </row>
        <row r="325">
          <cell r="A325" t="str">
            <v>Ohio,2017</v>
          </cell>
          <cell r="B325">
            <v>134</v>
          </cell>
          <cell r="C325">
            <v>66</v>
          </cell>
          <cell r="D325">
            <v>60</v>
          </cell>
          <cell r="E325">
            <v>32</v>
          </cell>
          <cell r="F325">
            <v>56</v>
          </cell>
          <cell r="G325">
            <v>69</v>
          </cell>
          <cell r="H325">
            <v>212</v>
          </cell>
          <cell r="I325">
            <v>381</v>
          </cell>
          <cell r="J325">
            <v>544</v>
          </cell>
          <cell r="K325">
            <v>963</v>
          </cell>
          <cell r="L325">
            <v>1888</v>
          </cell>
          <cell r="M325">
            <v>2517</v>
          </cell>
        </row>
        <row r="326">
          <cell r="A326" t="str">
            <v>Oklahoma,2009</v>
          </cell>
          <cell r="B326">
            <v>118</v>
          </cell>
          <cell r="C326">
            <v>45</v>
          </cell>
          <cell r="D326">
            <v>52</v>
          </cell>
          <cell r="E326">
            <v>68</v>
          </cell>
          <cell r="F326">
            <v>54</v>
          </cell>
          <cell r="G326">
            <v>57</v>
          </cell>
          <cell r="H326">
            <v>76</v>
          </cell>
          <cell r="I326">
            <v>95</v>
          </cell>
          <cell r="J326">
            <v>234</v>
          </cell>
          <cell r="K326">
            <v>326</v>
          </cell>
          <cell r="L326">
            <v>655</v>
          </cell>
          <cell r="M326">
            <v>1125</v>
          </cell>
        </row>
        <row r="327">
          <cell r="A327" t="str">
            <v>Oklahoma,2010</v>
          </cell>
          <cell r="B327">
            <v>105</v>
          </cell>
          <cell r="C327">
            <v>54</v>
          </cell>
          <cell r="D327">
            <v>55</v>
          </cell>
          <cell r="E327">
            <v>53</v>
          </cell>
          <cell r="F327">
            <v>75</v>
          </cell>
          <cell r="G327">
            <v>35</v>
          </cell>
          <cell r="H327">
            <v>51</v>
          </cell>
          <cell r="I327">
            <v>96</v>
          </cell>
          <cell r="J327">
            <v>225</v>
          </cell>
          <cell r="K327">
            <v>298</v>
          </cell>
          <cell r="L327">
            <v>619</v>
          </cell>
          <cell r="M327">
            <v>1047</v>
          </cell>
        </row>
        <row r="328">
          <cell r="A328" t="str">
            <v>Oklahoma,2011</v>
          </cell>
          <cell r="B328">
            <v>109</v>
          </cell>
          <cell r="C328">
            <v>69</v>
          </cell>
          <cell r="D328">
            <v>63</v>
          </cell>
          <cell r="E328">
            <v>48</v>
          </cell>
          <cell r="F328">
            <v>55</v>
          </cell>
          <cell r="G328">
            <v>56</v>
          </cell>
          <cell r="H328">
            <v>62</v>
          </cell>
          <cell r="I328">
            <v>132</v>
          </cell>
          <cell r="J328">
            <v>219</v>
          </cell>
          <cell r="K328">
            <v>326</v>
          </cell>
          <cell r="L328">
            <v>677</v>
          </cell>
          <cell r="M328">
            <v>1139</v>
          </cell>
        </row>
        <row r="329">
          <cell r="A329" t="str">
            <v>Oklahoma,2012</v>
          </cell>
          <cell r="B329">
            <v>88</v>
          </cell>
          <cell r="C329">
            <v>60</v>
          </cell>
          <cell r="D329">
            <v>54</v>
          </cell>
          <cell r="E329">
            <v>52</v>
          </cell>
          <cell r="F329">
            <v>55</v>
          </cell>
          <cell r="G329">
            <v>54</v>
          </cell>
          <cell r="H329">
            <v>81</v>
          </cell>
          <cell r="I329">
            <v>86</v>
          </cell>
          <cell r="J329">
            <v>137</v>
          </cell>
          <cell r="K329">
            <v>229</v>
          </cell>
          <cell r="L329">
            <v>452</v>
          </cell>
          <cell r="M329">
            <v>896</v>
          </cell>
        </row>
        <row r="330">
          <cell r="A330" t="str">
            <v>Oklahoma,2013</v>
          </cell>
          <cell r="B330">
            <v>97</v>
          </cell>
          <cell r="C330">
            <v>59</v>
          </cell>
          <cell r="D330">
            <v>59</v>
          </cell>
          <cell r="E330">
            <v>47</v>
          </cell>
          <cell r="F330">
            <v>65</v>
          </cell>
          <cell r="G330">
            <v>56</v>
          </cell>
          <cell r="H330">
            <v>73</v>
          </cell>
          <cell r="I330">
            <v>89</v>
          </cell>
          <cell r="J330">
            <v>160</v>
          </cell>
          <cell r="K330">
            <v>305</v>
          </cell>
          <cell r="L330">
            <v>554</v>
          </cell>
          <cell r="M330">
            <v>1010</v>
          </cell>
        </row>
        <row r="331">
          <cell r="A331" t="str">
            <v>Oklahoma,2014</v>
          </cell>
          <cell r="B331">
            <v>97</v>
          </cell>
          <cell r="C331">
            <v>68</v>
          </cell>
          <cell r="D331">
            <v>55</v>
          </cell>
          <cell r="E331">
            <v>56</v>
          </cell>
          <cell r="F331">
            <v>43</v>
          </cell>
          <cell r="G331">
            <v>64</v>
          </cell>
          <cell r="H331">
            <v>95</v>
          </cell>
          <cell r="I331">
            <v>112</v>
          </cell>
          <cell r="J331">
            <v>150</v>
          </cell>
          <cell r="K331">
            <v>257</v>
          </cell>
          <cell r="L331">
            <v>519</v>
          </cell>
          <cell r="M331">
            <v>997</v>
          </cell>
        </row>
        <row r="332">
          <cell r="A332" t="str">
            <v>Oklahoma,2015</v>
          </cell>
          <cell r="B332">
            <v>104</v>
          </cell>
          <cell r="C332">
            <v>70</v>
          </cell>
          <cell r="D332">
            <v>48</v>
          </cell>
          <cell r="E332">
            <v>58</v>
          </cell>
          <cell r="F332">
            <v>56</v>
          </cell>
          <cell r="G332">
            <v>64</v>
          </cell>
          <cell r="H332">
            <v>74</v>
          </cell>
          <cell r="I332">
            <v>108</v>
          </cell>
          <cell r="J332">
            <v>209</v>
          </cell>
          <cell r="K332">
            <v>256</v>
          </cell>
          <cell r="L332">
            <v>573</v>
          </cell>
          <cell r="M332">
            <v>1047</v>
          </cell>
        </row>
        <row r="333">
          <cell r="A333" t="str">
            <v>Oklahoma,2016</v>
          </cell>
          <cell r="B333">
            <v>111</v>
          </cell>
          <cell r="C333">
            <v>61</v>
          </cell>
          <cell r="D333">
            <v>59</v>
          </cell>
          <cell r="E333">
            <v>61</v>
          </cell>
          <cell r="F333">
            <v>48</v>
          </cell>
          <cell r="G333">
            <v>59</v>
          </cell>
          <cell r="H333">
            <v>69</v>
          </cell>
          <cell r="I333">
            <v>84</v>
          </cell>
          <cell r="J333">
            <v>134</v>
          </cell>
          <cell r="K333">
            <v>191</v>
          </cell>
          <cell r="L333">
            <v>409</v>
          </cell>
          <cell r="M333">
            <v>877</v>
          </cell>
        </row>
        <row r="334">
          <cell r="A334" t="str">
            <v>Oklahoma,2017</v>
          </cell>
          <cell r="B334">
            <v>117</v>
          </cell>
          <cell r="C334">
            <v>46</v>
          </cell>
          <cell r="D334">
            <v>59</v>
          </cell>
          <cell r="E334">
            <v>50</v>
          </cell>
          <cell r="F334">
            <v>55</v>
          </cell>
          <cell r="G334">
            <v>52</v>
          </cell>
          <cell r="H334">
            <v>67</v>
          </cell>
          <cell r="I334">
            <v>125</v>
          </cell>
          <cell r="J334">
            <v>163</v>
          </cell>
          <cell r="K334">
            <v>206</v>
          </cell>
          <cell r="L334">
            <v>494</v>
          </cell>
          <cell r="M334">
            <v>940</v>
          </cell>
        </row>
        <row r="335">
          <cell r="A335" t="str">
            <v>Oregon,2009</v>
          </cell>
          <cell r="B335">
            <v>117</v>
          </cell>
          <cell r="C335">
            <v>47</v>
          </cell>
          <cell r="D335">
            <v>52</v>
          </cell>
          <cell r="E335">
            <v>57</v>
          </cell>
          <cell r="F335">
            <v>52</v>
          </cell>
          <cell r="G335">
            <v>49</v>
          </cell>
          <cell r="H335">
            <v>42</v>
          </cell>
          <cell r="I335">
            <v>68</v>
          </cell>
          <cell r="J335">
            <v>117</v>
          </cell>
          <cell r="K335">
            <v>212</v>
          </cell>
          <cell r="L335">
            <v>397</v>
          </cell>
          <cell r="M335">
            <v>813</v>
          </cell>
        </row>
        <row r="336">
          <cell r="A336" t="str">
            <v>Oregon,2010</v>
          </cell>
          <cell r="B336">
            <v>94</v>
          </cell>
          <cell r="C336">
            <v>66</v>
          </cell>
          <cell r="D336">
            <v>58</v>
          </cell>
          <cell r="E336">
            <v>48</v>
          </cell>
          <cell r="F336">
            <v>55</v>
          </cell>
          <cell r="G336">
            <v>47</v>
          </cell>
          <cell r="H336">
            <v>51</v>
          </cell>
          <cell r="I336">
            <v>65</v>
          </cell>
          <cell r="J336">
            <v>80</v>
          </cell>
          <cell r="K336">
            <v>227</v>
          </cell>
          <cell r="L336">
            <v>372</v>
          </cell>
          <cell r="M336">
            <v>791</v>
          </cell>
        </row>
        <row r="337">
          <cell r="A337" t="str">
            <v>Oregon,2011</v>
          </cell>
          <cell r="B337">
            <v>111</v>
          </cell>
          <cell r="C337">
            <v>69</v>
          </cell>
          <cell r="D337">
            <v>48</v>
          </cell>
          <cell r="E337">
            <v>66</v>
          </cell>
          <cell r="F337">
            <v>47</v>
          </cell>
          <cell r="G337">
            <v>54</v>
          </cell>
          <cell r="H337">
            <v>69</v>
          </cell>
          <cell r="I337">
            <v>65</v>
          </cell>
          <cell r="J337">
            <v>86</v>
          </cell>
          <cell r="K337">
            <v>211</v>
          </cell>
          <cell r="L337">
            <v>362</v>
          </cell>
          <cell r="M337">
            <v>826</v>
          </cell>
        </row>
        <row r="338">
          <cell r="A338" t="str">
            <v>Oregon,2012</v>
          </cell>
          <cell r="B338">
            <v>115</v>
          </cell>
          <cell r="C338">
            <v>56</v>
          </cell>
          <cell r="D338">
            <v>52</v>
          </cell>
          <cell r="E338">
            <v>50</v>
          </cell>
          <cell r="F338">
            <v>41</v>
          </cell>
          <cell r="G338">
            <v>66</v>
          </cell>
          <cell r="H338">
            <v>53</v>
          </cell>
          <cell r="I338">
            <v>63</v>
          </cell>
          <cell r="J338">
            <v>74</v>
          </cell>
          <cell r="K338">
            <v>196</v>
          </cell>
          <cell r="L338">
            <v>333</v>
          </cell>
          <cell r="M338">
            <v>766</v>
          </cell>
        </row>
        <row r="339">
          <cell r="A339" t="str">
            <v>Oregon,2013</v>
          </cell>
          <cell r="B339">
            <v>104</v>
          </cell>
          <cell r="C339">
            <v>71</v>
          </cell>
          <cell r="D339">
            <v>67</v>
          </cell>
          <cell r="E339">
            <v>37</v>
          </cell>
          <cell r="F339">
            <v>54</v>
          </cell>
          <cell r="G339">
            <v>39</v>
          </cell>
          <cell r="H339">
            <v>68</v>
          </cell>
          <cell r="I339">
            <v>37</v>
          </cell>
          <cell r="J339">
            <v>112</v>
          </cell>
          <cell r="K339">
            <v>234</v>
          </cell>
          <cell r="L339">
            <v>383</v>
          </cell>
          <cell r="M339">
            <v>823</v>
          </cell>
        </row>
        <row r="340">
          <cell r="A340" t="str">
            <v>Oregon,2014</v>
          </cell>
          <cell r="B340">
            <v>107</v>
          </cell>
          <cell r="C340">
            <v>63</v>
          </cell>
          <cell r="D340">
            <v>61</v>
          </cell>
          <cell r="E340">
            <v>60</v>
          </cell>
          <cell r="F340">
            <v>69</v>
          </cell>
          <cell r="G340">
            <v>56</v>
          </cell>
          <cell r="H340">
            <v>71</v>
          </cell>
          <cell r="I340">
            <v>76</v>
          </cell>
          <cell r="J340">
            <v>92</v>
          </cell>
          <cell r="K340">
            <v>189</v>
          </cell>
          <cell r="L340">
            <v>357</v>
          </cell>
          <cell r="M340">
            <v>844</v>
          </cell>
        </row>
        <row r="341">
          <cell r="A341" t="str">
            <v>Oregon,2015</v>
          </cell>
          <cell r="B341">
            <v>102</v>
          </cell>
          <cell r="C341">
            <v>73</v>
          </cell>
          <cell r="D341">
            <v>61</v>
          </cell>
          <cell r="E341">
            <v>63</v>
          </cell>
          <cell r="F341">
            <v>46</v>
          </cell>
          <cell r="G341">
            <v>39</v>
          </cell>
          <cell r="H341">
            <v>64</v>
          </cell>
          <cell r="I341">
            <v>74</v>
          </cell>
          <cell r="J341">
            <v>94</v>
          </cell>
          <cell r="K341">
            <v>215</v>
          </cell>
          <cell r="L341">
            <v>383</v>
          </cell>
          <cell r="M341">
            <v>831</v>
          </cell>
        </row>
        <row r="342">
          <cell r="A342" t="str">
            <v>Oregon,2016</v>
          </cell>
          <cell r="B342">
            <v>110</v>
          </cell>
          <cell r="C342">
            <v>61</v>
          </cell>
          <cell r="D342">
            <v>63</v>
          </cell>
          <cell r="E342">
            <v>43</v>
          </cell>
          <cell r="F342">
            <v>52</v>
          </cell>
          <cell r="G342">
            <v>66</v>
          </cell>
          <cell r="H342">
            <v>58</v>
          </cell>
          <cell r="I342">
            <v>91</v>
          </cell>
          <cell r="J342">
            <v>89</v>
          </cell>
          <cell r="K342">
            <v>172</v>
          </cell>
          <cell r="L342">
            <v>352</v>
          </cell>
          <cell r="M342">
            <v>805</v>
          </cell>
        </row>
        <row r="343">
          <cell r="A343" t="str">
            <v>Oregon,2017</v>
          </cell>
          <cell r="B343">
            <v>91</v>
          </cell>
          <cell r="C343">
            <v>42</v>
          </cell>
          <cell r="D343">
            <v>48</v>
          </cell>
          <cell r="E343">
            <v>62</v>
          </cell>
          <cell r="F343">
            <v>37</v>
          </cell>
          <cell r="G343">
            <v>73</v>
          </cell>
          <cell r="H343">
            <v>54</v>
          </cell>
          <cell r="I343">
            <v>85</v>
          </cell>
          <cell r="J343">
            <v>116</v>
          </cell>
          <cell r="K343">
            <v>258</v>
          </cell>
          <cell r="L343">
            <v>459</v>
          </cell>
          <cell r="M343">
            <v>866</v>
          </cell>
        </row>
        <row r="344">
          <cell r="A344" t="str">
            <v>Pennsylvania,2009</v>
          </cell>
          <cell r="B344">
            <v>94</v>
          </cell>
          <cell r="C344">
            <v>50</v>
          </cell>
          <cell r="D344">
            <v>65</v>
          </cell>
          <cell r="E344">
            <v>53</v>
          </cell>
          <cell r="F344">
            <v>71</v>
          </cell>
          <cell r="G344">
            <v>98</v>
          </cell>
          <cell r="H344">
            <v>175</v>
          </cell>
          <cell r="I344">
            <v>270</v>
          </cell>
          <cell r="J344">
            <v>686</v>
          </cell>
          <cell r="K344">
            <v>1232</v>
          </cell>
          <cell r="L344">
            <v>2188</v>
          </cell>
          <cell r="M344">
            <v>2794</v>
          </cell>
        </row>
        <row r="345">
          <cell r="A345" t="str">
            <v>Pennsylvania,2010</v>
          </cell>
          <cell r="B345">
            <v>92</v>
          </cell>
          <cell r="C345">
            <v>63</v>
          </cell>
          <cell r="D345">
            <v>60</v>
          </cell>
          <cell r="E345">
            <v>69</v>
          </cell>
          <cell r="F345">
            <v>51</v>
          </cell>
          <cell r="G345">
            <v>64</v>
          </cell>
          <cell r="H345">
            <v>144</v>
          </cell>
          <cell r="I345">
            <v>256</v>
          </cell>
          <cell r="J345">
            <v>615</v>
          </cell>
          <cell r="K345">
            <v>1176</v>
          </cell>
          <cell r="L345">
            <v>2047</v>
          </cell>
          <cell r="M345">
            <v>2590</v>
          </cell>
        </row>
        <row r="346">
          <cell r="A346" t="str">
            <v>Pennsylvania,2011</v>
          </cell>
          <cell r="B346">
            <v>112</v>
          </cell>
          <cell r="C346">
            <v>46</v>
          </cell>
          <cell r="D346">
            <v>74</v>
          </cell>
          <cell r="E346">
            <v>33</v>
          </cell>
          <cell r="F346">
            <v>58</v>
          </cell>
          <cell r="G346">
            <v>75</v>
          </cell>
          <cell r="H346">
            <v>174</v>
          </cell>
          <cell r="I346">
            <v>312</v>
          </cell>
          <cell r="J346">
            <v>691</v>
          </cell>
          <cell r="K346">
            <v>1423</v>
          </cell>
          <cell r="L346">
            <v>2426</v>
          </cell>
          <cell r="M346">
            <v>2998</v>
          </cell>
        </row>
        <row r="347">
          <cell r="A347" t="str">
            <v>Pennsylvania,2012</v>
          </cell>
          <cell r="B347">
            <v>114</v>
          </cell>
          <cell r="C347">
            <v>55</v>
          </cell>
          <cell r="D347">
            <v>49</v>
          </cell>
          <cell r="E347">
            <v>52</v>
          </cell>
          <cell r="F347">
            <v>59</v>
          </cell>
          <cell r="G347">
            <v>54</v>
          </cell>
          <cell r="H347">
            <v>96</v>
          </cell>
          <cell r="I347">
            <v>258</v>
          </cell>
          <cell r="J347">
            <v>646</v>
          </cell>
          <cell r="K347">
            <v>1208</v>
          </cell>
          <cell r="L347">
            <v>2112</v>
          </cell>
          <cell r="M347">
            <v>2591</v>
          </cell>
        </row>
        <row r="348">
          <cell r="A348" t="str">
            <v>Pennsylvania,2013</v>
          </cell>
          <cell r="B348">
            <v>108</v>
          </cell>
          <cell r="C348">
            <v>54</v>
          </cell>
          <cell r="D348">
            <v>42</v>
          </cell>
          <cell r="E348">
            <v>39</v>
          </cell>
          <cell r="F348">
            <v>57</v>
          </cell>
          <cell r="G348">
            <v>67</v>
          </cell>
          <cell r="H348">
            <v>184</v>
          </cell>
          <cell r="I348">
            <v>302</v>
          </cell>
          <cell r="J348">
            <v>708</v>
          </cell>
          <cell r="K348">
            <v>1526</v>
          </cell>
          <cell r="L348">
            <v>2536</v>
          </cell>
          <cell r="M348">
            <v>3087</v>
          </cell>
        </row>
        <row r="349">
          <cell r="A349" t="str">
            <v>Pennsylvania,2014</v>
          </cell>
          <cell r="B349">
            <v>116</v>
          </cell>
          <cell r="C349">
            <v>74</v>
          </cell>
          <cell r="D349">
            <v>49</v>
          </cell>
          <cell r="E349">
            <v>70</v>
          </cell>
          <cell r="F349">
            <v>51</v>
          </cell>
          <cell r="G349">
            <v>98</v>
          </cell>
          <cell r="H349">
            <v>217</v>
          </cell>
          <cell r="I349">
            <v>320</v>
          </cell>
          <cell r="J349">
            <v>611</v>
          </cell>
          <cell r="K349">
            <v>1232</v>
          </cell>
          <cell r="L349">
            <v>2163</v>
          </cell>
          <cell r="M349">
            <v>2838</v>
          </cell>
        </row>
        <row r="350">
          <cell r="A350" t="str">
            <v>Pennsylvania,2015</v>
          </cell>
          <cell r="B350">
            <v>98</v>
          </cell>
          <cell r="C350">
            <v>79</v>
          </cell>
          <cell r="D350">
            <v>66</v>
          </cell>
          <cell r="E350">
            <v>51</v>
          </cell>
          <cell r="F350">
            <v>58</v>
          </cell>
          <cell r="G350">
            <v>96</v>
          </cell>
          <cell r="H350">
            <v>198</v>
          </cell>
          <cell r="I350">
            <v>355</v>
          </cell>
          <cell r="J350">
            <v>697</v>
          </cell>
          <cell r="K350">
            <v>1508</v>
          </cell>
          <cell r="L350">
            <v>2560</v>
          </cell>
          <cell r="M350">
            <v>3206</v>
          </cell>
        </row>
        <row r="351">
          <cell r="A351" t="str">
            <v>Pennsylvania,2016</v>
          </cell>
          <cell r="B351">
            <v>83</v>
          </cell>
          <cell r="C351">
            <v>54</v>
          </cell>
          <cell r="D351">
            <v>54</v>
          </cell>
          <cell r="E351">
            <v>44</v>
          </cell>
          <cell r="F351">
            <v>56</v>
          </cell>
          <cell r="G351">
            <v>85</v>
          </cell>
          <cell r="H351">
            <v>147</v>
          </cell>
          <cell r="I351">
            <v>356</v>
          </cell>
          <cell r="J351">
            <v>624</v>
          </cell>
          <cell r="K351">
            <v>1191</v>
          </cell>
          <cell r="L351">
            <v>2171</v>
          </cell>
          <cell r="M351">
            <v>2694</v>
          </cell>
        </row>
        <row r="352">
          <cell r="A352" t="str">
            <v>Pennsylvania,2017</v>
          </cell>
          <cell r="B352">
            <v>129</v>
          </cell>
          <cell r="C352">
            <v>59</v>
          </cell>
          <cell r="D352">
            <v>45</v>
          </cell>
          <cell r="E352">
            <v>52</v>
          </cell>
          <cell r="F352">
            <v>52</v>
          </cell>
          <cell r="G352">
            <v>74</v>
          </cell>
          <cell r="H352">
            <v>200</v>
          </cell>
          <cell r="I352">
            <v>360</v>
          </cell>
          <cell r="J352">
            <v>611</v>
          </cell>
          <cell r="K352">
            <v>1422</v>
          </cell>
          <cell r="L352">
            <v>2393</v>
          </cell>
          <cell r="M352">
            <v>3004</v>
          </cell>
        </row>
        <row r="353">
          <cell r="A353" t="str">
            <v>Rhode Island,2009</v>
          </cell>
          <cell r="B353">
            <v>101</v>
          </cell>
          <cell r="C353">
            <v>52</v>
          </cell>
          <cell r="D353">
            <v>57</v>
          </cell>
          <cell r="E353">
            <v>71</v>
          </cell>
          <cell r="F353">
            <v>74</v>
          </cell>
          <cell r="G353">
            <v>33</v>
          </cell>
          <cell r="H353">
            <v>42</v>
          </cell>
          <cell r="I353">
            <v>42</v>
          </cell>
          <cell r="J353">
            <v>73</v>
          </cell>
          <cell r="K353">
            <v>94</v>
          </cell>
          <cell r="L353">
            <v>209</v>
          </cell>
          <cell r="M353">
            <v>639</v>
          </cell>
        </row>
        <row r="354">
          <cell r="A354" t="str">
            <v>Rhode Island,2010</v>
          </cell>
          <cell r="B354">
            <v>124</v>
          </cell>
          <cell r="C354">
            <v>61</v>
          </cell>
          <cell r="D354">
            <v>53</v>
          </cell>
          <cell r="E354">
            <v>55</v>
          </cell>
          <cell r="F354">
            <v>45</v>
          </cell>
          <cell r="G354">
            <v>63</v>
          </cell>
          <cell r="H354">
            <v>76</v>
          </cell>
          <cell r="I354">
            <v>56</v>
          </cell>
          <cell r="J354">
            <v>49</v>
          </cell>
          <cell r="K354">
            <v>120</v>
          </cell>
          <cell r="L354">
            <v>225</v>
          </cell>
          <cell r="M354">
            <v>702</v>
          </cell>
        </row>
        <row r="355">
          <cell r="A355" t="str">
            <v>Rhode Island,2011</v>
          </cell>
          <cell r="B355">
            <v>111</v>
          </cell>
          <cell r="C355">
            <v>50</v>
          </cell>
          <cell r="D355">
            <v>48</v>
          </cell>
          <cell r="E355">
            <v>43</v>
          </cell>
          <cell r="F355">
            <v>49</v>
          </cell>
          <cell r="G355">
            <v>71</v>
          </cell>
          <cell r="H355">
            <v>52</v>
          </cell>
          <cell r="I355">
            <v>57</v>
          </cell>
          <cell r="J355">
            <v>67</v>
          </cell>
          <cell r="K355">
            <v>123</v>
          </cell>
          <cell r="L355">
            <v>247</v>
          </cell>
          <cell r="M355">
            <v>671</v>
          </cell>
        </row>
        <row r="356">
          <cell r="A356" t="str">
            <v>Rhode Island,2012</v>
          </cell>
          <cell r="B356">
            <v>88</v>
          </cell>
          <cell r="C356">
            <v>52</v>
          </cell>
          <cell r="D356">
            <v>73</v>
          </cell>
          <cell r="E356">
            <v>32</v>
          </cell>
          <cell r="F356">
            <v>69</v>
          </cell>
          <cell r="G356">
            <v>58</v>
          </cell>
          <cell r="H356">
            <v>65</v>
          </cell>
          <cell r="I356">
            <v>42</v>
          </cell>
          <cell r="J356">
            <v>75</v>
          </cell>
          <cell r="K356">
            <v>68</v>
          </cell>
          <cell r="L356">
            <v>185</v>
          </cell>
          <cell r="M356">
            <v>622</v>
          </cell>
        </row>
        <row r="357">
          <cell r="A357" t="str">
            <v>Rhode Island,2013</v>
          </cell>
          <cell r="B357">
            <v>101</v>
          </cell>
          <cell r="C357">
            <v>49</v>
          </cell>
          <cell r="D357">
            <v>24</v>
          </cell>
          <cell r="E357">
            <v>43</v>
          </cell>
          <cell r="F357">
            <v>52</v>
          </cell>
          <cell r="G357">
            <v>66</v>
          </cell>
          <cell r="H357">
            <v>54</v>
          </cell>
          <cell r="I357">
            <v>65</v>
          </cell>
          <cell r="J357">
            <v>71</v>
          </cell>
          <cell r="K357">
            <v>103</v>
          </cell>
          <cell r="L357">
            <v>239</v>
          </cell>
          <cell r="M357">
            <v>628</v>
          </cell>
        </row>
        <row r="358">
          <cell r="A358" t="str">
            <v>Rhode Island,2014</v>
          </cell>
          <cell r="B358">
            <v>91</v>
          </cell>
          <cell r="C358">
            <v>58</v>
          </cell>
          <cell r="D358">
            <v>46</v>
          </cell>
          <cell r="E358">
            <v>51</v>
          </cell>
          <cell r="F358">
            <v>42</v>
          </cell>
          <cell r="G358">
            <v>70</v>
          </cell>
          <cell r="H358">
            <v>55</v>
          </cell>
          <cell r="I358">
            <v>68</v>
          </cell>
          <cell r="J358">
            <v>66</v>
          </cell>
          <cell r="K358">
            <v>100</v>
          </cell>
          <cell r="L358">
            <v>234</v>
          </cell>
          <cell r="M358">
            <v>647</v>
          </cell>
        </row>
        <row r="359">
          <cell r="A359" t="str">
            <v>Rhode Island,2015</v>
          </cell>
          <cell r="B359">
            <v>133</v>
          </cell>
          <cell r="C359">
            <v>42</v>
          </cell>
          <cell r="D359">
            <v>49</v>
          </cell>
          <cell r="E359">
            <v>66</v>
          </cell>
          <cell r="F359">
            <v>52</v>
          </cell>
          <cell r="G359">
            <v>62</v>
          </cell>
          <cell r="H359">
            <v>50</v>
          </cell>
          <cell r="I359">
            <v>40</v>
          </cell>
          <cell r="J359">
            <v>49</v>
          </cell>
          <cell r="K359">
            <v>146</v>
          </cell>
          <cell r="L359">
            <v>235</v>
          </cell>
          <cell r="M359">
            <v>689</v>
          </cell>
        </row>
        <row r="360">
          <cell r="A360" t="str">
            <v>Rhode Island,2016</v>
          </cell>
          <cell r="B360">
            <v>104</v>
          </cell>
          <cell r="C360">
            <v>54</v>
          </cell>
          <cell r="D360">
            <v>50</v>
          </cell>
          <cell r="E360">
            <v>36</v>
          </cell>
          <cell r="F360">
            <v>54</v>
          </cell>
          <cell r="G360">
            <v>60</v>
          </cell>
          <cell r="H360">
            <v>54</v>
          </cell>
          <cell r="I360">
            <v>78</v>
          </cell>
          <cell r="J360">
            <v>44</v>
          </cell>
          <cell r="K360">
            <v>51</v>
          </cell>
          <cell r="L360">
            <v>173</v>
          </cell>
          <cell r="M360">
            <v>585</v>
          </cell>
        </row>
        <row r="361">
          <cell r="A361" t="str">
            <v>Rhode Island,2017</v>
          </cell>
          <cell r="B361">
            <v>114</v>
          </cell>
          <cell r="C361">
            <v>35</v>
          </cell>
          <cell r="D361">
            <v>47</v>
          </cell>
          <cell r="E361">
            <v>48</v>
          </cell>
          <cell r="F361">
            <v>40</v>
          </cell>
          <cell r="G361">
            <v>57</v>
          </cell>
          <cell r="H361">
            <v>45</v>
          </cell>
          <cell r="I361">
            <v>54</v>
          </cell>
          <cell r="J361">
            <v>59</v>
          </cell>
          <cell r="K361">
            <v>114</v>
          </cell>
          <cell r="L361">
            <v>227</v>
          </cell>
          <cell r="M361">
            <v>613</v>
          </cell>
        </row>
        <row r="362">
          <cell r="A362" t="str">
            <v>South Carolina,2009</v>
          </cell>
          <cell r="B362">
            <v>127</v>
          </cell>
          <cell r="C362">
            <v>65</v>
          </cell>
          <cell r="D362">
            <v>67</v>
          </cell>
          <cell r="E362">
            <v>47</v>
          </cell>
          <cell r="F362">
            <v>56</v>
          </cell>
          <cell r="G362">
            <v>65</v>
          </cell>
          <cell r="H362">
            <v>75</v>
          </cell>
          <cell r="I362">
            <v>81</v>
          </cell>
          <cell r="J362">
            <v>197</v>
          </cell>
          <cell r="K362">
            <v>296</v>
          </cell>
          <cell r="L362">
            <v>574</v>
          </cell>
          <cell r="M362">
            <v>1076</v>
          </cell>
        </row>
        <row r="363">
          <cell r="A363" t="str">
            <v>South Carolina,2010</v>
          </cell>
          <cell r="B363">
            <v>106</v>
          </cell>
          <cell r="C363">
            <v>47</v>
          </cell>
          <cell r="D363">
            <v>50</v>
          </cell>
          <cell r="E363">
            <v>62</v>
          </cell>
          <cell r="F363">
            <v>55</v>
          </cell>
          <cell r="G363">
            <v>41</v>
          </cell>
          <cell r="H363">
            <v>64</v>
          </cell>
          <cell r="I363">
            <v>78</v>
          </cell>
          <cell r="J363">
            <v>208</v>
          </cell>
          <cell r="K363">
            <v>327</v>
          </cell>
          <cell r="L363">
            <v>613</v>
          </cell>
          <cell r="M363">
            <v>1038</v>
          </cell>
        </row>
        <row r="364">
          <cell r="A364" t="str">
            <v>South Carolina,2011</v>
          </cell>
          <cell r="B364">
            <v>127</v>
          </cell>
          <cell r="C364">
            <v>60</v>
          </cell>
          <cell r="D364">
            <v>68</v>
          </cell>
          <cell r="E364">
            <v>66</v>
          </cell>
          <cell r="F364">
            <v>58</v>
          </cell>
          <cell r="G364">
            <v>55</v>
          </cell>
          <cell r="H364">
            <v>65</v>
          </cell>
          <cell r="I364">
            <v>107</v>
          </cell>
          <cell r="J364">
            <v>212</v>
          </cell>
          <cell r="K364">
            <v>313</v>
          </cell>
          <cell r="L364">
            <v>632</v>
          </cell>
          <cell r="M364">
            <v>1131</v>
          </cell>
        </row>
        <row r="365">
          <cell r="A365" t="str">
            <v>South Carolina,2012</v>
          </cell>
          <cell r="B365">
            <v>107</v>
          </cell>
          <cell r="C365">
            <v>54</v>
          </cell>
          <cell r="D365">
            <v>58</v>
          </cell>
          <cell r="E365">
            <v>72</v>
          </cell>
          <cell r="F365">
            <v>52</v>
          </cell>
          <cell r="G365">
            <v>48</v>
          </cell>
          <cell r="H365">
            <v>81</v>
          </cell>
          <cell r="I365">
            <v>98</v>
          </cell>
          <cell r="J365">
            <v>206</v>
          </cell>
          <cell r="K365">
            <v>287</v>
          </cell>
          <cell r="L365">
            <v>591</v>
          </cell>
          <cell r="M365">
            <v>1063</v>
          </cell>
        </row>
        <row r="366">
          <cell r="A366" t="str">
            <v>South Carolina,2013</v>
          </cell>
          <cell r="B366">
            <v>97</v>
          </cell>
          <cell r="C366">
            <v>50</v>
          </cell>
          <cell r="D366">
            <v>52</v>
          </cell>
          <cell r="E366">
            <v>71</v>
          </cell>
          <cell r="F366">
            <v>38</v>
          </cell>
          <cell r="G366">
            <v>43</v>
          </cell>
          <cell r="H366">
            <v>51</v>
          </cell>
          <cell r="I366">
            <v>118</v>
          </cell>
          <cell r="J366">
            <v>182</v>
          </cell>
          <cell r="K366">
            <v>282</v>
          </cell>
          <cell r="L366">
            <v>582</v>
          </cell>
          <cell r="M366">
            <v>984</v>
          </cell>
        </row>
        <row r="367">
          <cell r="A367" t="str">
            <v>South Carolina,2014</v>
          </cell>
          <cell r="B367">
            <v>141</v>
          </cell>
          <cell r="C367">
            <v>52</v>
          </cell>
          <cell r="D367">
            <v>63</v>
          </cell>
          <cell r="E367">
            <v>52</v>
          </cell>
          <cell r="F367">
            <v>53</v>
          </cell>
          <cell r="G367">
            <v>71</v>
          </cell>
          <cell r="H367">
            <v>79</v>
          </cell>
          <cell r="I367">
            <v>122</v>
          </cell>
          <cell r="J367">
            <v>174</v>
          </cell>
          <cell r="K367">
            <v>258</v>
          </cell>
          <cell r="L367">
            <v>554</v>
          </cell>
          <cell r="M367">
            <v>1065</v>
          </cell>
        </row>
        <row r="368">
          <cell r="A368" t="str">
            <v>South Carolina,2015</v>
          </cell>
          <cell r="B368">
            <v>106</v>
          </cell>
          <cell r="C368">
            <v>44</v>
          </cell>
          <cell r="D368">
            <v>38</v>
          </cell>
          <cell r="E368">
            <v>67</v>
          </cell>
          <cell r="F368">
            <v>59</v>
          </cell>
          <cell r="G368">
            <v>46</v>
          </cell>
          <cell r="H368">
            <v>85</v>
          </cell>
          <cell r="I368">
            <v>131</v>
          </cell>
          <cell r="J368">
            <v>221</v>
          </cell>
          <cell r="K368">
            <v>328</v>
          </cell>
          <cell r="L368">
            <v>680</v>
          </cell>
          <cell r="M368">
            <v>1125</v>
          </cell>
        </row>
        <row r="369">
          <cell r="A369" t="str">
            <v>South Carolina,2016</v>
          </cell>
          <cell r="B369">
            <v>114</v>
          </cell>
          <cell r="C369">
            <v>67</v>
          </cell>
          <cell r="D369">
            <v>57</v>
          </cell>
          <cell r="E369">
            <v>69</v>
          </cell>
          <cell r="F369">
            <v>70</v>
          </cell>
          <cell r="G369">
            <v>55</v>
          </cell>
          <cell r="H369">
            <v>78</v>
          </cell>
          <cell r="I369">
            <v>107</v>
          </cell>
          <cell r="J369">
            <v>157</v>
          </cell>
          <cell r="K369">
            <v>244</v>
          </cell>
          <cell r="L369">
            <v>508</v>
          </cell>
          <cell r="M369">
            <v>1018</v>
          </cell>
        </row>
        <row r="370">
          <cell r="A370" t="str">
            <v>South Carolina,2017</v>
          </cell>
          <cell r="B370">
            <v>140</v>
          </cell>
          <cell r="C370">
            <v>60</v>
          </cell>
          <cell r="D370">
            <v>65</v>
          </cell>
          <cell r="E370">
            <v>38</v>
          </cell>
          <cell r="F370">
            <v>55</v>
          </cell>
          <cell r="G370">
            <v>46</v>
          </cell>
          <cell r="H370">
            <v>66</v>
          </cell>
          <cell r="I370">
            <v>98</v>
          </cell>
          <cell r="J370">
            <v>207</v>
          </cell>
          <cell r="K370">
            <v>249</v>
          </cell>
          <cell r="L370">
            <v>554</v>
          </cell>
          <cell r="M370">
            <v>1024</v>
          </cell>
        </row>
        <row r="371">
          <cell r="A371" t="str">
            <v>South Dakota,2009</v>
          </cell>
          <cell r="B371">
            <v>102</v>
          </cell>
          <cell r="C371">
            <v>35</v>
          </cell>
          <cell r="D371">
            <v>45</v>
          </cell>
          <cell r="E371">
            <v>79</v>
          </cell>
          <cell r="F371">
            <v>54</v>
          </cell>
          <cell r="G371">
            <v>46</v>
          </cell>
          <cell r="H371">
            <v>72</v>
          </cell>
          <cell r="I371">
            <v>45</v>
          </cell>
          <cell r="J371">
            <v>61</v>
          </cell>
          <cell r="K371">
            <v>66</v>
          </cell>
          <cell r="L371">
            <v>172</v>
          </cell>
          <cell r="M371">
            <v>605</v>
          </cell>
        </row>
        <row r="372">
          <cell r="A372" t="str">
            <v>South Dakota,2010</v>
          </cell>
          <cell r="B372">
            <v>111</v>
          </cell>
          <cell r="C372">
            <v>58</v>
          </cell>
          <cell r="D372">
            <v>49</v>
          </cell>
          <cell r="E372">
            <v>64</v>
          </cell>
          <cell r="F372">
            <v>58</v>
          </cell>
          <cell r="G372">
            <v>68</v>
          </cell>
          <cell r="H372">
            <v>49</v>
          </cell>
          <cell r="I372">
            <v>47</v>
          </cell>
          <cell r="J372">
            <v>72</v>
          </cell>
          <cell r="K372">
            <v>77</v>
          </cell>
          <cell r="L372">
            <v>196</v>
          </cell>
          <cell r="M372">
            <v>653</v>
          </cell>
        </row>
        <row r="373">
          <cell r="A373" t="str">
            <v>South Dakota,2011</v>
          </cell>
          <cell r="B373">
            <v>88</v>
          </cell>
          <cell r="C373">
            <v>57</v>
          </cell>
          <cell r="D373">
            <v>49</v>
          </cell>
          <cell r="E373">
            <v>48</v>
          </cell>
          <cell r="F373">
            <v>53</v>
          </cell>
          <cell r="G373">
            <v>61</v>
          </cell>
          <cell r="H373">
            <v>61</v>
          </cell>
          <cell r="I373">
            <v>50</v>
          </cell>
          <cell r="J373">
            <v>50</v>
          </cell>
          <cell r="K373">
            <v>58</v>
          </cell>
          <cell r="L373">
            <v>158</v>
          </cell>
          <cell r="M373">
            <v>575</v>
          </cell>
        </row>
        <row r="374">
          <cell r="A374" t="str">
            <v>South Dakota,2012</v>
          </cell>
          <cell r="B374">
            <v>109</v>
          </cell>
          <cell r="C374">
            <v>48</v>
          </cell>
          <cell r="D374">
            <v>39</v>
          </cell>
          <cell r="E374">
            <v>46</v>
          </cell>
          <cell r="F374">
            <v>47</v>
          </cell>
          <cell r="G374">
            <v>63</v>
          </cell>
          <cell r="H374">
            <v>50</v>
          </cell>
          <cell r="I374">
            <v>73</v>
          </cell>
          <cell r="J374">
            <v>50</v>
          </cell>
          <cell r="K374">
            <v>106</v>
          </cell>
          <cell r="L374">
            <v>229</v>
          </cell>
          <cell r="M374">
            <v>631</v>
          </cell>
        </row>
        <row r="375">
          <cell r="A375" t="str">
            <v>South Dakota,2013</v>
          </cell>
          <cell r="B375">
            <v>125</v>
          </cell>
          <cell r="C375">
            <v>59</v>
          </cell>
          <cell r="D375">
            <v>43</v>
          </cell>
          <cell r="E375">
            <v>34</v>
          </cell>
          <cell r="F375">
            <v>69</v>
          </cell>
          <cell r="G375">
            <v>68</v>
          </cell>
          <cell r="H375">
            <v>63</v>
          </cell>
          <cell r="I375">
            <v>58</v>
          </cell>
          <cell r="J375">
            <v>56</v>
          </cell>
          <cell r="K375">
            <v>110</v>
          </cell>
          <cell r="L375">
            <v>224</v>
          </cell>
          <cell r="M375">
            <v>685</v>
          </cell>
        </row>
        <row r="376">
          <cell r="A376" t="str">
            <v>South Dakota,2014</v>
          </cell>
          <cell r="B376">
            <v>86</v>
          </cell>
          <cell r="C376">
            <v>74</v>
          </cell>
          <cell r="D376">
            <v>51</v>
          </cell>
          <cell r="E376">
            <v>38</v>
          </cell>
          <cell r="F376">
            <v>58</v>
          </cell>
          <cell r="G376">
            <v>66</v>
          </cell>
          <cell r="H376">
            <v>57</v>
          </cell>
          <cell r="I376">
            <v>51</v>
          </cell>
          <cell r="J376">
            <v>57</v>
          </cell>
          <cell r="K376">
            <v>102</v>
          </cell>
          <cell r="L376">
            <v>210</v>
          </cell>
          <cell r="M376">
            <v>640</v>
          </cell>
        </row>
        <row r="377">
          <cell r="A377" t="str">
            <v>South Dakota,2015</v>
          </cell>
          <cell r="B377">
            <v>118</v>
          </cell>
          <cell r="C377">
            <v>39</v>
          </cell>
          <cell r="D377">
            <v>51</v>
          </cell>
          <cell r="E377">
            <v>46</v>
          </cell>
          <cell r="F377">
            <v>62</v>
          </cell>
          <cell r="G377">
            <v>49</v>
          </cell>
          <cell r="H377">
            <v>49</v>
          </cell>
          <cell r="I377">
            <v>33</v>
          </cell>
          <cell r="J377">
            <v>51</v>
          </cell>
          <cell r="K377">
            <v>117</v>
          </cell>
          <cell r="L377">
            <v>201</v>
          </cell>
          <cell r="M377">
            <v>615</v>
          </cell>
        </row>
        <row r="378">
          <cell r="A378" t="str">
            <v>South Dakota,2016</v>
          </cell>
          <cell r="B378">
            <v>117</v>
          </cell>
          <cell r="C378">
            <v>58</v>
          </cell>
          <cell r="D378">
            <v>66</v>
          </cell>
          <cell r="E378">
            <v>53</v>
          </cell>
          <cell r="F378">
            <v>60</v>
          </cell>
          <cell r="G378">
            <v>43</v>
          </cell>
          <cell r="H378">
            <v>68</v>
          </cell>
          <cell r="I378">
            <v>73</v>
          </cell>
          <cell r="J378">
            <v>63</v>
          </cell>
          <cell r="K378">
            <v>90</v>
          </cell>
          <cell r="L378">
            <v>226</v>
          </cell>
          <cell r="M378">
            <v>691</v>
          </cell>
        </row>
        <row r="379">
          <cell r="A379" t="str">
            <v>South Dakota,2017</v>
          </cell>
          <cell r="B379">
            <v>93</v>
          </cell>
          <cell r="C379">
            <v>57</v>
          </cell>
          <cell r="D379">
            <v>61</v>
          </cell>
          <cell r="E379">
            <v>49</v>
          </cell>
          <cell r="F379">
            <v>35</v>
          </cell>
          <cell r="G379">
            <v>51</v>
          </cell>
          <cell r="H379">
            <v>70</v>
          </cell>
          <cell r="I379">
            <v>52</v>
          </cell>
          <cell r="J379">
            <v>57</v>
          </cell>
          <cell r="K379">
            <v>88</v>
          </cell>
          <cell r="L379">
            <v>197</v>
          </cell>
          <cell r="M379">
            <v>613</v>
          </cell>
        </row>
        <row r="380">
          <cell r="A380" t="str">
            <v>Tennessee,2009</v>
          </cell>
          <cell r="B380">
            <v>129</v>
          </cell>
          <cell r="C380">
            <v>50</v>
          </cell>
          <cell r="D380">
            <v>57</v>
          </cell>
          <cell r="E380">
            <v>73</v>
          </cell>
          <cell r="F380">
            <v>55</v>
          </cell>
          <cell r="G380">
            <v>50</v>
          </cell>
          <cell r="H380">
            <v>139</v>
          </cell>
          <cell r="I380">
            <v>162</v>
          </cell>
          <cell r="J380">
            <v>378</v>
          </cell>
          <cell r="K380">
            <v>554</v>
          </cell>
          <cell r="L380">
            <v>1094</v>
          </cell>
          <cell r="M380">
            <v>1647</v>
          </cell>
        </row>
        <row r="381">
          <cell r="A381" t="str">
            <v>Tennessee,2010</v>
          </cell>
          <cell r="B381">
            <v>95</v>
          </cell>
          <cell r="C381">
            <v>44</v>
          </cell>
          <cell r="D381">
            <v>57</v>
          </cell>
          <cell r="E381">
            <v>47</v>
          </cell>
          <cell r="F381">
            <v>27</v>
          </cell>
          <cell r="G381">
            <v>64</v>
          </cell>
          <cell r="H381">
            <v>120</v>
          </cell>
          <cell r="I381">
            <v>209</v>
          </cell>
          <cell r="J381">
            <v>373</v>
          </cell>
          <cell r="K381">
            <v>535</v>
          </cell>
          <cell r="L381">
            <v>1117</v>
          </cell>
          <cell r="M381">
            <v>1571</v>
          </cell>
        </row>
        <row r="382">
          <cell r="A382" t="str">
            <v>Tennessee,2011</v>
          </cell>
          <cell r="B382">
            <v>98</v>
          </cell>
          <cell r="C382">
            <v>51</v>
          </cell>
          <cell r="D382">
            <v>40</v>
          </cell>
          <cell r="E382">
            <v>40</v>
          </cell>
          <cell r="F382">
            <v>43</v>
          </cell>
          <cell r="G382">
            <v>59</v>
          </cell>
          <cell r="H382">
            <v>116</v>
          </cell>
          <cell r="I382">
            <v>236</v>
          </cell>
          <cell r="J382">
            <v>406</v>
          </cell>
          <cell r="K382">
            <v>550</v>
          </cell>
          <cell r="L382">
            <v>1192</v>
          </cell>
          <cell r="M382">
            <v>1639</v>
          </cell>
        </row>
        <row r="383">
          <cell r="A383" t="str">
            <v>Tennessee,2012</v>
          </cell>
          <cell r="B383">
            <v>91</v>
          </cell>
          <cell r="C383">
            <v>36</v>
          </cell>
          <cell r="D383">
            <v>53</v>
          </cell>
          <cell r="E383">
            <v>68</v>
          </cell>
          <cell r="F383">
            <v>51</v>
          </cell>
          <cell r="G383">
            <v>65</v>
          </cell>
          <cell r="H383">
            <v>117</v>
          </cell>
          <cell r="I383">
            <v>212</v>
          </cell>
          <cell r="J383">
            <v>355</v>
          </cell>
          <cell r="K383">
            <v>630</v>
          </cell>
          <cell r="L383">
            <v>1197</v>
          </cell>
          <cell r="M383">
            <v>1678</v>
          </cell>
        </row>
        <row r="384">
          <cell r="A384" t="str">
            <v>Tennessee,2013</v>
          </cell>
          <cell r="B384">
            <v>118</v>
          </cell>
          <cell r="C384">
            <v>51</v>
          </cell>
          <cell r="D384">
            <v>46</v>
          </cell>
          <cell r="E384">
            <v>41</v>
          </cell>
          <cell r="F384">
            <v>68</v>
          </cell>
          <cell r="G384">
            <v>72</v>
          </cell>
          <cell r="H384">
            <v>154</v>
          </cell>
          <cell r="I384">
            <v>248</v>
          </cell>
          <cell r="J384">
            <v>411</v>
          </cell>
          <cell r="K384">
            <v>597</v>
          </cell>
          <cell r="L384">
            <v>1256</v>
          </cell>
          <cell r="M384">
            <v>1806</v>
          </cell>
        </row>
        <row r="385">
          <cell r="A385" t="str">
            <v>Tennessee,2014</v>
          </cell>
          <cell r="B385">
            <v>84</v>
          </cell>
          <cell r="C385">
            <v>63</v>
          </cell>
          <cell r="D385">
            <v>52</v>
          </cell>
          <cell r="E385">
            <v>56</v>
          </cell>
          <cell r="F385">
            <v>74</v>
          </cell>
          <cell r="G385">
            <v>88</v>
          </cell>
          <cell r="H385">
            <v>176</v>
          </cell>
          <cell r="I385">
            <v>257</v>
          </cell>
          <cell r="J385">
            <v>409</v>
          </cell>
          <cell r="K385">
            <v>582</v>
          </cell>
          <cell r="L385">
            <v>1248</v>
          </cell>
          <cell r="M385">
            <v>1841</v>
          </cell>
        </row>
        <row r="386">
          <cell r="A386" t="str">
            <v>Tennessee,2015</v>
          </cell>
          <cell r="B386">
            <v>101</v>
          </cell>
          <cell r="C386">
            <v>61</v>
          </cell>
          <cell r="D386">
            <v>49</v>
          </cell>
          <cell r="E386">
            <v>42</v>
          </cell>
          <cell r="F386">
            <v>44</v>
          </cell>
          <cell r="G386">
            <v>59</v>
          </cell>
          <cell r="H386">
            <v>115</v>
          </cell>
          <cell r="I386">
            <v>308</v>
          </cell>
          <cell r="J386">
            <v>485</v>
          </cell>
          <cell r="K386">
            <v>645</v>
          </cell>
          <cell r="L386">
            <v>1438</v>
          </cell>
          <cell r="M386">
            <v>1909</v>
          </cell>
        </row>
        <row r="387">
          <cell r="A387" t="str">
            <v>Tennessee,2016</v>
          </cell>
          <cell r="B387">
            <v>130</v>
          </cell>
          <cell r="C387">
            <v>53</v>
          </cell>
          <cell r="D387">
            <v>47</v>
          </cell>
          <cell r="E387">
            <v>49</v>
          </cell>
          <cell r="F387">
            <v>47</v>
          </cell>
          <cell r="G387">
            <v>77</v>
          </cell>
          <cell r="H387">
            <v>180</v>
          </cell>
          <cell r="I387">
            <v>281</v>
          </cell>
          <cell r="J387">
            <v>412</v>
          </cell>
          <cell r="K387">
            <v>519</v>
          </cell>
          <cell r="L387">
            <v>1212</v>
          </cell>
          <cell r="M387">
            <v>1795</v>
          </cell>
        </row>
        <row r="388">
          <cell r="A388" t="str">
            <v>Tennessee,2017</v>
          </cell>
          <cell r="B388">
            <v>121</v>
          </cell>
          <cell r="C388">
            <v>46</v>
          </cell>
          <cell r="D388">
            <v>49</v>
          </cell>
          <cell r="E388">
            <v>49</v>
          </cell>
          <cell r="F388">
            <v>67</v>
          </cell>
          <cell r="G388">
            <v>80</v>
          </cell>
          <cell r="H388">
            <v>165</v>
          </cell>
          <cell r="I388">
            <v>337</v>
          </cell>
          <cell r="J388">
            <v>439</v>
          </cell>
          <cell r="K388">
            <v>545</v>
          </cell>
          <cell r="L388">
            <v>1321</v>
          </cell>
          <cell r="M388">
            <v>1898</v>
          </cell>
        </row>
        <row r="389">
          <cell r="A389" t="str">
            <v>Texas,2009</v>
          </cell>
          <cell r="B389">
            <v>111</v>
          </cell>
          <cell r="C389">
            <v>50</v>
          </cell>
          <cell r="D389">
            <v>59</v>
          </cell>
          <cell r="E389">
            <v>69</v>
          </cell>
          <cell r="F389">
            <v>111</v>
          </cell>
          <cell r="G389">
            <v>225</v>
          </cell>
          <cell r="H389">
            <v>317</v>
          </cell>
          <cell r="I389">
            <v>415</v>
          </cell>
          <cell r="J389">
            <v>852</v>
          </cell>
          <cell r="K389">
            <v>1245</v>
          </cell>
          <cell r="L389">
            <v>2512</v>
          </cell>
          <cell r="M389">
            <v>3454</v>
          </cell>
        </row>
        <row r="390">
          <cell r="A390" t="str">
            <v>Texas,2010</v>
          </cell>
          <cell r="B390">
            <v>115</v>
          </cell>
          <cell r="C390">
            <v>56</v>
          </cell>
          <cell r="D390">
            <v>50</v>
          </cell>
          <cell r="E390">
            <v>49</v>
          </cell>
          <cell r="F390">
            <v>76</v>
          </cell>
          <cell r="G390">
            <v>150</v>
          </cell>
          <cell r="H390">
            <v>266</v>
          </cell>
          <cell r="I390">
            <v>390</v>
          </cell>
          <cell r="J390">
            <v>826</v>
          </cell>
          <cell r="K390">
            <v>1219</v>
          </cell>
          <cell r="L390">
            <v>2435</v>
          </cell>
          <cell r="M390">
            <v>3197</v>
          </cell>
        </row>
        <row r="391">
          <cell r="A391" t="str">
            <v>Texas,2011</v>
          </cell>
          <cell r="B391">
            <v>121</v>
          </cell>
          <cell r="C391">
            <v>49</v>
          </cell>
          <cell r="D391">
            <v>66</v>
          </cell>
          <cell r="E391">
            <v>67</v>
          </cell>
          <cell r="F391">
            <v>80</v>
          </cell>
          <cell r="G391">
            <v>122</v>
          </cell>
          <cell r="H391">
            <v>280</v>
          </cell>
          <cell r="I391">
            <v>405</v>
          </cell>
          <cell r="J391">
            <v>803</v>
          </cell>
          <cell r="K391">
            <v>1265</v>
          </cell>
          <cell r="L391">
            <v>2473</v>
          </cell>
          <cell r="M391">
            <v>3258</v>
          </cell>
        </row>
        <row r="392">
          <cell r="A392" t="str">
            <v>Texas,2012</v>
          </cell>
          <cell r="B392">
            <v>123</v>
          </cell>
          <cell r="C392">
            <v>55</v>
          </cell>
          <cell r="D392">
            <v>48</v>
          </cell>
          <cell r="E392">
            <v>53</v>
          </cell>
          <cell r="F392">
            <v>61</v>
          </cell>
          <cell r="G392">
            <v>128</v>
          </cell>
          <cell r="H392">
            <v>258</v>
          </cell>
          <cell r="I392">
            <v>440</v>
          </cell>
          <cell r="J392">
            <v>784</v>
          </cell>
          <cell r="K392">
            <v>1211</v>
          </cell>
          <cell r="L392">
            <v>2435</v>
          </cell>
          <cell r="M392">
            <v>3161</v>
          </cell>
        </row>
        <row r="393">
          <cell r="A393" t="str">
            <v>Texas,2013</v>
          </cell>
          <cell r="B393">
            <v>119</v>
          </cell>
          <cell r="C393">
            <v>56</v>
          </cell>
          <cell r="D393">
            <v>55</v>
          </cell>
          <cell r="E393">
            <v>64</v>
          </cell>
          <cell r="F393">
            <v>81</v>
          </cell>
          <cell r="G393">
            <v>175</v>
          </cell>
          <cell r="H393">
            <v>365</v>
          </cell>
          <cell r="I393">
            <v>490</v>
          </cell>
          <cell r="J393">
            <v>841</v>
          </cell>
          <cell r="K393">
            <v>1277</v>
          </cell>
          <cell r="L393">
            <v>2608</v>
          </cell>
          <cell r="M393">
            <v>3523</v>
          </cell>
        </row>
        <row r="394">
          <cell r="A394" t="str">
            <v>Texas,2014</v>
          </cell>
          <cell r="B394">
            <v>115</v>
          </cell>
          <cell r="C394">
            <v>55</v>
          </cell>
          <cell r="D394">
            <v>34</v>
          </cell>
          <cell r="E394">
            <v>83</v>
          </cell>
          <cell r="F394">
            <v>118</v>
          </cell>
          <cell r="G394">
            <v>198</v>
          </cell>
          <cell r="H394">
            <v>458</v>
          </cell>
          <cell r="I394">
            <v>533</v>
          </cell>
          <cell r="J394">
            <v>829</v>
          </cell>
          <cell r="K394">
            <v>1190</v>
          </cell>
          <cell r="L394">
            <v>2552</v>
          </cell>
          <cell r="M394">
            <v>3613</v>
          </cell>
        </row>
        <row r="395">
          <cell r="A395" t="str">
            <v>Texas,2015</v>
          </cell>
          <cell r="B395">
            <v>110</v>
          </cell>
          <cell r="C395">
            <v>54</v>
          </cell>
          <cell r="D395">
            <v>55</v>
          </cell>
          <cell r="E395">
            <v>53</v>
          </cell>
          <cell r="F395">
            <v>50</v>
          </cell>
          <cell r="G395">
            <v>161</v>
          </cell>
          <cell r="H395">
            <v>318</v>
          </cell>
          <cell r="I395">
            <v>496</v>
          </cell>
          <cell r="J395">
            <v>826</v>
          </cell>
          <cell r="K395">
            <v>1253</v>
          </cell>
          <cell r="L395">
            <v>2575</v>
          </cell>
          <cell r="M395">
            <v>3376</v>
          </cell>
        </row>
        <row r="396">
          <cell r="A396" t="str">
            <v>Texas,2016</v>
          </cell>
          <cell r="B396">
            <v>119</v>
          </cell>
          <cell r="C396">
            <v>61</v>
          </cell>
          <cell r="D396">
            <v>60</v>
          </cell>
          <cell r="E396">
            <v>39</v>
          </cell>
          <cell r="F396">
            <v>82</v>
          </cell>
          <cell r="G396">
            <v>115</v>
          </cell>
          <cell r="H396">
            <v>320</v>
          </cell>
          <cell r="I396">
            <v>518</v>
          </cell>
          <cell r="J396">
            <v>716</v>
          </cell>
          <cell r="K396">
            <v>1026</v>
          </cell>
          <cell r="L396">
            <v>2260</v>
          </cell>
          <cell r="M396">
            <v>3056</v>
          </cell>
        </row>
        <row r="397">
          <cell r="A397" t="str">
            <v>Texas,2017</v>
          </cell>
          <cell r="B397">
            <v>101</v>
          </cell>
          <cell r="C397">
            <v>62</v>
          </cell>
          <cell r="D397">
            <v>55</v>
          </cell>
          <cell r="E397">
            <v>43</v>
          </cell>
          <cell r="F397">
            <v>65</v>
          </cell>
          <cell r="G397">
            <v>171</v>
          </cell>
          <cell r="H397">
            <v>326</v>
          </cell>
          <cell r="I397">
            <v>518</v>
          </cell>
          <cell r="J397">
            <v>741</v>
          </cell>
          <cell r="K397">
            <v>1031</v>
          </cell>
          <cell r="L397">
            <v>2290</v>
          </cell>
          <cell r="M397">
            <v>3113</v>
          </cell>
        </row>
        <row r="398">
          <cell r="A398" t="str">
            <v>Utah,2009</v>
          </cell>
          <cell r="B398">
            <v>99</v>
          </cell>
          <cell r="C398">
            <v>47</v>
          </cell>
          <cell r="D398">
            <v>48</v>
          </cell>
          <cell r="E398">
            <v>39</v>
          </cell>
          <cell r="F398">
            <v>73</v>
          </cell>
          <cell r="G398">
            <v>58</v>
          </cell>
          <cell r="H398">
            <v>53</v>
          </cell>
          <cell r="I398">
            <v>57</v>
          </cell>
          <cell r="J398">
            <v>66</v>
          </cell>
          <cell r="K398">
            <v>107</v>
          </cell>
          <cell r="L398">
            <v>230</v>
          </cell>
          <cell r="M398">
            <v>647</v>
          </cell>
        </row>
        <row r="399">
          <cell r="A399" t="str">
            <v>Utah,2010</v>
          </cell>
          <cell r="B399">
            <v>99</v>
          </cell>
          <cell r="C399">
            <v>69</v>
          </cell>
          <cell r="D399">
            <v>54</v>
          </cell>
          <cell r="E399">
            <v>63</v>
          </cell>
          <cell r="F399">
            <v>48</v>
          </cell>
          <cell r="G399">
            <v>56</v>
          </cell>
          <cell r="H399">
            <v>46</v>
          </cell>
          <cell r="I399">
            <v>39</v>
          </cell>
          <cell r="J399">
            <v>68</v>
          </cell>
          <cell r="K399">
            <v>153</v>
          </cell>
          <cell r="L399">
            <v>260</v>
          </cell>
          <cell r="M399">
            <v>695</v>
          </cell>
        </row>
        <row r="400">
          <cell r="A400" t="str">
            <v>Utah,2011</v>
          </cell>
          <cell r="B400">
            <v>108</v>
          </cell>
          <cell r="C400">
            <v>56</v>
          </cell>
          <cell r="D400">
            <v>56</v>
          </cell>
          <cell r="E400">
            <v>65</v>
          </cell>
          <cell r="F400">
            <v>53</v>
          </cell>
          <cell r="G400">
            <v>49</v>
          </cell>
          <cell r="H400">
            <v>41</v>
          </cell>
          <cell r="I400">
            <v>41</v>
          </cell>
          <cell r="J400">
            <v>82</v>
          </cell>
          <cell r="K400">
            <v>155</v>
          </cell>
          <cell r="L400">
            <v>278</v>
          </cell>
          <cell r="M400">
            <v>706</v>
          </cell>
        </row>
        <row r="401">
          <cell r="A401" t="str">
            <v>Utah,2012</v>
          </cell>
          <cell r="B401">
            <v>99</v>
          </cell>
          <cell r="C401">
            <v>57</v>
          </cell>
          <cell r="D401">
            <v>51</v>
          </cell>
          <cell r="E401">
            <v>41</v>
          </cell>
          <cell r="F401">
            <v>55</v>
          </cell>
          <cell r="G401">
            <v>41</v>
          </cell>
          <cell r="H401">
            <v>49</v>
          </cell>
          <cell r="I401">
            <v>64</v>
          </cell>
          <cell r="J401">
            <v>78</v>
          </cell>
          <cell r="K401">
            <v>147</v>
          </cell>
          <cell r="L401">
            <v>289</v>
          </cell>
          <cell r="M401">
            <v>682</v>
          </cell>
        </row>
        <row r="402">
          <cell r="A402" t="str">
            <v>Utah,2013</v>
          </cell>
          <cell r="B402">
            <v>91</v>
          </cell>
          <cell r="C402">
            <v>45</v>
          </cell>
          <cell r="D402">
            <v>47</v>
          </cell>
          <cell r="E402">
            <v>53</v>
          </cell>
          <cell r="F402">
            <v>56</v>
          </cell>
          <cell r="G402">
            <v>44</v>
          </cell>
          <cell r="H402">
            <v>68</v>
          </cell>
          <cell r="I402">
            <v>62</v>
          </cell>
          <cell r="J402">
            <v>95</v>
          </cell>
          <cell r="K402">
            <v>184</v>
          </cell>
          <cell r="L402">
            <v>341</v>
          </cell>
          <cell r="M402">
            <v>745</v>
          </cell>
        </row>
        <row r="403">
          <cell r="A403" t="str">
            <v>Utah,2014</v>
          </cell>
          <cell r="B403">
            <v>110</v>
          </cell>
          <cell r="C403">
            <v>43</v>
          </cell>
          <cell r="D403">
            <v>48</v>
          </cell>
          <cell r="E403">
            <v>51</v>
          </cell>
          <cell r="F403">
            <v>46</v>
          </cell>
          <cell r="G403">
            <v>54</v>
          </cell>
          <cell r="H403">
            <v>62</v>
          </cell>
          <cell r="I403">
            <v>45</v>
          </cell>
          <cell r="J403">
            <v>84</v>
          </cell>
          <cell r="K403">
            <v>151</v>
          </cell>
          <cell r="L403">
            <v>280</v>
          </cell>
          <cell r="M403">
            <v>694</v>
          </cell>
        </row>
        <row r="404">
          <cell r="A404" t="str">
            <v>Utah,2015</v>
          </cell>
          <cell r="B404">
            <v>98</v>
          </cell>
          <cell r="C404">
            <v>45</v>
          </cell>
          <cell r="D404">
            <v>68</v>
          </cell>
          <cell r="E404">
            <v>55</v>
          </cell>
          <cell r="F404">
            <v>52</v>
          </cell>
          <cell r="G404">
            <v>57</v>
          </cell>
          <cell r="H404">
            <v>47</v>
          </cell>
          <cell r="I404">
            <v>45</v>
          </cell>
          <cell r="J404">
            <v>66</v>
          </cell>
          <cell r="K404">
            <v>171</v>
          </cell>
          <cell r="L404">
            <v>282</v>
          </cell>
          <cell r="M404">
            <v>704</v>
          </cell>
        </row>
        <row r="405">
          <cell r="A405" t="str">
            <v>Utah,2016</v>
          </cell>
          <cell r="B405">
            <v>133</v>
          </cell>
          <cell r="C405">
            <v>57</v>
          </cell>
          <cell r="D405">
            <v>52</v>
          </cell>
          <cell r="E405">
            <v>67</v>
          </cell>
          <cell r="F405">
            <v>45</v>
          </cell>
          <cell r="G405">
            <v>53</v>
          </cell>
          <cell r="H405">
            <v>74</v>
          </cell>
          <cell r="I405">
            <v>47</v>
          </cell>
          <cell r="J405">
            <v>83</v>
          </cell>
          <cell r="K405">
            <v>160</v>
          </cell>
          <cell r="L405">
            <v>290</v>
          </cell>
          <cell r="M405">
            <v>771</v>
          </cell>
        </row>
        <row r="406">
          <cell r="A406" t="str">
            <v>Utah,2017</v>
          </cell>
          <cell r="B406">
            <v>105</v>
          </cell>
          <cell r="C406">
            <v>46</v>
          </cell>
          <cell r="D406">
            <v>41</v>
          </cell>
          <cell r="E406">
            <v>55</v>
          </cell>
          <cell r="F406">
            <v>46</v>
          </cell>
          <cell r="G406">
            <v>46</v>
          </cell>
          <cell r="H406">
            <v>37</v>
          </cell>
          <cell r="I406">
            <v>64</v>
          </cell>
          <cell r="J406">
            <v>75</v>
          </cell>
          <cell r="K406">
            <v>101</v>
          </cell>
          <cell r="L406">
            <v>240</v>
          </cell>
          <cell r="M406">
            <v>616</v>
          </cell>
        </row>
        <row r="407">
          <cell r="A407" t="str">
            <v>Vermont,2009</v>
          </cell>
          <cell r="B407">
            <v>139</v>
          </cell>
          <cell r="C407">
            <v>44</v>
          </cell>
          <cell r="D407">
            <v>56</v>
          </cell>
          <cell r="E407">
            <v>52</v>
          </cell>
          <cell r="F407">
            <v>56</v>
          </cell>
          <cell r="G407">
            <v>43</v>
          </cell>
          <cell r="H407">
            <v>60</v>
          </cell>
          <cell r="I407">
            <v>38</v>
          </cell>
          <cell r="J407">
            <v>45</v>
          </cell>
          <cell r="K407">
            <v>42</v>
          </cell>
          <cell r="L407">
            <v>125</v>
          </cell>
          <cell r="M407">
            <v>575</v>
          </cell>
        </row>
        <row r="408">
          <cell r="A408" t="str">
            <v>Vermont,2010</v>
          </cell>
          <cell r="B408">
            <v>83</v>
          </cell>
          <cell r="C408">
            <v>63</v>
          </cell>
          <cell r="D408">
            <v>38</v>
          </cell>
          <cell r="E408">
            <v>66</v>
          </cell>
          <cell r="F408">
            <v>59</v>
          </cell>
          <cell r="G408">
            <v>50</v>
          </cell>
          <cell r="H408">
            <v>57</v>
          </cell>
          <cell r="I408">
            <v>66</v>
          </cell>
          <cell r="J408">
            <v>76</v>
          </cell>
          <cell r="K408">
            <v>66</v>
          </cell>
          <cell r="L408">
            <v>208</v>
          </cell>
          <cell r="M408">
            <v>624</v>
          </cell>
        </row>
        <row r="409">
          <cell r="A409" t="str">
            <v>Vermont,2011</v>
          </cell>
          <cell r="B409">
            <v>98</v>
          </cell>
          <cell r="C409">
            <v>30</v>
          </cell>
          <cell r="D409">
            <v>58</v>
          </cell>
          <cell r="E409">
            <v>41</v>
          </cell>
          <cell r="F409">
            <v>43</v>
          </cell>
          <cell r="G409">
            <v>68</v>
          </cell>
          <cell r="H409">
            <v>60</v>
          </cell>
          <cell r="I409">
            <v>56</v>
          </cell>
          <cell r="J409">
            <v>58</v>
          </cell>
          <cell r="K409">
            <v>31</v>
          </cell>
          <cell r="L409">
            <v>145</v>
          </cell>
          <cell r="M409">
            <v>543</v>
          </cell>
        </row>
        <row r="410">
          <cell r="A410" t="str">
            <v>Vermont,2012</v>
          </cell>
          <cell r="B410">
            <v>102</v>
          </cell>
          <cell r="C410">
            <v>84</v>
          </cell>
          <cell r="D410">
            <v>52</v>
          </cell>
          <cell r="E410">
            <v>52</v>
          </cell>
          <cell r="F410">
            <v>41</v>
          </cell>
          <cell r="G410">
            <v>59</v>
          </cell>
          <cell r="H410">
            <v>64</v>
          </cell>
          <cell r="I410">
            <v>52</v>
          </cell>
          <cell r="J410">
            <v>48</v>
          </cell>
          <cell r="K410">
            <v>49</v>
          </cell>
          <cell r="L410">
            <v>149</v>
          </cell>
          <cell r="M410">
            <v>603</v>
          </cell>
        </row>
        <row r="411">
          <cell r="A411" t="str">
            <v>Vermont,2013</v>
          </cell>
          <cell r="B411">
            <v>98</v>
          </cell>
          <cell r="C411">
            <v>55</v>
          </cell>
          <cell r="D411">
            <v>39</v>
          </cell>
          <cell r="E411">
            <v>43</v>
          </cell>
          <cell r="F411">
            <v>68</v>
          </cell>
          <cell r="G411">
            <v>65</v>
          </cell>
          <cell r="H411">
            <v>56</v>
          </cell>
          <cell r="I411">
            <v>50</v>
          </cell>
          <cell r="J411">
            <v>60</v>
          </cell>
          <cell r="K411">
            <v>55</v>
          </cell>
          <cell r="L411">
            <v>165</v>
          </cell>
          <cell r="M411">
            <v>589</v>
          </cell>
        </row>
        <row r="412">
          <cell r="A412" t="str">
            <v>Vermont,2014</v>
          </cell>
          <cell r="B412">
            <v>111</v>
          </cell>
          <cell r="C412">
            <v>44</v>
          </cell>
          <cell r="D412">
            <v>48</v>
          </cell>
          <cell r="E412">
            <v>49</v>
          </cell>
          <cell r="F412">
            <v>59</v>
          </cell>
          <cell r="G412">
            <v>47</v>
          </cell>
          <cell r="H412">
            <v>62</v>
          </cell>
          <cell r="I412">
            <v>69</v>
          </cell>
          <cell r="J412">
            <v>50</v>
          </cell>
          <cell r="K412">
            <v>58</v>
          </cell>
          <cell r="L412">
            <v>177</v>
          </cell>
          <cell r="M412">
            <v>597</v>
          </cell>
        </row>
        <row r="413">
          <cell r="A413" t="str">
            <v>Vermont,2015</v>
          </cell>
          <cell r="B413">
            <v>108</v>
          </cell>
          <cell r="C413">
            <v>71</v>
          </cell>
          <cell r="D413">
            <v>58</v>
          </cell>
          <cell r="E413">
            <v>60</v>
          </cell>
          <cell r="F413">
            <v>52</v>
          </cell>
          <cell r="G413">
            <v>80</v>
          </cell>
          <cell r="H413">
            <v>60</v>
          </cell>
          <cell r="I413">
            <v>54</v>
          </cell>
          <cell r="J413">
            <v>64</v>
          </cell>
          <cell r="K413">
            <v>82</v>
          </cell>
          <cell r="L413">
            <v>200</v>
          </cell>
          <cell r="M413">
            <v>689</v>
          </cell>
        </row>
        <row r="414">
          <cell r="A414" t="str">
            <v>Vermont,2016</v>
          </cell>
          <cell r="B414">
            <v>128</v>
          </cell>
          <cell r="C414">
            <v>52</v>
          </cell>
          <cell r="D414">
            <v>67</v>
          </cell>
          <cell r="E414">
            <v>39</v>
          </cell>
          <cell r="F414">
            <v>48</v>
          </cell>
          <cell r="G414">
            <v>31</v>
          </cell>
          <cell r="H414">
            <v>54</v>
          </cell>
          <cell r="I414">
            <v>54</v>
          </cell>
          <cell r="J414">
            <v>56</v>
          </cell>
          <cell r="K414">
            <v>49</v>
          </cell>
          <cell r="L414">
            <v>159</v>
          </cell>
          <cell r="M414">
            <v>578</v>
          </cell>
        </row>
        <row r="415">
          <cell r="A415" t="str">
            <v>Vermont,2017</v>
          </cell>
          <cell r="B415">
            <v>116</v>
          </cell>
          <cell r="C415">
            <v>67</v>
          </cell>
          <cell r="D415">
            <v>64</v>
          </cell>
          <cell r="E415">
            <v>41</v>
          </cell>
          <cell r="F415">
            <v>55</v>
          </cell>
          <cell r="G415">
            <v>44</v>
          </cell>
          <cell r="H415">
            <v>44</v>
          </cell>
          <cell r="I415">
            <v>40</v>
          </cell>
          <cell r="J415">
            <v>59</v>
          </cell>
          <cell r="K415">
            <v>56</v>
          </cell>
          <cell r="L415">
            <v>155</v>
          </cell>
          <cell r="M415">
            <v>586</v>
          </cell>
        </row>
        <row r="416">
          <cell r="A416" t="str">
            <v>Virginia,2009</v>
          </cell>
          <cell r="B416">
            <v>106</v>
          </cell>
          <cell r="C416">
            <v>54</v>
          </cell>
          <cell r="D416">
            <v>61</v>
          </cell>
          <cell r="E416">
            <v>40</v>
          </cell>
          <cell r="F416">
            <v>72</v>
          </cell>
          <cell r="G416">
            <v>52</v>
          </cell>
          <cell r="H416">
            <v>79</v>
          </cell>
          <cell r="I416">
            <v>118</v>
          </cell>
          <cell r="J416">
            <v>351</v>
          </cell>
          <cell r="K416">
            <v>550</v>
          </cell>
          <cell r="L416">
            <v>1019</v>
          </cell>
          <cell r="M416">
            <v>1483</v>
          </cell>
        </row>
        <row r="417">
          <cell r="A417" t="str">
            <v>Virginia,2010</v>
          </cell>
          <cell r="B417">
            <v>95</v>
          </cell>
          <cell r="C417">
            <v>63</v>
          </cell>
          <cell r="D417">
            <v>57</v>
          </cell>
          <cell r="E417">
            <v>50</v>
          </cell>
          <cell r="F417">
            <v>50</v>
          </cell>
          <cell r="G417">
            <v>48</v>
          </cell>
          <cell r="H417">
            <v>73</v>
          </cell>
          <cell r="I417">
            <v>129</v>
          </cell>
          <cell r="J417">
            <v>329</v>
          </cell>
          <cell r="K417">
            <v>581</v>
          </cell>
          <cell r="L417">
            <v>1039</v>
          </cell>
          <cell r="M417">
            <v>1475</v>
          </cell>
        </row>
        <row r="418">
          <cell r="A418" t="str">
            <v>Virginia,2011</v>
          </cell>
          <cell r="B418">
            <v>105</v>
          </cell>
          <cell r="C418">
            <v>49</v>
          </cell>
          <cell r="D418">
            <v>59</v>
          </cell>
          <cell r="E418">
            <v>27</v>
          </cell>
          <cell r="F418">
            <v>59</v>
          </cell>
          <cell r="G418">
            <v>62</v>
          </cell>
          <cell r="H418">
            <v>92</v>
          </cell>
          <cell r="I418">
            <v>197</v>
          </cell>
          <cell r="J418">
            <v>346</v>
          </cell>
          <cell r="K418">
            <v>661</v>
          </cell>
          <cell r="L418">
            <v>1204</v>
          </cell>
          <cell r="M418">
            <v>1657</v>
          </cell>
        </row>
        <row r="419">
          <cell r="A419" t="str">
            <v>Virginia,2012</v>
          </cell>
          <cell r="B419">
            <v>76</v>
          </cell>
          <cell r="C419">
            <v>59</v>
          </cell>
          <cell r="D419">
            <v>49</v>
          </cell>
          <cell r="E419">
            <v>54</v>
          </cell>
          <cell r="F419">
            <v>43</v>
          </cell>
          <cell r="G419">
            <v>65</v>
          </cell>
          <cell r="H419">
            <v>55</v>
          </cell>
          <cell r="I419">
            <v>135</v>
          </cell>
          <cell r="J419">
            <v>330</v>
          </cell>
          <cell r="K419">
            <v>643</v>
          </cell>
          <cell r="L419">
            <v>1108</v>
          </cell>
          <cell r="M419">
            <v>1509</v>
          </cell>
        </row>
        <row r="420">
          <cell r="A420" t="str">
            <v>Virginia,2013</v>
          </cell>
          <cell r="B420">
            <v>90</v>
          </cell>
          <cell r="C420">
            <v>50</v>
          </cell>
          <cell r="D420">
            <v>55</v>
          </cell>
          <cell r="E420">
            <v>50</v>
          </cell>
          <cell r="F420">
            <v>36</v>
          </cell>
          <cell r="G420">
            <v>65</v>
          </cell>
          <cell r="H420">
            <v>85</v>
          </cell>
          <cell r="I420">
            <v>201</v>
          </cell>
          <cell r="J420">
            <v>382</v>
          </cell>
          <cell r="K420">
            <v>649</v>
          </cell>
          <cell r="L420">
            <v>1232</v>
          </cell>
          <cell r="M420">
            <v>1663</v>
          </cell>
        </row>
        <row r="421">
          <cell r="A421" t="str">
            <v>Virginia,2014</v>
          </cell>
          <cell r="B421">
            <v>94</v>
          </cell>
          <cell r="C421">
            <v>44</v>
          </cell>
          <cell r="D421">
            <v>47</v>
          </cell>
          <cell r="E421">
            <v>40</v>
          </cell>
          <cell r="F421">
            <v>60</v>
          </cell>
          <cell r="G421">
            <v>94</v>
          </cell>
          <cell r="H421">
            <v>128</v>
          </cell>
          <cell r="I421">
            <v>237</v>
          </cell>
          <cell r="J421">
            <v>372</v>
          </cell>
          <cell r="K421">
            <v>620</v>
          </cell>
          <cell r="L421">
            <v>1229</v>
          </cell>
          <cell r="M421">
            <v>1736</v>
          </cell>
        </row>
        <row r="422">
          <cell r="A422" t="str">
            <v>Virginia,2015</v>
          </cell>
          <cell r="B422">
            <v>131</v>
          </cell>
          <cell r="C422">
            <v>51</v>
          </cell>
          <cell r="D422">
            <v>43</v>
          </cell>
          <cell r="E422">
            <v>47</v>
          </cell>
          <cell r="F422">
            <v>38</v>
          </cell>
          <cell r="G422">
            <v>67</v>
          </cell>
          <cell r="H422">
            <v>127</v>
          </cell>
          <cell r="I422">
            <v>224</v>
          </cell>
          <cell r="J422">
            <v>350</v>
          </cell>
          <cell r="K422">
            <v>632</v>
          </cell>
          <cell r="L422">
            <v>1206</v>
          </cell>
          <cell r="M422">
            <v>1710</v>
          </cell>
        </row>
        <row r="423">
          <cell r="A423" t="str">
            <v>Virginia,2016</v>
          </cell>
          <cell r="B423">
            <v>101</v>
          </cell>
          <cell r="C423">
            <v>73</v>
          </cell>
          <cell r="D423">
            <v>50</v>
          </cell>
          <cell r="E423">
            <v>36</v>
          </cell>
          <cell r="F423">
            <v>54</v>
          </cell>
          <cell r="G423">
            <v>62</v>
          </cell>
          <cell r="H423">
            <v>114</v>
          </cell>
          <cell r="I423">
            <v>193</v>
          </cell>
          <cell r="J423">
            <v>295</v>
          </cell>
          <cell r="K423">
            <v>494</v>
          </cell>
          <cell r="L423">
            <v>982</v>
          </cell>
          <cell r="M423">
            <v>1472</v>
          </cell>
        </row>
        <row r="424">
          <cell r="A424" t="str">
            <v>Virginia,2017</v>
          </cell>
          <cell r="B424">
            <v>123</v>
          </cell>
          <cell r="C424">
            <v>31</v>
          </cell>
          <cell r="D424">
            <v>65</v>
          </cell>
          <cell r="E424">
            <v>65</v>
          </cell>
          <cell r="F424">
            <v>57</v>
          </cell>
          <cell r="G424">
            <v>57</v>
          </cell>
          <cell r="H424">
            <v>110</v>
          </cell>
          <cell r="I424">
            <v>215</v>
          </cell>
          <cell r="J424">
            <v>315</v>
          </cell>
          <cell r="K424">
            <v>511</v>
          </cell>
          <cell r="L424">
            <v>1041</v>
          </cell>
          <cell r="M424">
            <v>1549</v>
          </cell>
        </row>
        <row r="425">
          <cell r="A425" t="str">
            <v>Washington,2009</v>
          </cell>
          <cell r="B425">
            <v>116</v>
          </cell>
          <cell r="C425">
            <v>54</v>
          </cell>
          <cell r="D425">
            <v>42</v>
          </cell>
          <cell r="E425">
            <v>54</v>
          </cell>
          <cell r="F425">
            <v>45</v>
          </cell>
          <cell r="G425">
            <v>77</v>
          </cell>
          <cell r="H425">
            <v>76</v>
          </cell>
          <cell r="I425">
            <v>60</v>
          </cell>
          <cell r="J425">
            <v>155</v>
          </cell>
          <cell r="K425">
            <v>320</v>
          </cell>
          <cell r="L425">
            <v>535</v>
          </cell>
          <cell r="M425">
            <v>999</v>
          </cell>
        </row>
        <row r="426">
          <cell r="A426" t="str">
            <v>Washington,2010</v>
          </cell>
          <cell r="B426">
            <v>109</v>
          </cell>
          <cell r="C426">
            <v>58</v>
          </cell>
          <cell r="D426">
            <v>72</v>
          </cell>
          <cell r="E426">
            <v>49</v>
          </cell>
          <cell r="F426">
            <v>46</v>
          </cell>
          <cell r="G426">
            <v>64</v>
          </cell>
          <cell r="H426">
            <v>59</v>
          </cell>
          <cell r="I426">
            <v>54</v>
          </cell>
          <cell r="J426">
            <v>120</v>
          </cell>
          <cell r="K426">
            <v>298</v>
          </cell>
          <cell r="L426">
            <v>472</v>
          </cell>
          <cell r="M426">
            <v>929</v>
          </cell>
        </row>
        <row r="427">
          <cell r="A427" t="str">
            <v>Washington,2011</v>
          </cell>
          <cell r="B427">
            <v>110</v>
          </cell>
          <cell r="C427">
            <v>57</v>
          </cell>
          <cell r="D427">
            <v>53</v>
          </cell>
          <cell r="E427">
            <v>54</v>
          </cell>
          <cell r="F427">
            <v>64</v>
          </cell>
          <cell r="G427">
            <v>73</v>
          </cell>
          <cell r="H427">
            <v>56</v>
          </cell>
          <cell r="I427">
            <v>84</v>
          </cell>
          <cell r="J427">
            <v>161</v>
          </cell>
          <cell r="K427">
            <v>365</v>
          </cell>
          <cell r="L427">
            <v>610</v>
          </cell>
          <cell r="M427">
            <v>1077</v>
          </cell>
        </row>
        <row r="428">
          <cell r="A428" t="str">
            <v>Washington,2012</v>
          </cell>
          <cell r="B428">
            <v>110</v>
          </cell>
          <cell r="C428">
            <v>46</v>
          </cell>
          <cell r="D428">
            <v>44</v>
          </cell>
          <cell r="E428">
            <v>26</v>
          </cell>
          <cell r="F428">
            <v>54</v>
          </cell>
          <cell r="G428">
            <v>69</v>
          </cell>
          <cell r="H428">
            <v>44</v>
          </cell>
          <cell r="I428">
            <v>62</v>
          </cell>
          <cell r="J428">
            <v>169</v>
          </cell>
          <cell r="K428">
            <v>356</v>
          </cell>
          <cell r="L428">
            <v>587</v>
          </cell>
          <cell r="M428">
            <v>980</v>
          </cell>
        </row>
        <row r="429">
          <cell r="A429" t="str">
            <v>Washington,2013</v>
          </cell>
          <cell r="B429">
            <v>122</v>
          </cell>
          <cell r="C429">
            <v>47</v>
          </cell>
          <cell r="D429">
            <v>53</v>
          </cell>
          <cell r="E429">
            <v>69</v>
          </cell>
          <cell r="F429">
            <v>54</v>
          </cell>
          <cell r="G429">
            <v>41</v>
          </cell>
          <cell r="H429">
            <v>56</v>
          </cell>
          <cell r="I429">
            <v>71</v>
          </cell>
          <cell r="J429">
            <v>167</v>
          </cell>
          <cell r="K429">
            <v>416</v>
          </cell>
          <cell r="L429">
            <v>654</v>
          </cell>
          <cell r="M429">
            <v>1096</v>
          </cell>
        </row>
        <row r="430">
          <cell r="A430" t="str">
            <v>Washington,2014</v>
          </cell>
          <cell r="B430">
            <v>115</v>
          </cell>
          <cell r="C430">
            <v>44</v>
          </cell>
          <cell r="D430">
            <v>47</v>
          </cell>
          <cell r="E430">
            <v>51</v>
          </cell>
          <cell r="F430">
            <v>61</v>
          </cell>
          <cell r="G430">
            <v>60</v>
          </cell>
          <cell r="H430">
            <v>69</v>
          </cell>
          <cell r="I430">
            <v>88</v>
          </cell>
          <cell r="J430">
            <v>142</v>
          </cell>
          <cell r="K430">
            <v>329</v>
          </cell>
          <cell r="L430">
            <v>559</v>
          </cell>
          <cell r="M430">
            <v>1006</v>
          </cell>
        </row>
        <row r="431">
          <cell r="A431" t="str">
            <v>Washington,2015</v>
          </cell>
          <cell r="B431">
            <v>127</v>
          </cell>
          <cell r="C431">
            <v>61</v>
          </cell>
          <cell r="D431">
            <v>50</v>
          </cell>
          <cell r="E431">
            <v>46</v>
          </cell>
          <cell r="F431">
            <v>57</v>
          </cell>
          <cell r="G431">
            <v>61</v>
          </cell>
          <cell r="H431">
            <v>43</v>
          </cell>
          <cell r="I431">
            <v>101</v>
          </cell>
          <cell r="J431">
            <v>165</v>
          </cell>
          <cell r="K431">
            <v>436</v>
          </cell>
          <cell r="L431">
            <v>702</v>
          </cell>
          <cell r="M431">
            <v>1147</v>
          </cell>
        </row>
        <row r="432">
          <cell r="A432" t="str">
            <v>Washington,2016</v>
          </cell>
          <cell r="B432">
            <v>125</v>
          </cell>
          <cell r="C432">
            <v>61</v>
          </cell>
          <cell r="D432">
            <v>66</v>
          </cell>
          <cell r="E432">
            <v>52</v>
          </cell>
          <cell r="F432">
            <v>57</v>
          </cell>
          <cell r="G432">
            <v>54</v>
          </cell>
          <cell r="H432">
            <v>86</v>
          </cell>
          <cell r="I432">
            <v>93</v>
          </cell>
          <cell r="J432">
            <v>179</v>
          </cell>
          <cell r="K432">
            <v>365</v>
          </cell>
          <cell r="L432">
            <v>637</v>
          </cell>
          <cell r="M432">
            <v>1138</v>
          </cell>
        </row>
        <row r="433">
          <cell r="A433" t="str">
            <v>Washington,2017</v>
          </cell>
          <cell r="B433">
            <v>97</v>
          </cell>
          <cell r="C433">
            <v>58</v>
          </cell>
          <cell r="D433">
            <v>55</v>
          </cell>
          <cell r="E433">
            <v>59</v>
          </cell>
          <cell r="F433">
            <v>51</v>
          </cell>
          <cell r="G433">
            <v>66</v>
          </cell>
          <cell r="H433">
            <v>81</v>
          </cell>
          <cell r="I433">
            <v>146</v>
          </cell>
          <cell r="J433">
            <v>237</v>
          </cell>
          <cell r="K433">
            <v>488</v>
          </cell>
          <cell r="L433">
            <v>871</v>
          </cell>
          <cell r="M433">
            <v>1338</v>
          </cell>
        </row>
        <row r="434">
          <cell r="A434" t="str">
            <v>West Virginia,2009</v>
          </cell>
          <cell r="B434">
            <v>111</v>
          </cell>
          <cell r="C434">
            <v>41</v>
          </cell>
          <cell r="D434">
            <v>67</v>
          </cell>
          <cell r="E434">
            <v>43</v>
          </cell>
          <cell r="F434">
            <v>62</v>
          </cell>
          <cell r="G434">
            <v>54</v>
          </cell>
          <cell r="H434">
            <v>77</v>
          </cell>
          <cell r="I434">
            <v>53</v>
          </cell>
          <cell r="J434">
            <v>129</v>
          </cell>
          <cell r="K434">
            <v>174</v>
          </cell>
          <cell r="L434">
            <v>356</v>
          </cell>
          <cell r="M434">
            <v>811</v>
          </cell>
        </row>
        <row r="435">
          <cell r="A435" t="str">
            <v>West Virginia,2010</v>
          </cell>
          <cell r="B435">
            <v>100</v>
          </cell>
          <cell r="C435">
            <v>44</v>
          </cell>
          <cell r="D435">
            <v>70</v>
          </cell>
          <cell r="E435">
            <v>49</v>
          </cell>
          <cell r="F435">
            <v>57</v>
          </cell>
          <cell r="G435">
            <v>46</v>
          </cell>
          <cell r="H435">
            <v>55</v>
          </cell>
          <cell r="I435">
            <v>77</v>
          </cell>
          <cell r="J435">
            <v>121</v>
          </cell>
          <cell r="K435">
            <v>186</v>
          </cell>
          <cell r="L435">
            <v>384</v>
          </cell>
          <cell r="M435">
            <v>805</v>
          </cell>
        </row>
        <row r="436">
          <cell r="A436" t="str">
            <v>West Virginia,2011</v>
          </cell>
          <cell r="B436">
            <v>110</v>
          </cell>
          <cell r="C436">
            <v>64</v>
          </cell>
          <cell r="D436">
            <v>60</v>
          </cell>
          <cell r="E436">
            <v>54</v>
          </cell>
          <cell r="F436">
            <v>71</v>
          </cell>
          <cell r="G436">
            <v>48</v>
          </cell>
          <cell r="H436">
            <v>42</v>
          </cell>
          <cell r="I436">
            <v>66</v>
          </cell>
          <cell r="J436">
            <v>117</v>
          </cell>
          <cell r="K436">
            <v>165</v>
          </cell>
          <cell r="L436">
            <v>348</v>
          </cell>
          <cell r="M436">
            <v>797</v>
          </cell>
        </row>
        <row r="437">
          <cell r="A437" t="str">
            <v>West Virginia,2012</v>
          </cell>
          <cell r="B437">
            <v>116</v>
          </cell>
          <cell r="C437">
            <v>51</v>
          </cell>
          <cell r="D437">
            <v>61</v>
          </cell>
          <cell r="E437">
            <v>36</v>
          </cell>
          <cell r="F437">
            <v>54</v>
          </cell>
          <cell r="G437">
            <v>68</v>
          </cell>
          <cell r="H437">
            <v>58</v>
          </cell>
          <cell r="I437">
            <v>53</v>
          </cell>
          <cell r="J437">
            <v>107</v>
          </cell>
          <cell r="K437">
            <v>177</v>
          </cell>
          <cell r="L437">
            <v>337</v>
          </cell>
          <cell r="M437">
            <v>781</v>
          </cell>
        </row>
        <row r="438">
          <cell r="A438" t="str">
            <v>West Virginia,2013</v>
          </cell>
          <cell r="B438">
            <v>103</v>
          </cell>
          <cell r="C438">
            <v>54</v>
          </cell>
          <cell r="D438">
            <v>55</v>
          </cell>
          <cell r="E438">
            <v>36</v>
          </cell>
          <cell r="F438">
            <v>50</v>
          </cell>
          <cell r="G438">
            <v>49</v>
          </cell>
          <cell r="H438">
            <v>59</v>
          </cell>
          <cell r="I438">
            <v>64</v>
          </cell>
          <cell r="J438">
            <v>112</v>
          </cell>
          <cell r="K438">
            <v>197</v>
          </cell>
          <cell r="L438">
            <v>373</v>
          </cell>
          <cell r="M438">
            <v>779</v>
          </cell>
        </row>
        <row r="439">
          <cell r="A439" t="str">
            <v>West Virginia,2014</v>
          </cell>
          <cell r="B439">
            <v>117</v>
          </cell>
          <cell r="C439">
            <v>41</v>
          </cell>
          <cell r="D439">
            <v>47</v>
          </cell>
          <cell r="E439">
            <v>49</v>
          </cell>
          <cell r="F439">
            <v>57</v>
          </cell>
          <cell r="G439">
            <v>60</v>
          </cell>
          <cell r="H439">
            <v>67</v>
          </cell>
          <cell r="I439">
            <v>71</v>
          </cell>
          <cell r="J439">
            <v>87</v>
          </cell>
          <cell r="K439">
            <v>180</v>
          </cell>
          <cell r="L439">
            <v>338</v>
          </cell>
          <cell r="M439">
            <v>776</v>
          </cell>
        </row>
        <row r="440">
          <cell r="A440" t="str">
            <v>West Virginia,2015</v>
          </cell>
          <cell r="B440">
            <v>99</v>
          </cell>
          <cell r="C440">
            <v>47</v>
          </cell>
          <cell r="D440">
            <v>49</v>
          </cell>
          <cell r="E440">
            <v>44</v>
          </cell>
          <cell r="F440">
            <v>40</v>
          </cell>
          <cell r="G440">
            <v>38</v>
          </cell>
          <cell r="H440">
            <v>41</v>
          </cell>
          <cell r="I440">
            <v>79</v>
          </cell>
          <cell r="J440">
            <v>117</v>
          </cell>
          <cell r="K440">
            <v>207</v>
          </cell>
          <cell r="L440">
            <v>403</v>
          </cell>
          <cell r="M440">
            <v>761</v>
          </cell>
        </row>
        <row r="441">
          <cell r="A441" t="str">
            <v>West Virginia,2016</v>
          </cell>
          <cell r="B441">
            <v>101</v>
          </cell>
          <cell r="C441">
            <v>56</v>
          </cell>
          <cell r="D441">
            <v>69</v>
          </cell>
          <cell r="E441">
            <v>64</v>
          </cell>
          <cell r="F441">
            <v>51</v>
          </cell>
          <cell r="G441">
            <v>65</v>
          </cell>
          <cell r="H441">
            <v>72</v>
          </cell>
          <cell r="I441">
            <v>76</v>
          </cell>
          <cell r="J441">
            <v>76</v>
          </cell>
          <cell r="K441">
            <v>148</v>
          </cell>
          <cell r="L441">
            <v>300</v>
          </cell>
          <cell r="M441">
            <v>778</v>
          </cell>
        </row>
        <row r="442">
          <cell r="A442" t="str">
            <v>West Virginia,2017</v>
          </cell>
          <cell r="B442">
            <v>83</v>
          </cell>
          <cell r="C442">
            <v>51</v>
          </cell>
          <cell r="D442">
            <v>39</v>
          </cell>
          <cell r="E442">
            <v>39</v>
          </cell>
          <cell r="F442">
            <v>48</v>
          </cell>
          <cell r="G442">
            <v>37</v>
          </cell>
          <cell r="H442">
            <v>55</v>
          </cell>
          <cell r="I442">
            <v>81</v>
          </cell>
          <cell r="J442">
            <v>120</v>
          </cell>
          <cell r="K442">
            <v>175</v>
          </cell>
          <cell r="L442">
            <v>376</v>
          </cell>
          <cell r="M442">
            <v>728</v>
          </cell>
        </row>
        <row r="443">
          <cell r="A443" t="str">
            <v>Wisconsin,2009</v>
          </cell>
          <cell r="B443">
            <v>111</v>
          </cell>
          <cell r="C443">
            <v>71</v>
          </cell>
          <cell r="D443">
            <v>45</v>
          </cell>
          <cell r="E443">
            <v>51</v>
          </cell>
          <cell r="F443">
            <v>70</v>
          </cell>
          <cell r="G443">
            <v>75</v>
          </cell>
          <cell r="H443">
            <v>58</v>
          </cell>
          <cell r="I443">
            <v>77</v>
          </cell>
          <cell r="J443">
            <v>234</v>
          </cell>
          <cell r="K443">
            <v>514</v>
          </cell>
          <cell r="L443">
            <v>825</v>
          </cell>
          <cell r="M443">
            <v>1306</v>
          </cell>
        </row>
        <row r="444">
          <cell r="A444" t="str">
            <v>Wisconsin,2010</v>
          </cell>
          <cell r="B444">
            <v>87</v>
          </cell>
          <cell r="C444">
            <v>47</v>
          </cell>
          <cell r="D444">
            <v>35</v>
          </cell>
          <cell r="E444">
            <v>63</v>
          </cell>
          <cell r="F444">
            <v>53</v>
          </cell>
          <cell r="G444">
            <v>37</v>
          </cell>
          <cell r="H444">
            <v>47</v>
          </cell>
          <cell r="I444">
            <v>66</v>
          </cell>
          <cell r="J444">
            <v>225</v>
          </cell>
          <cell r="K444">
            <v>501</v>
          </cell>
          <cell r="L444">
            <v>792</v>
          </cell>
          <cell r="M444">
            <v>1161</v>
          </cell>
        </row>
        <row r="445">
          <cell r="A445" t="str">
            <v>Wisconsin,2011</v>
          </cell>
          <cell r="B445">
            <v>115</v>
          </cell>
          <cell r="C445">
            <v>49</v>
          </cell>
          <cell r="D445">
            <v>55</v>
          </cell>
          <cell r="E445">
            <v>54</v>
          </cell>
          <cell r="F445">
            <v>47</v>
          </cell>
          <cell r="G445">
            <v>51</v>
          </cell>
          <cell r="H445">
            <v>49</v>
          </cell>
          <cell r="I445">
            <v>64</v>
          </cell>
          <cell r="J445">
            <v>241</v>
          </cell>
          <cell r="K445">
            <v>532</v>
          </cell>
          <cell r="L445">
            <v>837</v>
          </cell>
          <cell r="M445">
            <v>1257</v>
          </cell>
        </row>
        <row r="446">
          <cell r="A446" t="str">
            <v>Wisconsin,2012</v>
          </cell>
          <cell r="B446">
            <v>110</v>
          </cell>
          <cell r="C446">
            <v>48</v>
          </cell>
          <cell r="D446">
            <v>63</v>
          </cell>
          <cell r="E446">
            <v>44</v>
          </cell>
          <cell r="F446">
            <v>66</v>
          </cell>
          <cell r="G446">
            <v>45</v>
          </cell>
          <cell r="H446">
            <v>60</v>
          </cell>
          <cell r="I446">
            <v>58</v>
          </cell>
          <cell r="J446">
            <v>257</v>
          </cell>
          <cell r="K446">
            <v>546</v>
          </cell>
          <cell r="L446">
            <v>861</v>
          </cell>
          <cell r="M446">
            <v>1297</v>
          </cell>
        </row>
        <row r="447">
          <cell r="A447" t="str">
            <v>Wisconsin,2013</v>
          </cell>
          <cell r="B447">
            <v>114</v>
          </cell>
          <cell r="C447">
            <v>51</v>
          </cell>
          <cell r="D447">
            <v>49</v>
          </cell>
          <cell r="E447">
            <v>43</v>
          </cell>
          <cell r="F447">
            <v>69</v>
          </cell>
          <cell r="G447">
            <v>62</v>
          </cell>
          <cell r="H447">
            <v>78</v>
          </cell>
          <cell r="I447">
            <v>103</v>
          </cell>
          <cell r="J447">
            <v>228</v>
          </cell>
          <cell r="K447">
            <v>642</v>
          </cell>
          <cell r="L447">
            <v>973</v>
          </cell>
          <cell r="M447">
            <v>1439</v>
          </cell>
        </row>
        <row r="448">
          <cell r="A448" t="str">
            <v>Wisconsin,2014</v>
          </cell>
          <cell r="B448">
            <v>104</v>
          </cell>
          <cell r="C448">
            <v>53</v>
          </cell>
          <cell r="D448">
            <v>65</v>
          </cell>
          <cell r="E448">
            <v>64</v>
          </cell>
          <cell r="F448">
            <v>72</v>
          </cell>
          <cell r="G448">
            <v>66</v>
          </cell>
          <cell r="H448">
            <v>93</v>
          </cell>
          <cell r="I448">
            <v>77</v>
          </cell>
          <cell r="J448">
            <v>198</v>
          </cell>
          <cell r="K448">
            <v>560</v>
          </cell>
          <cell r="L448">
            <v>835</v>
          </cell>
          <cell r="M448">
            <v>1352</v>
          </cell>
        </row>
        <row r="449">
          <cell r="A449" t="str">
            <v>Wisconsin,2015</v>
          </cell>
          <cell r="B449">
            <v>100</v>
          </cell>
          <cell r="C449">
            <v>77</v>
          </cell>
          <cell r="D449">
            <v>47</v>
          </cell>
          <cell r="E449">
            <v>58</v>
          </cell>
          <cell r="F449">
            <v>52</v>
          </cell>
          <cell r="G449">
            <v>66</v>
          </cell>
          <cell r="H449">
            <v>36</v>
          </cell>
          <cell r="I449">
            <v>97</v>
          </cell>
          <cell r="J449">
            <v>243</v>
          </cell>
          <cell r="K449">
            <v>595</v>
          </cell>
          <cell r="L449">
            <v>935</v>
          </cell>
          <cell r="M449">
            <v>1371</v>
          </cell>
        </row>
        <row r="450">
          <cell r="A450" t="str">
            <v>Wisconsin,2016</v>
          </cell>
          <cell r="B450">
            <v>127</v>
          </cell>
          <cell r="C450">
            <v>50</v>
          </cell>
          <cell r="D450">
            <v>42</v>
          </cell>
          <cell r="E450">
            <v>58</v>
          </cell>
          <cell r="F450">
            <v>31</v>
          </cell>
          <cell r="G450">
            <v>38</v>
          </cell>
          <cell r="H450">
            <v>64</v>
          </cell>
          <cell r="I450">
            <v>86</v>
          </cell>
          <cell r="J450">
            <v>164</v>
          </cell>
          <cell r="K450">
            <v>471</v>
          </cell>
          <cell r="L450">
            <v>721</v>
          </cell>
          <cell r="M450">
            <v>1131</v>
          </cell>
        </row>
        <row r="451">
          <cell r="A451" t="str">
            <v>Wisconsin,2017</v>
          </cell>
          <cell r="B451">
            <v>91</v>
          </cell>
          <cell r="C451">
            <v>48</v>
          </cell>
          <cell r="D451">
            <v>53</v>
          </cell>
          <cell r="E451">
            <v>48</v>
          </cell>
          <cell r="F451">
            <v>61</v>
          </cell>
          <cell r="G451">
            <v>63</v>
          </cell>
          <cell r="H451">
            <v>82</v>
          </cell>
          <cell r="I451">
            <v>125</v>
          </cell>
          <cell r="J451">
            <v>186</v>
          </cell>
          <cell r="K451">
            <v>521</v>
          </cell>
          <cell r="L451">
            <v>832</v>
          </cell>
          <cell r="M451">
            <v>1278</v>
          </cell>
        </row>
        <row r="452">
          <cell r="A452" t="str">
            <v>Wyoming,2009</v>
          </cell>
          <cell r="B452">
            <v>95</v>
          </cell>
          <cell r="C452">
            <v>69</v>
          </cell>
          <cell r="D452">
            <v>51</v>
          </cell>
          <cell r="E452">
            <v>70</v>
          </cell>
          <cell r="F452">
            <v>51</v>
          </cell>
          <cell r="G452">
            <v>56</v>
          </cell>
          <cell r="H452">
            <v>65</v>
          </cell>
          <cell r="I452">
            <v>69</v>
          </cell>
          <cell r="J452">
            <v>48</v>
          </cell>
          <cell r="K452">
            <v>42</v>
          </cell>
          <cell r="L452">
            <v>159</v>
          </cell>
          <cell r="M452">
            <v>616</v>
          </cell>
        </row>
        <row r="453">
          <cell r="A453" t="str">
            <v>Wyoming,2010</v>
          </cell>
          <cell r="B453">
            <v>105</v>
          </cell>
          <cell r="C453">
            <v>54</v>
          </cell>
          <cell r="D453">
            <v>33</v>
          </cell>
          <cell r="E453">
            <v>46</v>
          </cell>
          <cell r="F453">
            <v>55</v>
          </cell>
          <cell r="G453">
            <v>54</v>
          </cell>
          <cell r="H453">
            <v>65</v>
          </cell>
          <cell r="I453">
            <v>54</v>
          </cell>
          <cell r="J453">
            <v>37</v>
          </cell>
          <cell r="K453">
            <v>67</v>
          </cell>
          <cell r="L453">
            <v>158</v>
          </cell>
          <cell r="M453">
            <v>570</v>
          </cell>
        </row>
        <row r="454">
          <cell r="A454" t="str">
            <v>Wyoming,2011</v>
          </cell>
          <cell r="B454">
            <v>75</v>
          </cell>
          <cell r="C454">
            <v>67</v>
          </cell>
          <cell r="D454">
            <v>53</v>
          </cell>
          <cell r="E454">
            <v>45</v>
          </cell>
          <cell r="F454">
            <v>49</v>
          </cell>
          <cell r="G454">
            <v>45</v>
          </cell>
          <cell r="H454">
            <v>52</v>
          </cell>
          <cell r="I454">
            <v>59</v>
          </cell>
          <cell r="J454">
            <v>46</v>
          </cell>
          <cell r="K454">
            <v>72</v>
          </cell>
          <cell r="L454">
            <v>177</v>
          </cell>
          <cell r="M454">
            <v>563</v>
          </cell>
        </row>
        <row r="455">
          <cell r="A455" t="str">
            <v>Wyoming,2012</v>
          </cell>
          <cell r="B455">
            <v>104</v>
          </cell>
          <cell r="C455">
            <v>70</v>
          </cell>
          <cell r="D455">
            <v>65</v>
          </cell>
          <cell r="E455">
            <v>66</v>
          </cell>
          <cell r="F455">
            <v>61</v>
          </cell>
          <cell r="G455">
            <v>32</v>
          </cell>
          <cell r="H455">
            <v>56</v>
          </cell>
          <cell r="I455">
            <v>38</v>
          </cell>
          <cell r="J455">
            <v>51</v>
          </cell>
          <cell r="K455">
            <v>47</v>
          </cell>
          <cell r="L455">
            <v>136</v>
          </cell>
          <cell r="M455">
            <v>590</v>
          </cell>
        </row>
        <row r="456">
          <cell r="A456" t="str">
            <v>Wyoming,2013</v>
          </cell>
          <cell r="B456">
            <v>117</v>
          </cell>
          <cell r="C456">
            <v>53</v>
          </cell>
          <cell r="D456">
            <v>50</v>
          </cell>
          <cell r="E456">
            <v>67</v>
          </cell>
          <cell r="F456">
            <v>51</v>
          </cell>
          <cell r="G456">
            <v>54</v>
          </cell>
          <cell r="H456">
            <v>44</v>
          </cell>
          <cell r="I456">
            <v>52</v>
          </cell>
          <cell r="J456">
            <v>52</v>
          </cell>
          <cell r="K456">
            <v>66</v>
          </cell>
          <cell r="L456">
            <v>170</v>
          </cell>
          <cell r="M456">
            <v>606</v>
          </cell>
        </row>
        <row r="457">
          <cell r="A457" t="str">
            <v>Wyoming,2014</v>
          </cell>
          <cell r="B457">
            <v>99</v>
          </cell>
          <cell r="C457">
            <v>46</v>
          </cell>
          <cell r="D457">
            <v>65</v>
          </cell>
          <cell r="E457">
            <v>55</v>
          </cell>
          <cell r="F457">
            <v>52</v>
          </cell>
          <cell r="G457">
            <v>45</v>
          </cell>
          <cell r="H457">
            <v>44</v>
          </cell>
          <cell r="I457">
            <v>49</v>
          </cell>
          <cell r="J457">
            <v>62</v>
          </cell>
          <cell r="K457">
            <v>63</v>
          </cell>
          <cell r="L457">
            <v>174</v>
          </cell>
          <cell r="M457">
            <v>580</v>
          </cell>
        </row>
        <row r="458">
          <cell r="A458" t="str">
            <v>Wyoming,2015</v>
          </cell>
          <cell r="B458">
            <v>126</v>
          </cell>
          <cell r="C458">
            <v>57</v>
          </cell>
          <cell r="D458">
            <v>48</v>
          </cell>
          <cell r="E458">
            <v>69</v>
          </cell>
          <cell r="F458">
            <v>55</v>
          </cell>
          <cell r="G458">
            <v>46</v>
          </cell>
          <cell r="H458">
            <v>58</v>
          </cell>
          <cell r="I458">
            <v>50</v>
          </cell>
          <cell r="J458">
            <v>43</v>
          </cell>
          <cell r="K458">
            <v>56</v>
          </cell>
          <cell r="L458">
            <v>149</v>
          </cell>
          <cell r="M458">
            <v>608</v>
          </cell>
        </row>
        <row r="459">
          <cell r="A459" t="str">
            <v>Wyoming,2016</v>
          </cell>
          <cell r="B459">
            <v>132</v>
          </cell>
          <cell r="C459">
            <v>54</v>
          </cell>
          <cell r="D459">
            <v>44</v>
          </cell>
          <cell r="E459">
            <v>45</v>
          </cell>
          <cell r="F459">
            <v>71</v>
          </cell>
          <cell r="G459">
            <v>53</v>
          </cell>
          <cell r="H459">
            <v>40</v>
          </cell>
          <cell r="I459">
            <v>60</v>
          </cell>
          <cell r="J459">
            <v>57</v>
          </cell>
          <cell r="K459">
            <v>50</v>
          </cell>
          <cell r="L459">
            <v>167</v>
          </cell>
          <cell r="M459">
            <v>606</v>
          </cell>
        </row>
        <row r="460">
          <cell r="A460" t="str">
            <v>Wyoming,2017</v>
          </cell>
          <cell r="B460">
            <v>82</v>
          </cell>
          <cell r="C460">
            <v>52</v>
          </cell>
          <cell r="D460">
            <v>61</v>
          </cell>
          <cell r="E460">
            <v>55</v>
          </cell>
          <cell r="F460">
            <v>44</v>
          </cell>
          <cell r="G460">
            <v>60</v>
          </cell>
          <cell r="H460">
            <v>66</v>
          </cell>
          <cell r="I460">
            <v>68</v>
          </cell>
          <cell r="J460">
            <v>56</v>
          </cell>
          <cell r="K460">
            <v>60</v>
          </cell>
          <cell r="L460">
            <v>184</v>
          </cell>
          <cell r="M460">
            <v>604</v>
          </cell>
        </row>
        <row r="461">
          <cell r="A461" t="str">
            <v>Grand Total</v>
          </cell>
          <cell r="B461">
            <v>49922</v>
          </cell>
          <cell r="C461">
            <v>24748</v>
          </cell>
          <cell r="D461">
            <v>24537</v>
          </cell>
          <cell r="E461">
            <v>24754</v>
          </cell>
          <cell r="F461">
            <v>25531</v>
          </cell>
          <cell r="G461">
            <v>30133</v>
          </cell>
          <cell r="H461">
            <v>45276</v>
          </cell>
          <cell r="I461">
            <v>68007</v>
          </cell>
          <cell r="J461">
            <v>122493</v>
          </cell>
          <cell r="K461">
            <v>218159</v>
          </cell>
          <cell r="L461">
            <v>408659</v>
          </cell>
          <cell r="M461">
            <v>633560</v>
          </cell>
        </row>
      </sheetData>
      <sheetData sheetId="5">
        <row r="1">
          <cell r="A1" t="str">
            <v>Key Variable</v>
          </cell>
          <cell r="B1" t="str">
            <v>Under 5 years</v>
          </cell>
          <cell r="C1" t="str">
            <v>5 to 14 years</v>
          </cell>
          <cell r="D1" t="str">
            <v>15 to 24 years</v>
          </cell>
          <cell r="E1" t="str">
            <v>25 to 34 years</v>
          </cell>
          <cell r="F1" t="str">
            <v>35 to 44 years</v>
          </cell>
          <cell r="G1" t="str">
            <v>45 to 54 Years</v>
          </cell>
          <cell r="H1" t="str">
            <v>55 to 64 years</v>
          </cell>
          <cell r="I1" t="str">
            <v>65 to 74 years</v>
          </cell>
          <cell r="J1" t="str">
            <v>75 to 84 Years</v>
          </cell>
          <cell r="K1" t="str">
            <v>85 Years</v>
          </cell>
          <cell r="L1" t="str">
            <v>Elder 65+</v>
          </cell>
          <cell r="M1" t="str">
            <v>Total Population</v>
          </cell>
        </row>
        <row r="2">
          <cell r="A2" t="str">
            <v>Alabama,2009</v>
          </cell>
          <cell r="B2">
            <v>307928.86300000013</v>
          </cell>
          <cell r="C2">
            <v>619584.35200000007</v>
          </cell>
          <cell r="D2">
            <v>656445.02499999991</v>
          </cell>
          <cell r="E2">
            <v>601454.6889999999</v>
          </cell>
          <cell r="F2">
            <v>631297.47299999953</v>
          </cell>
          <cell r="G2">
            <v>665153.41999999993</v>
          </cell>
          <cell r="H2">
            <v>525898.70900000003</v>
          </cell>
          <cell r="I2">
            <v>336355.46100000007</v>
          </cell>
          <cell r="J2">
            <v>213823.88900000008</v>
          </cell>
          <cell r="K2">
            <v>76362.825999999972</v>
          </cell>
          <cell r="L2">
            <v>626542.17600000009</v>
          </cell>
          <cell r="M2">
            <v>4634304.7070000004</v>
          </cell>
        </row>
        <row r="3">
          <cell r="A3" t="str">
            <v>Alabama,2010</v>
          </cell>
          <cell r="B3">
            <v>301921.90100000001</v>
          </cell>
          <cell r="C3">
            <v>625364.91099999996</v>
          </cell>
          <cell r="D3">
            <v>669551.26100000006</v>
          </cell>
          <cell r="E3">
            <v>595517.9040000001</v>
          </cell>
          <cell r="F3">
            <v>631381.04399999999</v>
          </cell>
          <cell r="G3">
            <v>682985.55799999996</v>
          </cell>
          <cell r="H3">
            <v>554534.03099999996</v>
          </cell>
          <cell r="I3">
            <v>352232.08499999996</v>
          </cell>
          <cell r="J3">
            <v>206970.83499999999</v>
          </cell>
          <cell r="K3">
            <v>73898.58100000002</v>
          </cell>
          <cell r="L3">
            <v>633101.50099999993</v>
          </cell>
          <cell r="M3">
            <v>4694358.1110000005</v>
          </cell>
        </row>
        <row r="4">
          <cell r="A4" t="str">
            <v>Alabama,2011</v>
          </cell>
          <cell r="B4">
            <v>302645.11100000009</v>
          </cell>
          <cell r="C4">
            <v>624919.08400000003</v>
          </cell>
          <cell r="D4">
            <v>673867.16500000004</v>
          </cell>
          <cell r="E4">
            <v>600455.63200000022</v>
          </cell>
          <cell r="F4">
            <v>621939.20399999991</v>
          </cell>
          <cell r="G4">
            <v>685075.27399999974</v>
          </cell>
          <cell r="H4">
            <v>571409.12399999984</v>
          </cell>
          <cell r="I4">
            <v>360470.78399999999</v>
          </cell>
          <cell r="J4">
            <v>209145.815</v>
          </cell>
          <cell r="K4">
            <v>74465.832000000039</v>
          </cell>
          <cell r="L4">
            <v>644082.43099999998</v>
          </cell>
          <cell r="M4">
            <v>4724393.0250000013</v>
          </cell>
        </row>
        <row r="5">
          <cell r="A5" t="str">
            <v>Alabama,2012</v>
          </cell>
          <cell r="B5">
            <v>302847.40000000002</v>
          </cell>
          <cell r="C5">
            <v>624077.66300000006</v>
          </cell>
          <cell r="D5">
            <v>674199.30700000015</v>
          </cell>
          <cell r="E5">
            <v>603676.54699999979</v>
          </cell>
          <cell r="F5">
            <v>616048.41500000004</v>
          </cell>
          <cell r="G5">
            <v>684826.67400000012</v>
          </cell>
          <cell r="H5">
            <v>587063.17000000004</v>
          </cell>
          <cell r="I5">
            <v>372130.75900000008</v>
          </cell>
          <cell r="J5">
            <v>208944.766</v>
          </cell>
          <cell r="K5">
            <v>77051.363000000012</v>
          </cell>
          <cell r="L5">
            <v>658126.88800000015</v>
          </cell>
          <cell r="M5">
            <v>4750866.0640000002</v>
          </cell>
        </row>
        <row r="6">
          <cell r="A6" t="str">
            <v>Alabama,2013</v>
          </cell>
          <cell r="B6">
            <v>290870.39500000014</v>
          </cell>
          <cell r="C6">
            <v>604713.48799999978</v>
          </cell>
          <cell r="D6">
            <v>661689.49900000007</v>
          </cell>
          <cell r="E6">
            <v>593373.64400000009</v>
          </cell>
          <cell r="F6">
            <v>593672.8189999999</v>
          </cell>
          <cell r="G6">
            <v>659090.59899999993</v>
          </cell>
          <cell r="H6">
            <v>583277.13099999994</v>
          </cell>
          <cell r="I6">
            <v>375177.946</v>
          </cell>
          <cell r="J6">
            <v>207296.83000000002</v>
          </cell>
          <cell r="K6">
            <v>76518.604999999967</v>
          </cell>
          <cell r="L6">
            <v>658993.38100000005</v>
          </cell>
          <cell r="M6">
            <v>4645680.9559999993</v>
          </cell>
        </row>
        <row r="7">
          <cell r="A7" t="str">
            <v>Alabama,2014</v>
          </cell>
          <cell r="B7">
            <v>280763.57899999997</v>
          </cell>
          <cell r="C7">
            <v>585212.7490000003</v>
          </cell>
          <cell r="D7">
            <v>634099.12400000007</v>
          </cell>
          <cell r="E7">
            <v>583109.21899999981</v>
          </cell>
          <cell r="F7">
            <v>572361.6240000003</v>
          </cell>
          <cell r="G7">
            <v>630741.91700000013</v>
          </cell>
          <cell r="H7">
            <v>571194.49199999997</v>
          </cell>
          <cell r="I7">
            <v>370208.027</v>
          </cell>
          <cell r="J7">
            <v>201733.93699999998</v>
          </cell>
          <cell r="K7">
            <v>74948.270999999993</v>
          </cell>
          <cell r="L7">
            <v>646890.23499999987</v>
          </cell>
          <cell r="M7">
            <v>4504372.9390000002</v>
          </cell>
        </row>
        <row r="8">
          <cell r="A8" t="str">
            <v>Alabama,2015</v>
          </cell>
          <cell r="B8">
            <v>270692.09500000003</v>
          </cell>
          <cell r="C8">
            <v>568933.46499999985</v>
          </cell>
          <cell r="D8">
            <v>611666.47200000007</v>
          </cell>
          <cell r="E8">
            <v>573314.70200000005</v>
          </cell>
          <cell r="F8">
            <v>556205.99600000004</v>
          </cell>
          <cell r="G8">
            <v>605333.52599999995</v>
          </cell>
          <cell r="H8">
            <v>564364.23699999996</v>
          </cell>
          <cell r="I8">
            <v>372908.18599999999</v>
          </cell>
          <cell r="J8">
            <v>197623.58299999998</v>
          </cell>
          <cell r="K8">
            <v>73346.554000000004</v>
          </cell>
          <cell r="L8">
            <v>643878.32299999997</v>
          </cell>
          <cell r="M8">
            <v>4394388.8159999996</v>
          </cell>
        </row>
        <row r="9">
          <cell r="A9" t="str">
            <v>Alabama,2016</v>
          </cell>
          <cell r="B9">
            <v>275133.25299999997</v>
          </cell>
          <cell r="C9">
            <v>581878.04999999981</v>
          </cell>
          <cell r="D9">
            <v>626956.56500000018</v>
          </cell>
          <cell r="E9">
            <v>590616.87599999993</v>
          </cell>
          <cell r="F9">
            <v>571410.53099999996</v>
          </cell>
          <cell r="G9">
            <v>616254.85999999987</v>
          </cell>
          <cell r="H9">
            <v>589274.05000000005</v>
          </cell>
          <cell r="I9">
            <v>405060.60699999996</v>
          </cell>
          <cell r="J9">
            <v>209906.39200000005</v>
          </cell>
          <cell r="K9">
            <v>76330.944000000018</v>
          </cell>
          <cell r="L9">
            <v>691297.94300000009</v>
          </cell>
          <cell r="M9">
            <v>4542822.1279999996</v>
          </cell>
        </row>
        <row r="10">
          <cell r="A10" t="str">
            <v>Alabama,2017</v>
          </cell>
          <cell r="B10">
            <v>276368</v>
          </cell>
          <cell r="C10">
            <v>583860</v>
          </cell>
          <cell r="D10">
            <v>630041</v>
          </cell>
          <cell r="E10">
            <v>596730</v>
          </cell>
          <cell r="F10">
            <v>569893</v>
          </cell>
          <cell r="G10">
            <v>614255</v>
          </cell>
          <cell r="H10">
            <v>602923</v>
          </cell>
          <cell r="I10">
            <v>423307</v>
          </cell>
          <cell r="J10">
            <v>216909</v>
          </cell>
          <cell r="K10">
            <v>78846</v>
          </cell>
          <cell r="L10">
            <v>719062</v>
          </cell>
          <cell r="M10">
            <v>4593132</v>
          </cell>
        </row>
        <row r="11">
          <cell r="A11" t="str">
            <v>Alaska,2009</v>
          </cell>
          <cell r="B11">
            <v>52103.368999999999</v>
          </cell>
          <cell r="C11">
            <v>98091.997000000003</v>
          </cell>
          <cell r="D11">
            <v>113846.81400000001</v>
          </cell>
          <cell r="E11">
            <v>97175.08600000001</v>
          </cell>
          <cell r="F11">
            <v>96188.664999999979</v>
          </cell>
          <cell r="G11">
            <v>107008.77700000002</v>
          </cell>
          <cell r="H11">
            <v>71294.964999999997</v>
          </cell>
          <cell r="I11">
            <v>29675.831000000006</v>
          </cell>
          <cell r="J11">
            <v>13770.124999999998</v>
          </cell>
          <cell r="K11">
            <v>4362.7530000000006</v>
          </cell>
          <cell r="L11">
            <v>47808.709000000003</v>
          </cell>
          <cell r="M11">
            <v>683518.3820000001</v>
          </cell>
        </row>
        <row r="12">
          <cell r="A12" t="str">
            <v>Alaska,2010</v>
          </cell>
          <cell r="B12">
            <v>50438.074000000001</v>
          </cell>
          <cell r="C12">
            <v>98531.958000000013</v>
          </cell>
          <cell r="D12">
            <v>107026.671</v>
          </cell>
          <cell r="E12">
            <v>91869.334000000003</v>
          </cell>
          <cell r="F12">
            <v>93770.667000000001</v>
          </cell>
          <cell r="G12">
            <v>107327.258</v>
          </cell>
          <cell r="H12">
            <v>76383.358000000007</v>
          </cell>
          <cell r="I12">
            <v>31164.145999999997</v>
          </cell>
          <cell r="J12">
            <v>13707.31</v>
          </cell>
          <cell r="K12">
            <v>3951.8270000000002</v>
          </cell>
          <cell r="L12">
            <v>48823.282999999996</v>
          </cell>
          <cell r="M12">
            <v>674170.60300000012</v>
          </cell>
        </row>
        <row r="13">
          <cell r="A13" t="str">
            <v>Alaska,2011</v>
          </cell>
          <cell r="B13">
            <v>49320.758000000002</v>
          </cell>
          <cell r="C13">
            <v>95649.267999999996</v>
          </cell>
          <cell r="D13">
            <v>102347.12300000001</v>
          </cell>
          <cell r="E13">
            <v>93628.766999999993</v>
          </cell>
          <cell r="F13">
            <v>90209.519</v>
          </cell>
          <cell r="G13">
            <v>105024.54300000001</v>
          </cell>
          <cell r="H13">
            <v>78744.331000000006</v>
          </cell>
          <cell r="I13">
            <v>32341.642</v>
          </cell>
          <cell r="J13">
            <v>14472.803</v>
          </cell>
          <cell r="K13">
            <v>4042.5329999999999</v>
          </cell>
          <cell r="L13">
            <v>50856.978000000003</v>
          </cell>
          <cell r="M13">
            <v>665781.28700000013</v>
          </cell>
        </row>
        <row r="14">
          <cell r="A14" t="str">
            <v>Alaska,2012</v>
          </cell>
          <cell r="B14">
            <v>49808.383000000002</v>
          </cell>
          <cell r="C14">
            <v>94571.587999999989</v>
          </cell>
          <cell r="D14">
            <v>102031.217</v>
          </cell>
          <cell r="E14">
            <v>96648.288</v>
          </cell>
          <cell r="F14">
            <v>87949.646000000008</v>
          </cell>
          <cell r="G14">
            <v>102032.477</v>
          </cell>
          <cell r="H14">
            <v>80486.59</v>
          </cell>
          <cell r="I14">
            <v>32969.027999999998</v>
          </cell>
          <cell r="J14">
            <v>14134.945</v>
          </cell>
          <cell r="K14">
            <v>4272.4879999999994</v>
          </cell>
          <cell r="L14">
            <v>51376.460999999996</v>
          </cell>
          <cell r="M14">
            <v>664904.65</v>
          </cell>
        </row>
        <row r="15">
          <cell r="A15" t="str">
            <v>Alaska,2013</v>
          </cell>
          <cell r="B15">
            <v>51998.602000000006</v>
          </cell>
          <cell r="C15">
            <v>97821.771999999997</v>
          </cell>
          <cell r="D15">
            <v>104498.948</v>
          </cell>
          <cell r="E15">
            <v>103022.38299999999</v>
          </cell>
          <cell r="F15">
            <v>88056.806000000011</v>
          </cell>
          <cell r="G15">
            <v>101852.891</v>
          </cell>
          <cell r="H15">
            <v>85664.256999999998</v>
          </cell>
          <cell r="I15">
            <v>36823.951000000001</v>
          </cell>
          <cell r="J15">
            <v>15065.770999999999</v>
          </cell>
          <cell r="K15">
            <v>4984.9700000000012</v>
          </cell>
          <cell r="L15">
            <v>56874.692000000003</v>
          </cell>
          <cell r="M15">
            <v>689790.35099999991</v>
          </cell>
        </row>
        <row r="16">
          <cell r="A16" t="str">
            <v>Alaska,2014</v>
          </cell>
          <cell r="B16">
            <v>46005.013999999996</v>
          </cell>
          <cell r="C16">
            <v>86970.856</v>
          </cell>
          <cell r="D16">
            <v>95779.472000000009</v>
          </cell>
          <cell r="E16">
            <v>97905.337</v>
          </cell>
          <cell r="F16">
            <v>80436.801000000007</v>
          </cell>
          <cell r="G16">
            <v>89398.393000000011</v>
          </cell>
          <cell r="H16">
            <v>76881.040999999997</v>
          </cell>
          <cell r="I16">
            <v>35244.049999999996</v>
          </cell>
          <cell r="J16">
            <v>14214.119999999999</v>
          </cell>
          <cell r="K16">
            <v>4919.415</v>
          </cell>
          <cell r="L16">
            <v>54377.584999999999</v>
          </cell>
          <cell r="M16">
            <v>627754.49900000007</v>
          </cell>
        </row>
        <row r="17">
          <cell r="A17" t="str">
            <v>Alaska,2015</v>
          </cell>
          <cell r="B17">
            <v>50094.328999999998</v>
          </cell>
          <cell r="C17">
            <v>93613.091000000015</v>
          </cell>
          <cell r="D17">
            <v>102997.936</v>
          </cell>
          <cell r="E17">
            <v>105742.04300000001</v>
          </cell>
          <cell r="F17">
            <v>84866.135999999999</v>
          </cell>
          <cell r="G17">
            <v>93386.785999999993</v>
          </cell>
          <cell r="H17">
            <v>85900.012000000002</v>
          </cell>
          <cell r="I17">
            <v>41746.288</v>
          </cell>
          <cell r="J17">
            <v>16399.746000000003</v>
          </cell>
          <cell r="K17">
            <v>5561.7810000000009</v>
          </cell>
          <cell r="L17">
            <v>63707.815000000002</v>
          </cell>
          <cell r="M17">
            <v>680308.14800000004</v>
          </cell>
        </row>
        <row r="18">
          <cell r="A18" t="str">
            <v>Alaska,2016</v>
          </cell>
          <cell r="B18">
            <v>50552.801999999996</v>
          </cell>
          <cell r="C18">
            <v>96056.911999999982</v>
          </cell>
          <cell r="D18">
            <v>101966.205</v>
          </cell>
          <cell r="E18">
            <v>108448.158</v>
          </cell>
          <cell r="F18">
            <v>87242.518000000011</v>
          </cell>
          <cell r="G18">
            <v>94010.322</v>
          </cell>
          <cell r="H18">
            <v>90611.084999999992</v>
          </cell>
          <cell r="I18">
            <v>46493.370999999999</v>
          </cell>
          <cell r="J18">
            <v>17362.636000000002</v>
          </cell>
          <cell r="K18">
            <v>6584.2269999999999</v>
          </cell>
          <cell r="L18">
            <v>70440.233999999997</v>
          </cell>
          <cell r="M18">
            <v>699328.23600000003</v>
          </cell>
        </row>
        <row r="19">
          <cell r="A19" t="str">
            <v>Alaska,2017</v>
          </cell>
          <cell r="B19">
            <v>51140</v>
          </cell>
          <cell r="C19">
            <v>95737</v>
          </cell>
          <cell r="D19">
            <v>101178</v>
          </cell>
          <cell r="E19">
            <v>111036</v>
          </cell>
          <cell r="F19">
            <v>87229</v>
          </cell>
          <cell r="G19">
            <v>89984</v>
          </cell>
          <cell r="H19">
            <v>88798</v>
          </cell>
          <cell r="I19">
            <v>48531</v>
          </cell>
          <cell r="J19">
            <v>17748</v>
          </cell>
          <cell r="K19">
            <v>6030</v>
          </cell>
          <cell r="L19">
            <v>72309</v>
          </cell>
          <cell r="M19">
            <v>697411</v>
          </cell>
        </row>
        <row r="20">
          <cell r="A20" t="str">
            <v>Arizona,2009</v>
          </cell>
          <cell r="B20">
            <v>500512.114</v>
          </cell>
          <cell r="C20">
            <v>900235.31799999997</v>
          </cell>
          <cell r="D20">
            <v>858304.76299999992</v>
          </cell>
          <cell r="E20">
            <v>919459.3870000001</v>
          </cell>
          <cell r="F20">
            <v>858826.80199999991</v>
          </cell>
          <cell r="G20">
            <v>819785.54599999986</v>
          </cell>
          <cell r="H20">
            <v>651778.59499999997</v>
          </cell>
          <cell r="I20">
            <v>422658.02</v>
          </cell>
          <cell r="J20">
            <v>294833.44299999997</v>
          </cell>
          <cell r="K20">
            <v>96568.52</v>
          </cell>
          <cell r="L20">
            <v>814059.98300000001</v>
          </cell>
          <cell r="M20">
            <v>6322962.5079999994</v>
          </cell>
        </row>
        <row r="21">
          <cell r="A21" t="str">
            <v>Arizona,2010</v>
          </cell>
          <cell r="B21">
            <v>462606.62299999996</v>
          </cell>
          <cell r="C21">
            <v>879679.098</v>
          </cell>
          <cell r="D21">
            <v>884609.94000000018</v>
          </cell>
          <cell r="E21">
            <v>851999.0120000001</v>
          </cell>
          <cell r="F21">
            <v>828954.48999999987</v>
          </cell>
          <cell r="G21">
            <v>817134.22900000005</v>
          </cell>
          <cell r="H21">
            <v>682565.80700000003</v>
          </cell>
          <cell r="I21">
            <v>459853.08299999998</v>
          </cell>
          <cell r="J21">
            <v>277143.64399999997</v>
          </cell>
          <cell r="K21">
            <v>94396.292999999976</v>
          </cell>
          <cell r="L21">
            <v>831393.0199999999</v>
          </cell>
          <cell r="M21">
            <v>6238942.2189999996</v>
          </cell>
        </row>
        <row r="22">
          <cell r="A22" t="str">
            <v>Arizona,2011</v>
          </cell>
          <cell r="B22">
            <v>454131.86399999994</v>
          </cell>
          <cell r="C22">
            <v>873412.43400000001</v>
          </cell>
          <cell r="D22">
            <v>887156.55900000012</v>
          </cell>
          <cell r="E22">
            <v>851683.30799999996</v>
          </cell>
          <cell r="F22">
            <v>819503.745</v>
          </cell>
          <cell r="G22">
            <v>818149.83299999998</v>
          </cell>
          <cell r="H22">
            <v>696964.84</v>
          </cell>
          <cell r="I22">
            <v>476232.03200000001</v>
          </cell>
          <cell r="J22">
            <v>280020.772</v>
          </cell>
          <cell r="K22">
            <v>96203.977000000014</v>
          </cell>
          <cell r="L22">
            <v>852456.78099999996</v>
          </cell>
          <cell r="M22">
            <v>6253459.3639999991</v>
          </cell>
        </row>
        <row r="23">
          <cell r="A23" t="str">
            <v>Arizona,2012</v>
          </cell>
          <cell r="B23">
            <v>455863.22200000007</v>
          </cell>
          <cell r="C23">
            <v>900246.20200000005</v>
          </cell>
          <cell r="D23">
            <v>906892.93900000001</v>
          </cell>
          <cell r="E23">
            <v>863096.41800000006</v>
          </cell>
          <cell r="F23">
            <v>824146.85199999996</v>
          </cell>
          <cell r="G23">
            <v>833025.96099999989</v>
          </cell>
          <cell r="H23">
            <v>726808.64299999992</v>
          </cell>
          <cell r="I23">
            <v>502499.22299999988</v>
          </cell>
          <cell r="J23">
            <v>284880.84899999999</v>
          </cell>
          <cell r="K23">
            <v>104545.90800000001</v>
          </cell>
          <cell r="L23">
            <v>891925.98</v>
          </cell>
          <cell r="M23">
            <v>6402006.2170000002</v>
          </cell>
        </row>
        <row r="24">
          <cell r="A24" t="str">
            <v>Arizona,2013</v>
          </cell>
          <cell r="B24">
            <v>447025.81299999997</v>
          </cell>
          <cell r="C24">
            <v>903409.99699999997</v>
          </cell>
          <cell r="D24">
            <v>915730.4439999999</v>
          </cell>
          <cell r="E24">
            <v>864909.08500000008</v>
          </cell>
          <cell r="F24">
            <v>828891.43900000001</v>
          </cell>
          <cell r="G24">
            <v>837667.321</v>
          </cell>
          <cell r="H24">
            <v>746335.27199999988</v>
          </cell>
          <cell r="I24">
            <v>527865.26300000015</v>
          </cell>
          <cell r="J24">
            <v>291075.45399999997</v>
          </cell>
          <cell r="K24">
            <v>106610.29999999999</v>
          </cell>
          <cell r="L24">
            <v>925551.01700000023</v>
          </cell>
          <cell r="M24">
            <v>6469520.3879999993</v>
          </cell>
        </row>
        <row r="25">
          <cell r="A25" t="str">
            <v>Arizona,2014</v>
          </cell>
          <cell r="B25">
            <v>438431.64300000004</v>
          </cell>
          <cell r="C25">
            <v>904270.46600000001</v>
          </cell>
          <cell r="D25">
            <v>919818.57900000003</v>
          </cell>
          <cell r="E25">
            <v>871065.06200000003</v>
          </cell>
          <cell r="F25">
            <v>823562.72299999988</v>
          </cell>
          <cell r="G25">
            <v>836970.60699999996</v>
          </cell>
          <cell r="H25">
            <v>760042.52500000014</v>
          </cell>
          <cell r="I25">
            <v>554320.38899999997</v>
          </cell>
          <cell r="J25">
            <v>298935.28200000001</v>
          </cell>
          <cell r="K25">
            <v>112907.53</v>
          </cell>
          <cell r="L25">
            <v>966163.201</v>
          </cell>
          <cell r="M25">
            <v>6520324.8060000008</v>
          </cell>
        </row>
        <row r="26">
          <cell r="A26" t="str">
            <v>Arizona,2015</v>
          </cell>
          <cell r="B26">
            <v>424856.47899999993</v>
          </cell>
          <cell r="C26">
            <v>892843.10600000003</v>
          </cell>
          <cell r="D26">
            <v>916341.00699999998</v>
          </cell>
          <cell r="E26">
            <v>873997.61800000002</v>
          </cell>
          <cell r="F26">
            <v>823284.95900000015</v>
          </cell>
          <cell r="G26">
            <v>824481.64100000006</v>
          </cell>
          <cell r="H26">
            <v>767758.80299999996</v>
          </cell>
          <cell r="I26">
            <v>581227.27799999993</v>
          </cell>
          <cell r="J26">
            <v>309296.212</v>
          </cell>
          <cell r="K26">
            <v>119063.27099999999</v>
          </cell>
          <cell r="L26">
            <v>1009586.7609999999</v>
          </cell>
          <cell r="M26">
            <v>6533150.3740000008</v>
          </cell>
        </row>
        <row r="27">
          <cell r="A27" t="str">
            <v>Arizona,2016</v>
          </cell>
          <cell r="B27">
            <v>427120.03399999993</v>
          </cell>
          <cell r="C27">
            <v>890321.97600000002</v>
          </cell>
          <cell r="D27">
            <v>920124.60400000005</v>
          </cell>
          <cell r="E27">
            <v>879311.55999999982</v>
          </cell>
          <cell r="F27">
            <v>813442.70500000007</v>
          </cell>
          <cell r="G27">
            <v>817605.86</v>
          </cell>
          <cell r="H27">
            <v>756395.48200000008</v>
          </cell>
          <cell r="I27">
            <v>584304.53399999999</v>
          </cell>
          <cell r="J27">
            <v>306398.891</v>
          </cell>
          <cell r="K27">
            <v>115515.61299999998</v>
          </cell>
          <cell r="L27">
            <v>1006219.0380000001</v>
          </cell>
          <cell r="M27">
            <v>6510541.2589999996</v>
          </cell>
        </row>
        <row r="28">
          <cell r="A28" t="str">
            <v>Arizona,2017</v>
          </cell>
          <cell r="B28">
            <v>430289</v>
          </cell>
          <cell r="C28">
            <v>903976</v>
          </cell>
          <cell r="D28">
            <v>936681</v>
          </cell>
          <cell r="E28">
            <v>909225</v>
          </cell>
          <cell r="F28">
            <v>834243</v>
          </cell>
          <cell r="G28">
            <v>833583</v>
          </cell>
          <cell r="H28">
            <v>801636</v>
          </cell>
          <cell r="I28">
            <v>637694</v>
          </cell>
          <cell r="J28">
            <v>331749</v>
          </cell>
          <cell r="K28">
            <v>123325</v>
          </cell>
          <cell r="L28">
            <v>1092768</v>
          </cell>
          <cell r="M28">
            <v>6742401</v>
          </cell>
        </row>
        <row r="29">
          <cell r="A29" t="str">
            <v>Arkansas,2009</v>
          </cell>
          <cell r="B29">
            <v>198959.60399999999</v>
          </cell>
          <cell r="C29">
            <v>382358.41599999997</v>
          </cell>
          <cell r="D29">
            <v>391430.01899999997</v>
          </cell>
          <cell r="E29">
            <v>377051.39399999997</v>
          </cell>
          <cell r="F29">
            <v>375183.05599999998</v>
          </cell>
          <cell r="G29">
            <v>393354.82900000003</v>
          </cell>
          <cell r="H29">
            <v>322334.09100000001</v>
          </cell>
          <cell r="I29">
            <v>210652.32399999999</v>
          </cell>
          <cell r="J29">
            <v>137259.10600000003</v>
          </cell>
          <cell r="K29">
            <v>51320.077999999994</v>
          </cell>
          <cell r="L29">
            <v>399231.50800000003</v>
          </cell>
          <cell r="M29">
            <v>2839902.9170000004</v>
          </cell>
        </row>
        <row r="30">
          <cell r="A30" t="str">
            <v>Arkansas,2010</v>
          </cell>
          <cell r="B30">
            <v>193750.1</v>
          </cell>
          <cell r="C30">
            <v>386390.34600000002</v>
          </cell>
          <cell r="D30">
            <v>398755.77999999997</v>
          </cell>
          <cell r="E30">
            <v>366693.51300000004</v>
          </cell>
          <cell r="F30">
            <v>371864.35800000001</v>
          </cell>
          <cell r="G30">
            <v>396532.72499999998</v>
          </cell>
          <cell r="H30">
            <v>333785.03700000013</v>
          </cell>
          <cell r="I30">
            <v>221412.565</v>
          </cell>
          <cell r="J30">
            <v>131788.647</v>
          </cell>
          <cell r="K30">
            <v>49469.61799999998</v>
          </cell>
          <cell r="L30">
            <v>402670.82999999996</v>
          </cell>
          <cell r="M30">
            <v>2850442.6889999998</v>
          </cell>
        </row>
        <row r="31">
          <cell r="A31" t="str">
            <v>Arkansas,2011</v>
          </cell>
          <cell r="B31">
            <v>192485.815</v>
          </cell>
          <cell r="C31">
            <v>382892.61700000009</v>
          </cell>
          <cell r="D31">
            <v>394691.85100000002</v>
          </cell>
          <cell r="E31">
            <v>366036.67599999986</v>
          </cell>
          <cell r="F31">
            <v>363949.26199999999</v>
          </cell>
          <cell r="G31">
            <v>392060.07600000012</v>
          </cell>
          <cell r="H31">
            <v>335176.46400000004</v>
          </cell>
          <cell r="I31">
            <v>221751.48800000001</v>
          </cell>
          <cell r="J31">
            <v>129581.75599999999</v>
          </cell>
          <cell r="K31">
            <v>48667.198000000004</v>
          </cell>
          <cell r="L31">
            <v>400000.44200000004</v>
          </cell>
          <cell r="M31">
            <v>2827293.2029999997</v>
          </cell>
        </row>
        <row r="32">
          <cell r="A32" t="str">
            <v>Arkansas,2012</v>
          </cell>
          <cell r="B32">
            <v>189051.89600000007</v>
          </cell>
          <cell r="C32">
            <v>379119.902</v>
          </cell>
          <cell r="D32">
            <v>386124.33100000001</v>
          </cell>
          <cell r="E32">
            <v>362024.66000000003</v>
          </cell>
          <cell r="F32">
            <v>355916.283</v>
          </cell>
          <cell r="G32">
            <v>386916.25200000004</v>
          </cell>
          <cell r="H32">
            <v>339085.77300000016</v>
          </cell>
          <cell r="I32">
            <v>225537.25200000004</v>
          </cell>
          <cell r="J32">
            <v>129616.06899999999</v>
          </cell>
          <cell r="K32">
            <v>48125.057000000001</v>
          </cell>
          <cell r="L32">
            <v>403278.37800000003</v>
          </cell>
          <cell r="M32">
            <v>2801517.4750000006</v>
          </cell>
        </row>
        <row r="33">
          <cell r="A33" t="str">
            <v>Arkansas,2013</v>
          </cell>
          <cell r="B33">
            <v>188726.81399999998</v>
          </cell>
          <cell r="C33">
            <v>381715.03699999995</v>
          </cell>
          <cell r="D33">
            <v>391004.11599999992</v>
          </cell>
          <cell r="E33">
            <v>368519.81099999987</v>
          </cell>
          <cell r="F33">
            <v>353241.26600000006</v>
          </cell>
          <cell r="G33">
            <v>382860.6</v>
          </cell>
          <cell r="H33">
            <v>340630.54099999997</v>
          </cell>
          <cell r="I33">
            <v>228420.31200000001</v>
          </cell>
          <cell r="J33">
            <v>128298.06599999998</v>
          </cell>
          <cell r="K33">
            <v>48689.70199999999</v>
          </cell>
          <cell r="L33">
            <v>405408.07999999996</v>
          </cell>
          <cell r="M33">
            <v>2812106.2649999997</v>
          </cell>
        </row>
        <row r="34">
          <cell r="A34" t="str">
            <v>Arkansas,2014</v>
          </cell>
          <cell r="B34">
            <v>173233.12300000008</v>
          </cell>
          <cell r="C34">
            <v>354739.36299999995</v>
          </cell>
          <cell r="D34">
            <v>362440.51600000006</v>
          </cell>
          <cell r="E34">
            <v>342188.29499999993</v>
          </cell>
          <cell r="F34">
            <v>327039.28199999989</v>
          </cell>
          <cell r="G34">
            <v>348229.59199999989</v>
          </cell>
          <cell r="H34">
            <v>316823.90800000005</v>
          </cell>
          <cell r="I34">
            <v>217512.02799999999</v>
          </cell>
          <cell r="J34">
            <v>118880.56999999998</v>
          </cell>
          <cell r="K34">
            <v>44469.146000000001</v>
          </cell>
          <cell r="L34">
            <v>380861.74400000001</v>
          </cell>
          <cell r="M34">
            <v>2605555.8229999999</v>
          </cell>
        </row>
        <row r="35">
          <cell r="A35" t="str">
            <v>Arkansas,2015</v>
          </cell>
          <cell r="B35">
            <v>179631.5310000001</v>
          </cell>
          <cell r="C35">
            <v>369171.18099999998</v>
          </cell>
          <cell r="D35">
            <v>374920.1430000001</v>
          </cell>
          <cell r="E35">
            <v>361278.16100000008</v>
          </cell>
          <cell r="F35">
            <v>340637.09600000002</v>
          </cell>
          <cell r="G35">
            <v>360254.58299999981</v>
          </cell>
          <cell r="H35">
            <v>337649.93400000001</v>
          </cell>
          <cell r="I35">
            <v>237981.69199999998</v>
          </cell>
          <cell r="J35">
            <v>127393.90499999998</v>
          </cell>
          <cell r="K35">
            <v>48999.753999999994</v>
          </cell>
          <cell r="L35">
            <v>414375.35099999997</v>
          </cell>
          <cell r="M35">
            <v>2737917.98</v>
          </cell>
        </row>
        <row r="36">
          <cell r="A36" t="str">
            <v>Arkansas,2016</v>
          </cell>
          <cell r="B36">
            <v>171521.45599999998</v>
          </cell>
          <cell r="C36">
            <v>354269.277</v>
          </cell>
          <cell r="D36">
            <v>371123.60700000008</v>
          </cell>
          <cell r="E36">
            <v>348550.14400000009</v>
          </cell>
          <cell r="F36">
            <v>325688.72199999995</v>
          </cell>
          <cell r="G36">
            <v>337880.54500000004</v>
          </cell>
          <cell r="H36">
            <v>320161.87099999998</v>
          </cell>
          <cell r="I36">
            <v>229480.639</v>
          </cell>
          <cell r="J36">
            <v>120414.78200000002</v>
          </cell>
          <cell r="K36">
            <v>46708.431000000011</v>
          </cell>
          <cell r="L36">
            <v>396603.85200000007</v>
          </cell>
          <cell r="M36">
            <v>2625799.4739999999</v>
          </cell>
        </row>
        <row r="37">
          <cell r="A37" t="str">
            <v>Arkansas,2017</v>
          </cell>
          <cell r="B37">
            <v>181025</v>
          </cell>
          <cell r="C37">
            <v>375374</v>
          </cell>
          <cell r="D37">
            <v>386594</v>
          </cell>
          <cell r="E37">
            <v>370217</v>
          </cell>
          <cell r="F37">
            <v>348973</v>
          </cell>
          <cell r="G37">
            <v>357141</v>
          </cell>
          <cell r="H37">
            <v>348102</v>
          </cell>
          <cell r="I37">
            <v>255784</v>
          </cell>
          <cell r="J37">
            <v>131583</v>
          </cell>
          <cell r="K37">
            <v>51579</v>
          </cell>
          <cell r="L37">
            <v>438946</v>
          </cell>
          <cell r="M37">
            <v>2806372</v>
          </cell>
        </row>
        <row r="38">
          <cell r="A38" t="str">
            <v>California,2009</v>
          </cell>
          <cell r="B38">
            <v>2705685.9460000009</v>
          </cell>
          <cell r="C38">
            <v>5120723.3670000006</v>
          </cell>
          <cell r="D38">
            <v>5278915.8819999993</v>
          </cell>
          <cell r="E38">
            <v>5289214.3650000002</v>
          </cell>
          <cell r="F38">
            <v>5350963.7100000009</v>
          </cell>
          <cell r="G38">
            <v>5064462.9830000009</v>
          </cell>
          <cell r="H38">
            <v>3562834.6289999997</v>
          </cell>
          <cell r="I38">
            <v>2053164.0649999999</v>
          </cell>
          <cell r="J38">
            <v>1375527.5409999997</v>
          </cell>
          <cell r="K38">
            <v>543363.00399999996</v>
          </cell>
          <cell r="L38">
            <v>3972054.6099999994</v>
          </cell>
          <cell r="M38">
            <v>36344855.492000006</v>
          </cell>
        </row>
        <row r="39">
          <cell r="A39" t="str">
            <v>California,2010</v>
          </cell>
          <cell r="B39">
            <v>2535634.2039999994</v>
          </cell>
          <cell r="C39">
            <v>5069381.2719999989</v>
          </cell>
          <cell r="D39">
            <v>5478728.7650000006</v>
          </cell>
          <cell r="E39">
            <v>5214198.7339999992</v>
          </cell>
          <cell r="F39">
            <v>5246795.1689999998</v>
          </cell>
          <cell r="G39">
            <v>5104320.8230000008</v>
          </cell>
          <cell r="H39">
            <v>3730652.4450000003</v>
          </cell>
          <cell r="I39">
            <v>2113248.1669999999</v>
          </cell>
          <cell r="J39">
            <v>1351939.3489999995</v>
          </cell>
          <cell r="K39">
            <v>555556.44000000018</v>
          </cell>
          <cell r="L39">
            <v>4020743.9559999993</v>
          </cell>
          <cell r="M39">
            <v>36400455.368000001</v>
          </cell>
        </row>
        <row r="40">
          <cell r="A40" t="str">
            <v>California,2011</v>
          </cell>
          <cell r="B40">
            <v>2549625.0320000006</v>
          </cell>
          <cell r="C40">
            <v>5079649.3150000032</v>
          </cell>
          <cell r="D40">
            <v>5556442.8610000005</v>
          </cell>
          <cell r="E40">
            <v>5285804.7599999979</v>
          </cell>
          <cell r="F40">
            <v>5239311.8510000007</v>
          </cell>
          <cell r="G40">
            <v>5200534.396999998</v>
          </cell>
          <cell r="H40">
            <v>3911197.6840000013</v>
          </cell>
          <cell r="I40">
            <v>2219960.1390000004</v>
          </cell>
          <cell r="J40">
            <v>1380683.5559999999</v>
          </cell>
          <cell r="K40">
            <v>582011.06799999997</v>
          </cell>
          <cell r="L40">
            <v>4182654.7630000003</v>
          </cell>
          <cell r="M40">
            <v>37005220.663000003</v>
          </cell>
        </row>
        <row r="41">
          <cell r="A41" t="str">
            <v>California,2012</v>
          </cell>
          <cell r="B41">
            <v>2537045.101999999</v>
          </cell>
          <cell r="C41">
            <v>5078494.1569999987</v>
          </cell>
          <cell r="D41">
            <v>5585841.6160000004</v>
          </cell>
          <cell r="E41">
            <v>5337157.2840000018</v>
          </cell>
          <cell r="F41">
            <v>5194682.4819999989</v>
          </cell>
          <cell r="G41">
            <v>5214620.654000001</v>
          </cell>
          <cell r="H41">
            <v>4043317.63</v>
          </cell>
          <cell r="I41">
            <v>2301643.8829999994</v>
          </cell>
          <cell r="J41">
            <v>1390369.426</v>
          </cell>
          <cell r="K41">
            <v>613606.24100000015</v>
          </cell>
          <cell r="L41">
            <v>4305619.55</v>
          </cell>
          <cell r="M41">
            <v>37296778.474999994</v>
          </cell>
        </row>
        <row r="42">
          <cell r="A42" t="str">
            <v>California,2013</v>
          </cell>
          <cell r="B42">
            <v>2520077.2249999996</v>
          </cell>
          <cell r="C42">
            <v>5073752.6379999984</v>
          </cell>
          <cell r="D42">
            <v>5593393.6000000006</v>
          </cell>
          <cell r="E42">
            <v>5413875.4249999998</v>
          </cell>
          <cell r="F42">
            <v>5163813.8609999986</v>
          </cell>
          <cell r="G42">
            <v>5226116.1449999986</v>
          </cell>
          <cell r="H42">
            <v>4171800.227</v>
          </cell>
          <cell r="I42">
            <v>2418596.5969999996</v>
          </cell>
          <cell r="J42">
            <v>1390860.4590000003</v>
          </cell>
          <cell r="K42">
            <v>626661.42900000024</v>
          </cell>
          <cell r="L42">
            <v>4436118.4850000003</v>
          </cell>
          <cell r="M42">
            <v>37598947.605999999</v>
          </cell>
        </row>
        <row r="43">
          <cell r="A43" t="str">
            <v>California,2014</v>
          </cell>
          <cell r="B43">
            <v>2525748.923</v>
          </cell>
          <cell r="C43">
            <v>5072323.1909999996</v>
          </cell>
          <cell r="D43">
            <v>5593678.845999999</v>
          </cell>
          <cell r="E43">
            <v>5511076.7610000009</v>
          </cell>
          <cell r="F43">
            <v>5165942.2199999988</v>
          </cell>
          <cell r="G43">
            <v>5237430.6040000003</v>
          </cell>
          <cell r="H43">
            <v>4304421.0879999995</v>
          </cell>
          <cell r="I43">
            <v>2544986.6709999996</v>
          </cell>
          <cell r="J43">
            <v>1413095.5920000004</v>
          </cell>
          <cell r="K43">
            <v>650995.01199999976</v>
          </cell>
          <cell r="L43">
            <v>4609077.2750000004</v>
          </cell>
          <cell r="M43">
            <v>38019698.908</v>
          </cell>
        </row>
        <row r="44">
          <cell r="A44" t="str">
            <v>California,2015</v>
          </cell>
          <cell r="B44">
            <v>2509918.5600000005</v>
          </cell>
          <cell r="C44">
            <v>5064609.1620000014</v>
          </cell>
          <cell r="D44">
            <v>5570777.7750000004</v>
          </cell>
          <cell r="E44">
            <v>5609965.4480000008</v>
          </cell>
          <cell r="F44">
            <v>5172499.2819999987</v>
          </cell>
          <cell r="G44">
            <v>5241679.9539999999</v>
          </cell>
          <cell r="H44">
            <v>4415390.3669999996</v>
          </cell>
          <cell r="I44">
            <v>2680944.0040000002</v>
          </cell>
          <cell r="J44">
            <v>1441997.9070000001</v>
          </cell>
          <cell r="K44">
            <v>659838.446</v>
          </cell>
          <cell r="L44">
            <v>4782780.3570000008</v>
          </cell>
          <cell r="M44">
            <v>38367620.905000001</v>
          </cell>
        </row>
        <row r="45">
          <cell r="A45" t="str">
            <v>California,2016</v>
          </cell>
          <cell r="B45">
            <v>2495086.9610000006</v>
          </cell>
          <cell r="C45">
            <v>5067772.0149999997</v>
          </cell>
          <cell r="D45">
            <v>5514485.3840000015</v>
          </cell>
          <cell r="E45">
            <v>5694985.0880000005</v>
          </cell>
          <cell r="F45">
            <v>5150357.0209999997</v>
          </cell>
          <cell r="G45">
            <v>5197355.6549999984</v>
          </cell>
          <cell r="H45">
            <v>4497052.5310000004</v>
          </cell>
          <cell r="I45">
            <v>2812507.1559999995</v>
          </cell>
          <cell r="J45">
            <v>1472974.406</v>
          </cell>
          <cell r="K45">
            <v>673535.57300000021</v>
          </cell>
          <cell r="L45">
            <v>4959017.1349999988</v>
          </cell>
          <cell r="M45">
            <v>38576111.790000007</v>
          </cell>
        </row>
        <row r="46">
          <cell r="A46" t="str">
            <v>California,2017</v>
          </cell>
          <cell r="B46">
            <v>2464389</v>
          </cell>
          <cell r="C46">
            <v>5014598</v>
          </cell>
          <cell r="D46">
            <v>5380362</v>
          </cell>
          <cell r="E46">
            <v>5762760</v>
          </cell>
          <cell r="F46">
            <v>5128668</v>
          </cell>
          <cell r="G46">
            <v>5148829</v>
          </cell>
          <cell r="H46">
            <v>4543110</v>
          </cell>
          <cell r="I46">
            <v>2909151</v>
          </cell>
          <cell r="J46">
            <v>1488220</v>
          </cell>
          <cell r="K46">
            <v>681333</v>
          </cell>
          <cell r="L46">
            <v>5078704</v>
          </cell>
          <cell r="M46">
            <v>38521420</v>
          </cell>
        </row>
        <row r="47">
          <cell r="A47" t="str">
            <v>Colorado,2009</v>
          </cell>
          <cell r="B47">
            <v>352170.75299999997</v>
          </cell>
          <cell r="C47">
            <v>645227.84299999988</v>
          </cell>
          <cell r="D47">
            <v>688483.64599999995</v>
          </cell>
          <cell r="E47">
            <v>699274.66000000015</v>
          </cell>
          <cell r="F47">
            <v>711011.375</v>
          </cell>
          <cell r="G47">
            <v>727045.60600000015</v>
          </cell>
          <cell r="H47">
            <v>519046.69200000004</v>
          </cell>
          <cell r="I47">
            <v>269309.02099999995</v>
          </cell>
          <cell r="J47">
            <v>164052.90500000003</v>
          </cell>
          <cell r="K47">
            <v>63253.125000000015</v>
          </cell>
          <cell r="L47">
            <v>496615.05099999998</v>
          </cell>
          <cell r="M47">
            <v>4838875.6260000002</v>
          </cell>
        </row>
        <row r="48">
          <cell r="A48" t="str">
            <v>Colorado,2010</v>
          </cell>
          <cell r="B48">
            <v>337468.97799999994</v>
          </cell>
          <cell r="C48">
            <v>654505.17699999991</v>
          </cell>
          <cell r="D48">
            <v>680999.09199999995</v>
          </cell>
          <cell r="E48">
            <v>696499.14300000016</v>
          </cell>
          <cell r="F48">
            <v>697768.24799999991</v>
          </cell>
          <cell r="G48">
            <v>724264.21400000015</v>
          </cell>
          <cell r="H48">
            <v>544392.12300000014</v>
          </cell>
          <cell r="I48">
            <v>279423.63699999999</v>
          </cell>
          <cell r="J48">
            <v>164547.44700000001</v>
          </cell>
          <cell r="K48">
            <v>65537.26400000001</v>
          </cell>
          <cell r="L48">
            <v>509508.34800000006</v>
          </cell>
          <cell r="M48">
            <v>4845405.3229999999</v>
          </cell>
        </row>
        <row r="49">
          <cell r="A49" t="str">
            <v>Colorado,2011</v>
          </cell>
          <cell r="B49">
            <v>341927.01300000009</v>
          </cell>
          <cell r="C49">
            <v>668282.79499999993</v>
          </cell>
          <cell r="D49">
            <v>689236.48399999994</v>
          </cell>
          <cell r="E49">
            <v>711347.56900000013</v>
          </cell>
          <cell r="F49">
            <v>699432.75799999991</v>
          </cell>
          <cell r="G49">
            <v>729896.93800000008</v>
          </cell>
          <cell r="H49">
            <v>568917.90000000014</v>
          </cell>
          <cell r="I49">
            <v>295441.40700000001</v>
          </cell>
          <cell r="J49">
            <v>166762.25199999998</v>
          </cell>
          <cell r="K49">
            <v>67838.428000000029</v>
          </cell>
          <cell r="L49">
            <v>530042.08700000006</v>
          </cell>
          <cell r="M49">
            <v>4939083.5440000007</v>
          </cell>
        </row>
        <row r="50">
          <cell r="A50" t="str">
            <v>Colorado,2012</v>
          </cell>
          <cell r="B50">
            <v>332292.17200000002</v>
          </cell>
          <cell r="C50">
            <v>664298.64999999991</v>
          </cell>
          <cell r="D50">
            <v>677300.86</v>
          </cell>
          <cell r="E50">
            <v>713433.17499999981</v>
          </cell>
          <cell r="F50">
            <v>686243.15800000005</v>
          </cell>
          <cell r="G50">
            <v>716738.00100000016</v>
          </cell>
          <cell r="H50">
            <v>584295.27300000004</v>
          </cell>
          <cell r="I50">
            <v>308210.28499999992</v>
          </cell>
          <cell r="J50">
            <v>167007.005</v>
          </cell>
          <cell r="K50">
            <v>69746.901000000013</v>
          </cell>
          <cell r="L50">
            <v>544964.19099999988</v>
          </cell>
          <cell r="M50">
            <v>4919565.4799999995</v>
          </cell>
        </row>
        <row r="51">
          <cell r="A51" t="str">
            <v>Colorado,2013</v>
          </cell>
          <cell r="B51">
            <v>336966.73399999994</v>
          </cell>
          <cell r="C51">
            <v>683288.5560000001</v>
          </cell>
          <cell r="D51">
            <v>694229.78399999999</v>
          </cell>
          <cell r="E51">
            <v>739375.74599999981</v>
          </cell>
          <cell r="F51">
            <v>697925.41800000006</v>
          </cell>
          <cell r="G51">
            <v>723727.50099999993</v>
          </cell>
          <cell r="H51">
            <v>613090.44799999997</v>
          </cell>
          <cell r="I51">
            <v>332618.28899999999</v>
          </cell>
          <cell r="J51">
            <v>172144.11200000002</v>
          </cell>
          <cell r="K51">
            <v>72189.207000000009</v>
          </cell>
          <cell r="L51">
            <v>576951.60800000001</v>
          </cell>
          <cell r="M51">
            <v>5065555.7949999999</v>
          </cell>
        </row>
        <row r="52">
          <cell r="A52" t="str">
            <v>Colorado,2014</v>
          </cell>
          <cell r="B52">
            <v>327905.65799999994</v>
          </cell>
          <cell r="C52">
            <v>678666.34200000006</v>
          </cell>
          <cell r="D52">
            <v>688226.31900000013</v>
          </cell>
          <cell r="E52">
            <v>742924.19699999993</v>
          </cell>
          <cell r="F52">
            <v>689738.005</v>
          </cell>
          <cell r="G52">
            <v>701609.36300000013</v>
          </cell>
          <cell r="H52">
            <v>618569.06500000006</v>
          </cell>
          <cell r="I52">
            <v>345345.82099999988</v>
          </cell>
          <cell r="J52">
            <v>172295.24</v>
          </cell>
          <cell r="K52">
            <v>73396.256999999998</v>
          </cell>
          <cell r="L52">
            <v>591037.31799999985</v>
          </cell>
          <cell r="M52">
            <v>5038676.267</v>
          </cell>
        </row>
        <row r="53">
          <cell r="A53" t="str">
            <v>Colorado,2015</v>
          </cell>
          <cell r="B53">
            <v>331074.3299999999</v>
          </cell>
          <cell r="C53">
            <v>690865.52799999993</v>
          </cell>
          <cell r="D53">
            <v>702934.91300000006</v>
          </cell>
          <cell r="E53">
            <v>768552.96400000004</v>
          </cell>
          <cell r="F53">
            <v>703694.99900000007</v>
          </cell>
          <cell r="G53">
            <v>703617.7030000001</v>
          </cell>
          <cell r="H53">
            <v>636849.38800000004</v>
          </cell>
          <cell r="I53">
            <v>370677.58299999998</v>
          </cell>
          <cell r="J53">
            <v>179829.179</v>
          </cell>
          <cell r="K53">
            <v>74365.218999999997</v>
          </cell>
          <cell r="L53">
            <v>624871.98100000003</v>
          </cell>
          <cell r="M53">
            <v>5162461.8059999989</v>
          </cell>
        </row>
        <row r="54">
          <cell r="A54" t="str">
            <v>Colorado,2016</v>
          </cell>
          <cell r="B54">
            <v>327758.63400000002</v>
          </cell>
          <cell r="C54">
            <v>690305.36400000006</v>
          </cell>
          <cell r="D54">
            <v>707081.68699999992</v>
          </cell>
          <cell r="E54">
            <v>782385.90899999999</v>
          </cell>
          <cell r="F54">
            <v>709751.50400000007</v>
          </cell>
          <cell r="G54">
            <v>700049.29499999993</v>
          </cell>
          <cell r="H54">
            <v>651793.321</v>
          </cell>
          <cell r="I54">
            <v>396733.6399999999</v>
          </cell>
          <cell r="J54">
            <v>185165.53899999999</v>
          </cell>
          <cell r="K54">
            <v>75474.671000000017</v>
          </cell>
          <cell r="L54">
            <v>657373.84999999986</v>
          </cell>
          <cell r="M54">
            <v>5226499.5639999993</v>
          </cell>
        </row>
        <row r="55">
          <cell r="A55" t="str">
            <v>Colorado,2017</v>
          </cell>
          <cell r="B55">
            <v>322790</v>
          </cell>
          <cell r="C55">
            <v>679209</v>
          </cell>
          <cell r="D55">
            <v>732272</v>
          </cell>
          <cell r="E55">
            <v>786858</v>
          </cell>
          <cell r="F55">
            <v>699962</v>
          </cell>
          <cell r="G55">
            <v>686121</v>
          </cell>
          <cell r="H55">
            <v>657660</v>
          </cell>
          <cell r="I55">
            <v>423589</v>
          </cell>
          <cell r="J55">
            <v>199032</v>
          </cell>
          <cell r="K55">
            <v>85624</v>
          </cell>
          <cell r="L55">
            <v>708245</v>
          </cell>
          <cell r="M55">
            <v>5273117</v>
          </cell>
        </row>
        <row r="56">
          <cell r="A56" t="str">
            <v>Connecticut,2009</v>
          </cell>
          <cell r="B56">
            <v>212558.02899999998</v>
          </cell>
          <cell r="C56">
            <v>459486.46100000001</v>
          </cell>
          <cell r="D56">
            <v>478043.67700000003</v>
          </cell>
          <cell r="E56">
            <v>403268.70999999996</v>
          </cell>
          <cell r="F56">
            <v>519801.31499999994</v>
          </cell>
          <cell r="G56">
            <v>548351.92500000005</v>
          </cell>
          <cell r="H56">
            <v>397044.58799999999</v>
          </cell>
          <cell r="I56">
            <v>233949.85399999999</v>
          </cell>
          <cell r="J56">
            <v>164920.69400000002</v>
          </cell>
          <cell r="K56">
            <v>77304.618000000002</v>
          </cell>
          <cell r="L56">
            <v>476175.16600000003</v>
          </cell>
          <cell r="M56">
            <v>3494729.8709999993</v>
          </cell>
        </row>
        <row r="57">
          <cell r="A57" t="str">
            <v>Connecticut,2010</v>
          </cell>
          <cell r="B57">
            <v>205283.99900000001</v>
          </cell>
          <cell r="C57">
            <v>468081.70400000003</v>
          </cell>
          <cell r="D57">
            <v>474259.14500000002</v>
          </cell>
          <cell r="E57">
            <v>410857.38199999998</v>
          </cell>
          <cell r="F57">
            <v>512567.80999999994</v>
          </cell>
          <cell r="G57">
            <v>564174.88899999997</v>
          </cell>
          <cell r="H57">
            <v>419799.91000000003</v>
          </cell>
          <cell r="I57">
            <v>239997.747</v>
          </cell>
          <cell r="J57">
            <v>171018.71299999999</v>
          </cell>
          <cell r="K57">
            <v>80632.789000000004</v>
          </cell>
          <cell r="L57">
            <v>491649.24899999995</v>
          </cell>
          <cell r="M57">
            <v>3546674.088</v>
          </cell>
        </row>
        <row r="58">
          <cell r="A58" t="str">
            <v>Connecticut,2011</v>
          </cell>
          <cell r="B58">
            <v>203157.07199999999</v>
          </cell>
          <cell r="C58">
            <v>463028.13100000005</v>
          </cell>
          <cell r="D58">
            <v>477078.43900000001</v>
          </cell>
          <cell r="E58">
            <v>414807.14799999999</v>
          </cell>
          <cell r="F58">
            <v>497351.57300000003</v>
          </cell>
          <cell r="G58">
            <v>568458.89300000004</v>
          </cell>
          <cell r="H58">
            <v>431497.94000000006</v>
          </cell>
          <cell r="I58">
            <v>248604.04199999999</v>
          </cell>
          <cell r="J58">
            <v>166614.00899999999</v>
          </cell>
          <cell r="K58">
            <v>84415.731</v>
          </cell>
          <cell r="L58">
            <v>499633.78200000001</v>
          </cell>
          <cell r="M58">
            <v>3555012.9780000001</v>
          </cell>
        </row>
        <row r="59">
          <cell r="A59" t="str">
            <v>Connecticut,2012</v>
          </cell>
          <cell r="B59">
            <v>199318.37699999998</v>
          </cell>
          <cell r="C59">
            <v>458918.10800000001</v>
          </cell>
          <cell r="D59">
            <v>479176.98500000004</v>
          </cell>
          <cell r="E59">
            <v>420884.95999999996</v>
          </cell>
          <cell r="F59">
            <v>485113.86600000004</v>
          </cell>
          <cell r="G59">
            <v>569386.64899999998</v>
          </cell>
          <cell r="H59">
            <v>444154.76499999996</v>
          </cell>
          <cell r="I59">
            <v>258418.13399999999</v>
          </cell>
          <cell r="J59">
            <v>167108.36599999998</v>
          </cell>
          <cell r="K59">
            <v>84749.743999999992</v>
          </cell>
          <cell r="L59">
            <v>510276.24400000001</v>
          </cell>
          <cell r="M59">
            <v>3567229.9540000004</v>
          </cell>
        </row>
        <row r="60">
          <cell r="A60" t="str">
            <v>Connecticut,2013</v>
          </cell>
          <cell r="B60">
            <v>197304.92</v>
          </cell>
          <cell r="C60">
            <v>456704.39099999995</v>
          </cell>
          <cell r="D60">
            <v>485144.57700000005</v>
          </cell>
          <cell r="E60">
            <v>427408.02799999999</v>
          </cell>
          <cell r="F60">
            <v>469068.08100000001</v>
          </cell>
          <cell r="G60">
            <v>568017.80500000005</v>
          </cell>
          <cell r="H60">
            <v>457295.72199999995</v>
          </cell>
          <cell r="I60">
            <v>269149.79800000001</v>
          </cell>
          <cell r="J60">
            <v>163767.89500000002</v>
          </cell>
          <cell r="K60">
            <v>86889.546000000002</v>
          </cell>
          <cell r="L60">
            <v>519807.23900000006</v>
          </cell>
          <cell r="M60">
            <v>3580750.7630000003</v>
          </cell>
        </row>
        <row r="61">
          <cell r="A61" t="str">
            <v>Connecticut,2014</v>
          </cell>
          <cell r="B61">
            <v>194081.70499999999</v>
          </cell>
          <cell r="C61">
            <v>453491.70199999999</v>
          </cell>
          <cell r="D61">
            <v>489989.38800000004</v>
          </cell>
          <cell r="E61">
            <v>433442.86</v>
          </cell>
          <cell r="F61">
            <v>459871.288</v>
          </cell>
          <cell r="G61">
            <v>564044.85899999994</v>
          </cell>
          <cell r="H61">
            <v>469398.272</v>
          </cell>
          <cell r="I61">
            <v>281209.196</v>
          </cell>
          <cell r="J61">
            <v>163445.33199999999</v>
          </cell>
          <cell r="K61">
            <v>86810.755999999994</v>
          </cell>
          <cell r="L61">
            <v>531465.28399999999</v>
          </cell>
          <cell r="M61">
            <v>3595785.3579999995</v>
          </cell>
        </row>
        <row r="62">
          <cell r="A62" t="str">
            <v>Connecticut,2015</v>
          </cell>
          <cell r="B62">
            <v>191428.15599999999</v>
          </cell>
          <cell r="C62">
            <v>447137.47499999998</v>
          </cell>
          <cell r="D62">
            <v>494068.23699999996</v>
          </cell>
          <cell r="E62">
            <v>437346.90100000007</v>
          </cell>
          <cell r="F62">
            <v>449396.44099999999</v>
          </cell>
          <cell r="G62">
            <v>555610.25199999998</v>
          </cell>
          <cell r="H62">
            <v>478011.78</v>
          </cell>
          <cell r="I62">
            <v>292294.24699999997</v>
          </cell>
          <cell r="J62">
            <v>162165.48300000001</v>
          </cell>
          <cell r="K62">
            <v>87955.89</v>
          </cell>
          <cell r="L62">
            <v>542415.62</v>
          </cell>
          <cell r="M62">
            <v>3595414.8619999997</v>
          </cell>
        </row>
        <row r="63">
          <cell r="A63" t="str">
            <v>Connecticut,2016</v>
          </cell>
          <cell r="B63">
            <v>188741.39800000002</v>
          </cell>
          <cell r="C63">
            <v>439800.21499999997</v>
          </cell>
          <cell r="D63">
            <v>494764.12299999996</v>
          </cell>
          <cell r="E63">
            <v>438606.06500000006</v>
          </cell>
          <cell r="F63">
            <v>439966.125</v>
          </cell>
          <cell r="G63">
            <v>546335.86199999996</v>
          </cell>
          <cell r="H63">
            <v>488884.00199999998</v>
          </cell>
          <cell r="I63">
            <v>303525.87199999997</v>
          </cell>
          <cell r="J63">
            <v>162787.73599999998</v>
          </cell>
          <cell r="K63">
            <v>87324.955000000002</v>
          </cell>
          <cell r="L63">
            <v>553638.56299999997</v>
          </cell>
          <cell r="M63">
            <v>3590736.3529999997</v>
          </cell>
        </row>
        <row r="64">
          <cell r="A64" t="str">
            <v>Connecticut,2017</v>
          </cell>
          <cell r="B64">
            <v>186188</v>
          </cell>
          <cell r="C64">
            <v>432367</v>
          </cell>
          <cell r="D64">
            <v>495626</v>
          </cell>
          <cell r="E64">
            <v>439239</v>
          </cell>
          <cell r="F64">
            <v>433401</v>
          </cell>
          <cell r="G64">
            <v>535611</v>
          </cell>
          <cell r="H64">
            <v>496289</v>
          </cell>
          <cell r="I64">
            <v>318515</v>
          </cell>
          <cell r="J64">
            <v>167133</v>
          </cell>
          <cell r="K64">
            <v>90109</v>
          </cell>
          <cell r="L64">
            <v>575757</v>
          </cell>
          <cell r="M64">
            <v>3594478</v>
          </cell>
        </row>
        <row r="65">
          <cell r="A65" t="str">
            <v>Delaware,2009</v>
          </cell>
          <cell r="B65">
            <v>58270.941999999995</v>
          </cell>
          <cell r="C65">
            <v>111165.518</v>
          </cell>
          <cell r="D65">
            <v>117963.568</v>
          </cell>
          <cell r="E65">
            <v>112326.01800000001</v>
          </cell>
          <cell r="F65">
            <v>121305.83</v>
          </cell>
          <cell r="G65">
            <v>125074.12800000001</v>
          </cell>
          <cell r="H65">
            <v>99139.957999999984</v>
          </cell>
          <cell r="I65">
            <v>63093.334000000003</v>
          </cell>
          <cell r="J65">
            <v>40563.036000000007</v>
          </cell>
          <cell r="K65">
            <v>15490.835999999999</v>
          </cell>
          <cell r="L65">
            <v>119147.20600000001</v>
          </cell>
          <cell r="M65">
            <v>864393.16799999995</v>
          </cell>
        </row>
        <row r="66">
          <cell r="A66" t="str">
            <v>Delaware,2010</v>
          </cell>
          <cell r="B66">
            <v>55855.556000000004</v>
          </cell>
          <cell r="C66">
            <v>112543.174</v>
          </cell>
          <cell r="D66">
            <v>125219.45999999999</v>
          </cell>
          <cell r="E66">
            <v>109915.41399999999</v>
          </cell>
          <cell r="F66">
            <v>120411.88</v>
          </cell>
          <cell r="G66">
            <v>130201.804</v>
          </cell>
          <cell r="H66">
            <v>104765.266</v>
          </cell>
          <cell r="I66">
            <v>67709.214000000007</v>
          </cell>
          <cell r="J66">
            <v>39449.732000000004</v>
          </cell>
          <cell r="K66">
            <v>15622.119999999999</v>
          </cell>
          <cell r="L66">
            <v>122781.06600000001</v>
          </cell>
          <cell r="M66">
            <v>881693.62</v>
          </cell>
        </row>
        <row r="67">
          <cell r="A67" t="str">
            <v>Delaware,2011</v>
          </cell>
          <cell r="B67">
            <v>55769.298000000003</v>
          </cell>
          <cell r="C67">
            <v>112323.41399999999</v>
          </cell>
          <cell r="D67">
            <v>126170.592</v>
          </cell>
          <cell r="E67">
            <v>110709.19200000001</v>
          </cell>
          <cell r="F67">
            <v>117917.394</v>
          </cell>
          <cell r="G67">
            <v>131753.24400000001</v>
          </cell>
          <cell r="H67">
            <v>108786.44399999999</v>
          </cell>
          <cell r="I67">
            <v>70359.245999999999</v>
          </cell>
          <cell r="J67">
            <v>40071.899999999994</v>
          </cell>
          <cell r="K67">
            <v>16151.268000000002</v>
          </cell>
          <cell r="L67">
            <v>126582.41399999999</v>
          </cell>
          <cell r="M67">
            <v>890011.9920000002</v>
          </cell>
        </row>
        <row r="68">
          <cell r="A68" t="str">
            <v>Delaware,2012</v>
          </cell>
          <cell r="B68">
            <v>56156.893000000004</v>
          </cell>
          <cell r="C68">
            <v>113484.041</v>
          </cell>
          <cell r="D68">
            <v>127042.618</v>
          </cell>
          <cell r="E68">
            <v>111979.944</v>
          </cell>
          <cell r="F68">
            <v>115866.42300000001</v>
          </cell>
          <cell r="G68">
            <v>132333.603</v>
          </cell>
          <cell r="H68">
            <v>111943.48800000001</v>
          </cell>
          <cell r="I68">
            <v>73350.815000000002</v>
          </cell>
          <cell r="J68">
            <v>41219.456999999995</v>
          </cell>
          <cell r="K68">
            <v>16162.743</v>
          </cell>
          <cell r="L68">
            <v>130733.015</v>
          </cell>
          <cell r="M68">
            <v>899540.02499999991</v>
          </cell>
        </row>
        <row r="69">
          <cell r="A69" t="str">
            <v>Delaware,2013</v>
          </cell>
          <cell r="B69">
            <v>56145.642</v>
          </cell>
          <cell r="C69">
            <v>113812.83</v>
          </cell>
          <cell r="D69">
            <v>127261.97</v>
          </cell>
          <cell r="E69">
            <v>114392.564</v>
          </cell>
          <cell r="F69">
            <v>113779.46400000001</v>
          </cell>
          <cell r="G69">
            <v>132610.28000000003</v>
          </cell>
          <cell r="H69">
            <v>115009.85800000001</v>
          </cell>
          <cell r="I69">
            <v>77609.5</v>
          </cell>
          <cell r="J69">
            <v>41069.712</v>
          </cell>
          <cell r="K69">
            <v>16718.578000000001</v>
          </cell>
          <cell r="L69">
            <v>135397.79</v>
          </cell>
          <cell r="M69">
            <v>908410.39800000004</v>
          </cell>
        </row>
        <row r="70">
          <cell r="A70" t="str">
            <v>Delaware,2014</v>
          </cell>
          <cell r="B70">
            <v>55963.096999999994</v>
          </cell>
          <cell r="C70">
            <v>114168.27499999999</v>
          </cell>
          <cell r="D70">
            <v>126039.97399999999</v>
          </cell>
          <cell r="E70">
            <v>117064.497</v>
          </cell>
          <cell r="F70">
            <v>112274.973</v>
          </cell>
          <cell r="G70">
            <v>132012.74</v>
          </cell>
          <cell r="H70">
            <v>118516.83900000001</v>
          </cell>
          <cell r="I70">
            <v>81244.688999999998</v>
          </cell>
          <cell r="J70">
            <v>42241.995999999999</v>
          </cell>
          <cell r="K70">
            <v>17598.285</v>
          </cell>
          <cell r="L70">
            <v>141084.97</v>
          </cell>
          <cell r="M70">
            <v>917125.36500000011</v>
          </cell>
        </row>
        <row r="71">
          <cell r="A71" t="str">
            <v>Delaware,2015</v>
          </cell>
          <cell r="B71">
            <v>55605.576999999997</v>
          </cell>
          <cell r="C71">
            <v>113673.158</v>
          </cell>
          <cell r="D71">
            <v>125757.53899999999</v>
          </cell>
          <cell r="E71">
            <v>120033.74799999999</v>
          </cell>
          <cell r="F71">
            <v>111328.33800000002</v>
          </cell>
          <cell r="G71">
            <v>131079.57</v>
          </cell>
          <cell r="H71">
            <v>121253.851</v>
          </cell>
          <cell r="I71">
            <v>85953.712</v>
          </cell>
          <cell r="J71">
            <v>43807.406999999999</v>
          </cell>
          <cell r="K71">
            <v>17788.268</v>
          </cell>
          <cell r="L71">
            <v>147549.38700000002</v>
          </cell>
          <cell r="M71">
            <v>926281.16800000006</v>
          </cell>
        </row>
        <row r="72">
          <cell r="A72" t="str">
            <v>Delaware,2016</v>
          </cell>
          <cell r="B72">
            <v>55711.475999999995</v>
          </cell>
          <cell r="C72">
            <v>114488.31</v>
          </cell>
          <cell r="D72">
            <v>124332.129</v>
          </cell>
          <cell r="E72">
            <v>122261.967</v>
          </cell>
          <cell r="F72">
            <v>110395.70699999999</v>
          </cell>
          <cell r="G72">
            <v>129752.73000000001</v>
          </cell>
          <cell r="H72">
            <v>124605.88800000001</v>
          </cell>
          <cell r="I72">
            <v>90855.747000000003</v>
          </cell>
          <cell r="J72">
            <v>44843.163</v>
          </cell>
          <cell r="K72">
            <v>17960.13</v>
          </cell>
          <cell r="L72">
            <v>153659.04</v>
          </cell>
          <cell r="M72">
            <v>935207.24699999986</v>
          </cell>
        </row>
        <row r="73">
          <cell r="A73" t="str">
            <v>Delaware,2017</v>
          </cell>
          <cell r="B73">
            <v>55282</v>
          </cell>
          <cell r="C73">
            <v>114024</v>
          </cell>
          <cell r="D73">
            <v>122886</v>
          </cell>
          <cell r="E73">
            <v>125241</v>
          </cell>
          <cell r="F73">
            <v>110313</v>
          </cell>
          <cell r="G73">
            <v>128392</v>
          </cell>
          <cell r="H73">
            <v>127029</v>
          </cell>
          <cell r="I73">
            <v>95605</v>
          </cell>
          <cell r="J73">
            <v>46641</v>
          </cell>
          <cell r="K73">
            <v>18319</v>
          </cell>
          <cell r="L73">
            <v>160565</v>
          </cell>
          <cell r="M73">
            <v>943732</v>
          </cell>
        </row>
        <row r="74">
          <cell r="A74" t="str">
            <v>District Of Columbia,2009</v>
          </cell>
          <cell r="B74">
            <v>35894.413</v>
          </cell>
          <cell r="C74">
            <v>59431.733</v>
          </cell>
          <cell r="D74">
            <v>89441.815999999992</v>
          </cell>
          <cell r="E74">
            <v>105917.94</v>
          </cell>
          <cell r="F74">
            <v>86499.650999999998</v>
          </cell>
          <cell r="G74">
            <v>78261.589000000007</v>
          </cell>
          <cell r="H74">
            <v>64139.197</v>
          </cell>
          <cell r="I74">
            <v>36482.845999999998</v>
          </cell>
          <cell r="J74">
            <v>23537.32</v>
          </cell>
          <cell r="K74">
            <v>10003.361000000001</v>
          </cell>
          <cell r="L74">
            <v>70023.527000000002</v>
          </cell>
          <cell r="M74">
            <v>589609.86599999992</v>
          </cell>
        </row>
        <row r="75">
          <cell r="A75" t="str">
            <v>District Of Columbia,2010</v>
          </cell>
          <cell r="B75">
            <v>32142</v>
          </cell>
          <cell r="C75">
            <v>53180.4</v>
          </cell>
          <cell r="D75">
            <v>99932.4</v>
          </cell>
          <cell r="E75">
            <v>113958</v>
          </cell>
          <cell r="F75">
            <v>81816</v>
          </cell>
          <cell r="G75">
            <v>75387.600000000006</v>
          </cell>
          <cell r="H75">
            <v>61946.399999999994</v>
          </cell>
          <cell r="I75">
            <v>35648.400000000001</v>
          </cell>
          <cell r="J75">
            <v>22207.200000000001</v>
          </cell>
          <cell r="K75">
            <v>9350.4</v>
          </cell>
          <cell r="L75">
            <v>67206</v>
          </cell>
          <cell r="M75">
            <v>585568.80000000005</v>
          </cell>
        </row>
        <row r="76">
          <cell r="A76" t="str">
            <v>District Of Columbia,2011</v>
          </cell>
          <cell r="B76">
            <v>33261.480000000003</v>
          </cell>
          <cell r="C76">
            <v>52268.04</v>
          </cell>
          <cell r="D76">
            <v>100972.35</v>
          </cell>
          <cell r="E76">
            <v>119384.955</v>
          </cell>
          <cell r="F76">
            <v>81965.790000000008</v>
          </cell>
          <cell r="G76">
            <v>75432.285000000003</v>
          </cell>
          <cell r="H76">
            <v>63553.184999999998</v>
          </cell>
          <cell r="I76">
            <v>35637.300000000003</v>
          </cell>
          <cell r="J76">
            <v>21382.38</v>
          </cell>
          <cell r="K76">
            <v>10097.235000000001</v>
          </cell>
          <cell r="L76">
            <v>67116.915000000008</v>
          </cell>
          <cell r="M76">
            <v>593955</v>
          </cell>
        </row>
        <row r="77">
          <cell r="A77" t="str">
            <v>District Of Columbia,2012</v>
          </cell>
          <cell r="B77">
            <v>34528.262999999999</v>
          </cell>
          <cell r="C77">
            <v>52095.274000000005</v>
          </cell>
          <cell r="D77">
            <v>101161.753</v>
          </cell>
          <cell r="E77">
            <v>125392.113</v>
          </cell>
          <cell r="F77">
            <v>82383.224000000002</v>
          </cell>
          <cell r="G77">
            <v>75114.116000000009</v>
          </cell>
          <cell r="H77">
            <v>64816.213000000003</v>
          </cell>
          <cell r="I77">
            <v>37557.058000000005</v>
          </cell>
          <cell r="J77">
            <v>21807.324000000001</v>
          </cell>
          <cell r="K77">
            <v>10297.903</v>
          </cell>
          <cell r="L77">
            <v>69662.285000000003</v>
          </cell>
          <cell r="M77">
            <v>605153.24100000004</v>
          </cell>
        </row>
        <row r="78">
          <cell r="A78" t="str">
            <v>District Of Columbia,2013</v>
          </cell>
          <cell r="B78">
            <v>36542.889000000003</v>
          </cell>
          <cell r="C78">
            <v>52027.164000000004</v>
          </cell>
          <cell r="D78">
            <v>99718.731</v>
          </cell>
          <cell r="E78">
            <v>133164.76500000001</v>
          </cell>
          <cell r="F78">
            <v>84234.456000000006</v>
          </cell>
          <cell r="G78">
            <v>76182.633000000002</v>
          </cell>
          <cell r="H78">
            <v>65653.326000000001</v>
          </cell>
          <cell r="I78">
            <v>38401.002</v>
          </cell>
          <cell r="J78">
            <v>21677.985000000001</v>
          </cell>
          <cell r="K78">
            <v>9909.9359999999997</v>
          </cell>
          <cell r="L78">
            <v>69988.922999999995</v>
          </cell>
          <cell r="M78">
            <v>617512.88699999999</v>
          </cell>
        </row>
        <row r="79">
          <cell r="A79" t="str">
            <v>District Of Columbia,2014</v>
          </cell>
          <cell r="B79">
            <v>38657.896000000001</v>
          </cell>
          <cell r="C79">
            <v>53233.824000000001</v>
          </cell>
          <cell r="D79">
            <v>98862.815999999992</v>
          </cell>
          <cell r="E79">
            <v>140055.65600000002</v>
          </cell>
          <cell r="F79">
            <v>87455.567999999999</v>
          </cell>
          <cell r="G79">
            <v>76048.320000000007</v>
          </cell>
          <cell r="H79">
            <v>67809.752000000008</v>
          </cell>
          <cell r="I79">
            <v>39925.368000000002</v>
          </cell>
          <cell r="J79">
            <v>21547.023999999998</v>
          </cell>
          <cell r="K79">
            <v>10139.776</v>
          </cell>
          <cell r="L79">
            <v>71612.168000000005</v>
          </cell>
          <cell r="M79">
            <v>633736</v>
          </cell>
        </row>
        <row r="80">
          <cell r="A80" t="str">
            <v>District Of Columbia,2015</v>
          </cell>
          <cell r="B80">
            <v>40144.008000000002</v>
          </cell>
          <cell r="C80">
            <v>55036.14</v>
          </cell>
          <cell r="D80">
            <v>97770.084000000003</v>
          </cell>
          <cell r="E80">
            <v>145036.41600000003</v>
          </cell>
          <cell r="F80">
            <v>90000.276000000013</v>
          </cell>
          <cell r="G80">
            <v>77050.59599999999</v>
          </cell>
          <cell r="H80">
            <v>68633.304000000004</v>
          </cell>
          <cell r="I80">
            <v>41438.975999999995</v>
          </cell>
          <cell r="J80">
            <v>22014.455999999998</v>
          </cell>
          <cell r="K80">
            <v>10359.744000000001</v>
          </cell>
          <cell r="L80">
            <v>73813.175999999992</v>
          </cell>
          <cell r="M80">
            <v>647484</v>
          </cell>
        </row>
        <row r="81">
          <cell r="A81" t="str">
            <v>District Of Columbia,2016</v>
          </cell>
          <cell r="B81">
            <v>42176.576000000001</v>
          </cell>
          <cell r="C81">
            <v>57333.782999999996</v>
          </cell>
          <cell r="D81">
            <v>96874.323000000004</v>
          </cell>
          <cell r="E81">
            <v>149595.04300000001</v>
          </cell>
          <cell r="F81">
            <v>92920.269</v>
          </cell>
          <cell r="G81">
            <v>77104.053</v>
          </cell>
          <cell r="H81">
            <v>69195.945000000007</v>
          </cell>
          <cell r="I81">
            <v>42835.584999999999</v>
          </cell>
          <cell r="J81">
            <v>21747.296999999999</v>
          </cell>
          <cell r="K81">
            <v>10544.144</v>
          </cell>
          <cell r="L81">
            <v>75127.025999999998</v>
          </cell>
          <cell r="M81">
            <v>660327.01799999992</v>
          </cell>
        </row>
        <row r="82">
          <cell r="A82" t="str">
            <v>District Of Columbia,2017</v>
          </cell>
          <cell r="B82">
            <v>43607</v>
          </cell>
          <cell r="C82">
            <v>58900</v>
          </cell>
          <cell r="D82">
            <v>92041</v>
          </cell>
          <cell r="E82">
            <v>156390</v>
          </cell>
          <cell r="F82">
            <v>95604</v>
          </cell>
          <cell r="G82">
            <v>76580</v>
          </cell>
          <cell r="H82">
            <v>69500</v>
          </cell>
          <cell r="I82">
            <v>45582</v>
          </cell>
          <cell r="J82">
            <v>23058</v>
          </cell>
          <cell r="K82">
            <v>11129</v>
          </cell>
          <cell r="L82">
            <v>79769</v>
          </cell>
          <cell r="M82">
            <v>672391</v>
          </cell>
        </row>
        <row r="83">
          <cell r="A83" t="str">
            <v>Florida,2009</v>
          </cell>
          <cell r="B83">
            <v>1145650.9980000001</v>
          </cell>
          <cell r="C83">
            <v>2200526.0930000003</v>
          </cell>
          <cell r="D83">
            <v>2347623.716</v>
          </cell>
          <cell r="E83">
            <v>2290188.254999999</v>
          </cell>
          <cell r="F83">
            <v>2518290.551</v>
          </cell>
          <cell r="G83">
            <v>2560323.9870000002</v>
          </cell>
          <cell r="H83">
            <v>2092147.9110000003</v>
          </cell>
          <cell r="I83">
            <v>1478978.5719999997</v>
          </cell>
          <cell r="J83">
            <v>1165060.933</v>
          </cell>
          <cell r="K83">
            <v>427425.42699999991</v>
          </cell>
          <cell r="L83">
            <v>3071464.932</v>
          </cell>
          <cell r="M83">
            <v>18226216.442999996</v>
          </cell>
        </row>
        <row r="84">
          <cell r="A84" t="str">
            <v>Florida,2010</v>
          </cell>
          <cell r="B84">
            <v>1080836.835</v>
          </cell>
          <cell r="C84">
            <v>2202076.4869999997</v>
          </cell>
          <cell r="D84">
            <v>2439215.9300000006</v>
          </cell>
          <cell r="E84">
            <v>2247327.1739999996</v>
          </cell>
          <cell r="F84">
            <v>2505383.6539999996</v>
          </cell>
          <cell r="G84">
            <v>2664807.1129999999</v>
          </cell>
          <cell r="H84">
            <v>2222828.6969999997</v>
          </cell>
          <cell r="I84">
            <v>1633381.0199999996</v>
          </cell>
          <cell r="J84">
            <v>1086536.3299999998</v>
          </cell>
          <cell r="K84">
            <v>412305.61399999988</v>
          </cell>
          <cell r="L84">
            <v>3132222.9639999997</v>
          </cell>
          <cell r="M84">
            <v>18494698.853999998</v>
          </cell>
        </row>
        <row r="85">
          <cell r="A85" t="str">
            <v>Florida,2011</v>
          </cell>
          <cell r="B85">
            <v>1073654.8070000003</v>
          </cell>
          <cell r="C85">
            <v>2192820.6610000003</v>
          </cell>
          <cell r="D85">
            <v>2445659.3060000008</v>
          </cell>
          <cell r="E85">
            <v>2264145.7239999999</v>
          </cell>
          <cell r="F85">
            <v>2460035.4680000003</v>
          </cell>
          <cell r="G85">
            <v>2686329.3810000001</v>
          </cell>
          <cell r="H85">
            <v>2276056.321</v>
          </cell>
          <cell r="I85">
            <v>1673538.595</v>
          </cell>
          <cell r="J85">
            <v>1090709.9360000002</v>
          </cell>
          <cell r="K85">
            <v>429136.14400000003</v>
          </cell>
          <cell r="L85">
            <v>3193384.6750000003</v>
          </cell>
          <cell r="M85">
            <v>18592086.343000006</v>
          </cell>
        </row>
        <row r="86">
          <cell r="A86" t="str">
            <v>Florida,2012</v>
          </cell>
          <cell r="B86">
            <v>1058097.4349999998</v>
          </cell>
          <cell r="C86">
            <v>2174938.8899999997</v>
          </cell>
          <cell r="D86">
            <v>2437328.4569999995</v>
          </cell>
          <cell r="E86">
            <v>2276317.5489999992</v>
          </cell>
          <cell r="F86">
            <v>2404013.0389999999</v>
          </cell>
          <cell r="G86">
            <v>2688063.932</v>
          </cell>
          <cell r="H86">
            <v>2317513.834999999</v>
          </cell>
          <cell r="I86">
            <v>1724960.9840000002</v>
          </cell>
          <cell r="J86">
            <v>1091114.2210000001</v>
          </cell>
          <cell r="K86">
            <v>443784.38099999994</v>
          </cell>
          <cell r="L86">
            <v>3259859.5860000001</v>
          </cell>
          <cell r="M86">
            <v>18616132.722999997</v>
          </cell>
        </row>
        <row r="87">
          <cell r="A87" t="str">
            <v>Florida,2013</v>
          </cell>
          <cell r="B87">
            <v>1057005.102</v>
          </cell>
          <cell r="C87">
            <v>2179122.2949999999</v>
          </cell>
          <cell r="D87">
            <v>2436429.0210000002</v>
          </cell>
          <cell r="E87">
            <v>2308750.0829999996</v>
          </cell>
          <cell r="F87">
            <v>2376867.6139999996</v>
          </cell>
          <cell r="G87">
            <v>2687913.8809999991</v>
          </cell>
          <cell r="H87">
            <v>2355534.2639999995</v>
          </cell>
          <cell r="I87">
            <v>1769631.2789999999</v>
          </cell>
          <cell r="J87">
            <v>1087892.1809999996</v>
          </cell>
          <cell r="K87">
            <v>456121.97899999988</v>
          </cell>
          <cell r="L87">
            <v>3313645.4389999993</v>
          </cell>
          <cell r="M87">
            <v>18715267.698999994</v>
          </cell>
        </row>
        <row r="88">
          <cell r="A88" t="str">
            <v>Florida,2014</v>
          </cell>
          <cell r="B88">
            <v>1065821.4600000004</v>
          </cell>
          <cell r="C88">
            <v>2211268.156</v>
          </cell>
          <cell r="D88">
            <v>2462681.6259999992</v>
          </cell>
          <cell r="E88">
            <v>2384232.344</v>
          </cell>
          <cell r="F88">
            <v>2392589.6849999996</v>
          </cell>
          <cell r="G88">
            <v>2718694.2990000006</v>
          </cell>
          <cell r="H88">
            <v>2439529.0260000005</v>
          </cell>
          <cell r="I88">
            <v>1866727.54</v>
          </cell>
          <cell r="J88">
            <v>1121856.0129999998</v>
          </cell>
          <cell r="K88">
            <v>476025.81299999991</v>
          </cell>
          <cell r="L88">
            <v>3464609.3659999999</v>
          </cell>
          <cell r="M88">
            <v>19139425.962000001</v>
          </cell>
        </row>
        <row r="89">
          <cell r="A89" t="str">
            <v>Florida,2015</v>
          </cell>
          <cell r="B89">
            <v>1059585.5890000002</v>
          </cell>
          <cell r="C89">
            <v>2198721.6509999996</v>
          </cell>
          <cell r="D89">
            <v>2437090.6689999998</v>
          </cell>
          <cell r="E89">
            <v>2415834.3890000004</v>
          </cell>
          <cell r="F89">
            <v>2377757.2610000004</v>
          </cell>
          <cell r="G89">
            <v>2696890.0169999995</v>
          </cell>
          <cell r="H89">
            <v>2485282.4360000002</v>
          </cell>
          <cell r="I89">
            <v>1952561.0159999998</v>
          </cell>
          <cell r="J89">
            <v>1152340.2390000001</v>
          </cell>
          <cell r="K89">
            <v>492651.68300000008</v>
          </cell>
          <cell r="L89">
            <v>3597552.9380000001</v>
          </cell>
          <cell r="M89">
            <v>19268714.949999999</v>
          </cell>
        </row>
        <row r="90">
          <cell r="A90" t="str">
            <v>Florida,2016</v>
          </cell>
          <cell r="B90">
            <v>1089713.246</v>
          </cell>
          <cell r="C90">
            <v>2254578.0989999995</v>
          </cell>
          <cell r="D90">
            <v>2475393.7519999999</v>
          </cell>
          <cell r="E90">
            <v>2520758.4259999995</v>
          </cell>
          <cell r="F90">
            <v>2424178.0150000001</v>
          </cell>
          <cell r="G90">
            <v>2737058.2270000009</v>
          </cell>
          <cell r="H90">
            <v>2573326.16</v>
          </cell>
          <cell r="I90">
            <v>2076941.7129999995</v>
          </cell>
          <cell r="J90">
            <v>1193940.3330000001</v>
          </cell>
          <cell r="K90">
            <v>514060.26299999998</v>
          </cell>
          <cell r="L90">
            <v>3784942.3089999994</v>
          </cell>
          <cell r="M90">
            <v>19859948.234000001</v>
          </cell>
        </row>
        <row r="91">
          <cell r="A91" t="str">
            <v>Florida,2017</v>
          </cell>
          <cell r="B91">
            <v>1099797</v>
          </cell>
          <cell r="C91">
            <v>2274458</v>
          </cell>
          <cell r="D91">
            <v>2477826</v>
          </cell>
          <cell r="E91">
            <v>2588801</v>
          </cell>
          <cell r="F91">
            <v>2452386</v>
          </cell>
          <cell r="G91">
            <v>2739262</v>
          </cell>
          <cell r="H91">
            <v>2635005</v>
          </cell>
          <cell r="I91">
            <v>2159116</v>
          </cell>
          <cell r="J91">
            <v>1229573</v>
          </cell>
          <cell r="K91">
            <v>521049</v>
          </cell>
          <cell r="L91">
            <v>3909738</v>
          </cell>
          <cell r="M91">
            <v>20177273</v>
          </cell>
        </row>
        <row r="92">
          <cell r="A92" t="str">
            <v>Georgia,2009</v>
          </cell>
          <cell r="B92">
            <v>727810.33900000015</v>
          </cell>
          <cell r="C92">
            <v>1367918.9609999997</v>
          </cell>
          <cell r="D92">
            <v>1369727.9640000002</v>
          </cell>
          <cell r="E92">
            <v>1356453.6110000007</v>
          </cell>
          <cell r="F92">
            <v>1442441.1719999998</v>
          </cell>
          <cell r="G92">
            <v>1326348.2990000001</v>
          </cell>
          <cell r="H92">
            <v>958662.86199999985</v>
          </cell>
          <cell r="I92">
            <v>529997.603</v>
          </cell>
          <cell r="J92">
            <v>304765.27399999992</v>
          </cell>
          <cell r="K92">
            <v>111636.011</v>
          </cell>
          <cell r="L92">
            <v>946398.8879999998</v>
          </cell>
          <cell r="M92">
            <v>9495762.0960000008</v>
          </cell>
        </row>
        <row r="93">
          <cell r="A93" t="str">
            <v>Georgia,2010</v>
          </cell>
          <cell r="B93">
            <v>684582.3820000001</v>
          </cell>
          <cell r="C93">
            <v>1346249.1009999998</v>
          </cell>
          <cell r="D93">
            <v>1364814.1389999995</v>
          </cell>
          <cell r="E93">
            <v>1312690.6660000002</v>
          </cell>
          <cell r="F93">
            <v>1413030.4449999998</v>
          </cell>
          <cell r="G93">
            <v>1335406.3419999992</v>
          </cell>
          <cell r="H93">
            <v>992477.09100000001</v>
          </cell>
          <cell r="I93">
            <v>556261.70499999996</v>
          </cell>
          <cell r="J93">
            <v>297921.51599999983</v>
          </cell>
          <cell r="K93">
            <v>108187.29199999997</v>
          </cell>
          <cell r="L93">
            <v>962370.5129999998</v>
          </cell>
          <cell r="M93">
            <v>9411620.6789999977</v>
          </cell>
        </row>
        <row r="94">
          <cell r="A94" t="str">
            <v>Georgia,2011</v>
          </cell>
          <cell r="B94">
            <v>679333.37300000014</v>
          </cell>
          <cell r="C94">
            <v>1351738.2599999993</v>
          </cell>
          <cell r="D94">
            <v>1368600.4660000005</v>
          </cell>
          <cell r="E94">
            <v>1310807.3849999998</v>
          </cell>
          <cell r="F94">
            <v>1394516.9159999997</v>
          </cell>
          <cell r="G94">
            <v>1346240.4640000006</v>
          </cell>
          <cell r="H94">
            <v>1019205.5569999999</v>
          </cell>
          <cell r="I94">
            <v>574548.26199999999</v>
          </cell>
          <cell r="J94">
            <v>301849.76799999992</v>
          </cell>
          <cell r="K94">
            <v>109612.07000000002</v>
          </cell>
          <cell r="L94">
            <v>986010.1</v>
          </cell>
          <cell r="M94">
            <v>9456452.5209999979</v>
          </cell>
        </row>
        <row r="95">
          <cell r="A95" t="str">
            <v>Georgia,2012</v>
          </cell>
          <cell r="B95">
            <v>668779.02000000014</v>
          </cell>
          <cell r="C95">
            <v>1349868.2549999999</v>
          </cell>
          <cell r="D95">
            <v>1364562.6909999999</v>
          </cell>
          <cell r="E95">
            <v>1308084.1800000002</v>
          </cell>
          <cell r="F95">
            <v>1373155.7420000003</v>
          </cell>
          <cell r="G95">
            <v>1345170.8979999996</v>
          </cell>
          <cell r="H95">
            <v>1039452.2729999997</v>
          </cell>
          <cell r="I95">
            <v>592994.93099999998</v>
          </cell>
          <cell r="J95">
            <v>303012.57799999992</v>
          </cell>
          <cell r="K95">
            <v>112049.67499999997</v>
          </cell>
          <cell r="L95">
            <v>1008057.1839999998</v>
          </cell>
          <cell r="M95">
            <v>9457130.2430000007</v>
          </cell>
        </row>
        <row r="96">
          <cell r="A96" t="str">
            <v>Georgia,2013</v>
          </cell>
          <cell r="B96">
            <v>664131.05299999972</v>
          </cell>
          <cell r="C96">
            <v>1369551.8510000003</v>
          </cell>
          <cell r="D96">
            <v>1384401.321</v>
          </cell>
          <cell r="E96">
            <v>1312507.0400000005</v>
          </cell>
          <cell r="F96">
            <v>1360480.321</v>
          </cell>
          <cell r="G96">
            <v>1359641.5060000001</v>
          </cell>
          <cell r="H96">
            <v>1076436.2519999999</v>
          </cell>
          <cell r="I96">
            <v>632557.40200000012</v>
          </cell>
          <cell r="J96">
            <v>314549.05800000002</v>
          </cell>
          <cell r="K96">
            <v>116858.79199999997</v>
          </cell>
          <cell r="L96">
            <v>1063965.2520000001</v>
          </cell>
          <cell r="M96">
            <v>9591114.5960000008</v>
          </cell>
        </row>
        <row r="97">
          <cell r="A97" t="str">
            <v>Georgia,2014</v>
          </cell>
          <cell r="B97">
            <v>645999.88000000012</v>
          </cell>
          <cell r="C97">
            <v>1347489.2979999995</v>
          </cell>
          <cell r="D97">
            <v>1365894.4920000006</v>
          </cell>
          <cell r="E97">
            <v>1306832.5249999999</v>
          </cell>
          <cell r="F97">
            <v>1332399.8110000002</v>
          </cell>
          <cell r="G97">
            <v>1335126.5769999998</v>
          </cell>
          <cell r="H97">
            <v>1075293.314</v>
          </cell>
          <cell r="I97">
            <v>640930.48800000013</v>
          </cell>
          <cell r="J97">
            <v>311844.62200000003</v>
          </cell>
          <cell r="K97">
            <v>113925.141</v>
          </cell>
          <cell r="L97">
            <v>1066700.2510000002</v>
          </cell>
          <cell r="M97">
            <v>9475736.148</v>
          </cell>
        </row>
        <row r="98">
          <cell r="A98" t="str">
            <v>Georgia,2015</v>
          </cell>
          <cell r="B98">
            <v>642174.48999999976</v>
          </cell>
          <cell r="C98">
            <v>1359625.4350000001</v>
          </cell>
          <cell r="D98">
            <v>1379047.7270000004</v>
          </cell>
          <cell r="E98">
            <v>1322390.8869999999</v>
          </cell>
          <cell r="F98">
            <v>1334674.2349999999</v>
          </cell>
          <cell r="G98">
            <v>1348412.781</v>
          </cell>
          <cell r="H98">
            <v>1114712.6999999997</v>
          </cell>
          <cell r="I98">
            <v>687388.326</v>
          </cell>
          <cell r="J98">
            <v>326161.30200000014</v>
          </cell>
          <cell r="K98">
            <v>117757.391</v>
          </cell>
          <cell r="L98">
            <v>1131307.0190000001</v>
          </cell>
          <cell r="M98">
            <v>9632345.2739999983</v>
          </cell>
        </row>
        <row r="99">
          <cell r="A99" t="str">
            <v>Georgia,2016</v>
          </cell>
          <cell r="B99">
            <v>632313.38800000027</v>
          </cell>
          <cell r="C99">
            <v>1345915.5859999999</v>
          </cell>
          <cell r="D99">
            <v>1363238.5870000003</v>
          </cell>
          <cell r="E99">
            <v>1317244.9220000003</v>
          </cell>
          <cell r="F99">
            <v>1310297.7449999996</v>
          </cell>
          <cell r="G99">
            <v>1330462.5790000004</v>
          </cell>
          <cell r="H99">
            <v>1115034.5150000004</v>
          </cell>
          <cell r="I99">
            <v>710083.0149999999</v>
          </cell>
          <cell r="J99">
            <v>329408.11899999995</v>
          </cell>
          <cell r="K99">
            <v>118974.02500000002</v>
          </cell>
          <cell r="L99">
            <v>1158465.159</v>
          </cell>
          <cell r="M99">
            <v>9572972.4810000006</v>
          </cell>
        </row>
        <row r="100">
          <cell r="A100" t="str">
            <v>Georgia,2017</v>
          </cell>
          <cell r="B100">
            <v>617683</v>
          </cell>
          <cell r="C100">
            <v>1327702</v>
          </cell>
          <cell r="D100">
            <v>1350441</v>
          </cell>
          <cell r="E100">
            <v>1321565</v>
          </cell>
          <cell r="F100">
            <v>1298299</v>
          </cell>
          <cell r="G100">
            <v>1325803</v>
          </cell>
          <cell r="H100">
            <v>1135496</v>
          </cell>
          <cell r="I100">
            <v>744856</v>
          </cell>
          <cell r="J100">
            <v>341221</v>
          </cell>
          <cell r="K100">
            <v>119554</v>
          </cell>
          <cell r="L100">
            <v>1205631</v>
          </cell>
          <cell r="M100">
            <v>9582620</v>
          </cell>
        </row>
        <row r="101">
          <cell r="A101" t="str">
            <v>Hawaii,2009</v>
          </cell>
          <cell r="B101">
            <v>86680.741000000009</v>
          </cell>
          <cell r="C101">
            <v>154047.16700000002</v>
          </cell>
          <cell r="D101">
            <v>174733.16499999998</v>
          </cell>
          <cell r="E101">
            <v>183511.85700000002</v>
          </cell>
          <cell r="F101">
            <v>175700.70799999998</v>
          </cell>
          <cell r="G101">
            <v>180058.22700000001</v>
          </cell>
          <cell r="H101">
            <v>147014.962</v>
          </cell>
          <cell r="I101">
            <v>86906.005000000005</v>
          </cell>
          <cell r="J101">
            <v>67847.144</v>
          </cell>
          <cell r="K101">
            <v>25893.421000000002</v>
          </cell>
          <cell r="L101">
            <v>180646.57</v>
          </cell>
          <cell r="M101">
            <v>1282393.3970000001</v>
          </cell>
        </row>
        <row r="102">
          <cell r="A102" t="str">
            <v>Hawaii,2010</v>
          </cell>
          <cell r="B102">
            <v>86252.420999999988</v>
          </cell>
          <cell r="C102">
            <v>162175.20699999999</v>
          </cell>
          <cell r="D102">
            <v>180941.44699999999</v>
          </cell>
          <cell r="E102">
            <v>179787.30599999998</v>
          </cell>
          <cell r="F102">
            <v>179139.76900000003</v>
          </cell>
          <cell r="G102">
            <v>194286.103</v>
          </cell>
          <cell r="H102">
            <v>165165.845</v>
          </cell>
          <cell r="I102">
            <v>93984.444000000003</v>
          </cell>
          <cell r="J102">
            <v>64883.703000000001</v>
          </cell>
          <cell r="K102">
            <v>27040.289000000001</v>
          </cell>
          <cell r="L102">
            <v>185908.43599999999</v>
          </cell>
          <cell r="M102">
            <v>1333656.534</v>
          </cell>
        </row>
        <row r="103">
          <cell r="A103" t="str">
            <v>Hawaii,2011</v>
          </cell>
          <cell r="B103">
            <v>87273.002000000008</v>
          </cell>
          <cell r="C103">
            <v>163361.68200000003</v>
          </cell>
          <cell r="D103">
            <v>181829.715</v>
          </cell>
          <cell r="E103">
            <v>183269.86200000002</v>
          </cell>
          <cell r="F103">
            <v>177677.43799999999</v>
          </cell>
          <cell r="G103">
            <v>192700.54499999998</v>
          </cell>
          <cell r="H103">
            <v>170625.44500000001</v>
          </cell>
          <cell r="I103">
            <v>97991.891999999993</v>
          </cell>
          <cell r="J103">
            <v>65051.873999999996</v>
          </cell>
          <cell r="K103">
            <v>28777.923999999995</v>
          </cell>
          <cell r="L103">
            <v>191821.69</v>
          </cell>
          <cell r="M103">
            <v>1348559.379</v>
          </cell>
        </row>
        <row r="104">
          <cell r="A104" t="str">
            <v>Hawaii,2012</v>
          </cell>
          <cell r="B104">
            <v>88387.760999999999</v>
          </cell>
          <cell r="C104">
            <v>163162.18200000003</v>
          </cell>
          <cell r="D104">
            <v>182441.715</v>
          </cell>
          <cell r="E104">
            <v>188610.20899999997</v>
          </cell>
          <cell r="F104">
            <v>176124.677</v>
          </cell>
          <cell r="G104">
            <v>191607.36</v>
          </cell>
          <cell r="H104">
            <v>174620.43299999999</v>
          </cell>
          <cell r="I104">
            <v>102127.91</v>
          </cell>
          <cell r="J104">
            <v>63200.142</v>
          </cell>
          <cell r="K104">
            <v>31781.492999999999</v>
          </cell>
          <cell r="L104">
            <v>197109.54499999998</v>
          </cell>
          <cell r="M104">
            <v>1362063.882</v>
          </cell>
        </row>
        <row r="105">
          <cell r="A105" t="str">
            <v>Hawaii,2013</v>
          </cell>
          <cell r="B105">
            <v>88924.034</v>
          </cell>
          <cell r="C105">
            <v>165870.53600000002</v>
          </cell>
          <cell r="D105">
            <v>182628.31599999999</v>
          </cell>
          <cell r="E105">
            <v>192634.27100000001</v>
          </cell>
          <cell r="F105">
            <v>174196.14199999999</v>
          </cell>
          <cell r="G105">
            <v>188485.302</v>
          </cell>
          <cell r="H105">
            <v>177111.15400000001</v>
          </cell>
          <cell r="I105">
            <v>106876.09300000001</v>
          </cell>
          <cell r="J105">
            <v>62754.051000000007</v>
          </cell>
          <cell r="K105">
            <v>32578.109</v>
          </cell>
          <cell r="L105">
            <v>202208.25300000003</v>
          </cell>
          <cell r="M105">
            <v>1372058.0080000001</v>
          </cell>
        </row>
        <row r="106">
          <cell r="A106" t="str">
            <v>Hawaii,2014</v>
          </cell>
          <cell r="B106">
            <v>89518.22600000001</v>
          </cell>
          <cell r="C106">
            <v>168002.12400000001</v>
          </cell>
          <cell r="D106">
            <v>186077.82</v>
          </cell>
          <cell r="E106">
            <v>199121.4</v>
          </cell>
          <cell r="F106">
            <v>174280.28600000002</v>
          </cell>
          <cell r="G106">
            <v>184341.89500000002</v>
          </cell>
          <cell r="H106">
            <v>177204.234</v>
          </cell>
          <cell r="I106">
            <v>112912.48299999999</v>
          </cell>
          <cell r="J106">
            <v>64472.092000000004</v>
          </cell>
          <cell r="K106">
            <v>35489.49</v>
          </cell>
          <cell r="L106">
            <v>212874.065</v>
          </cell>
          <cell r="M106">
            <v>1391420.05</v>
          </cell>
        </row>
        <row r="107">
          <cell r="A107" t="str">
            <v>Hawaii,2015</v>
          </cell>
          <cell r="B107">
            <v>91491.916000000012</v>
          </cell>
          <cell r="C107">
            <v>168365.158</v>
          </cell>
          <cell r="D107">
            <v>184446.451</v>
          </cell>
          <cell r="E107">
            <v>204911.74500000002</v>
          </cell>
          <cell r="F107">
            <v>175432.212</v>
          </cell>
          <cell r="G107">
            <v>181558.927</v>
          </cell>
          <cell r="H107">
            <v>179121.21400000001</v>
          </cell>
          <cell r="I107">
            <v>119782.58899999999</v>
          </cell>
          <cell r="J107">
            <v>63347.564000000006</v>
          </cell>
          <cell r="K107">
            <v>36780.499000000003</v>
          </cell>
          <cell r="L107">
            <v>219910.652</v>
          </cell>
          <cell r="M107">
            <v>1405238.2750000001</v>
          </cell>
        </row>
        <row r="108">
          <cell r="A108" t="str">
            <v>Hawaii,2016</v>
          </cell>
          <cell r="B108">
            <v>92158.55799999999</v>
          </cell>
          <cell r="C108">
            <v>167987.815</v>
          </cell>
          <cell r="D108">
            <v>180209.18799999999</v>
          </cell>
          <cell r="E108">
            <v>203187.95699999999</v>
          </cell>
          <cell r="F108">
            <v>176254.22399999999</v>
          </cell>
          <cell r="G108">
            <v>181785.24800000002</v>
          </cell>
          <cell r="H108">
            <v>184036.68400000001</v>
          </cell>
          <cell r="I108">
            <v>126288.821</v>
          </cell>
          <cell r="J108">
            <v>63877.966999999997</v>
          </cell>
          <cell r="K108">
            <v>37988.300000000003</v>
          </cell>
          <cell r="L108">
            <v>228155.08799999999</v>
          </cell>
          <cell r="M108">
            <v>1413774.7619999999</v>
          </cell>
        </row>
        <row r="109">
          <cell r="A109" t="str">
            <v>Hawaii,2017</v>
          </cell>
          <cell r="B109">
            <v>91417</v>
          </cell>
          <cell r="C109">
            <v>168638</v>
          </cell>
          <cell r="D109">
            <v>177283</v>
          </cell>
          <cell r="E109">
            <v>205405</v>
          </cell>
          <cell r="F109">
            <v>177403</v>
          </cell>
          <cell r="G109">
            <v>179765</v>
          </cell>
          <cell r="H109">
            <v>183621</v>
          </cell>
          <cell r="I109">
            <v>133674</v>
          </cell>
          <cell r="J109">
            <v>66599</v>
          </cell>
          <cell r="K109">
            <v>37853</v>
          </cell>
          <cell r="L109">
            <v>238126</v>
          </cell>
          <cell r="M109">
            <v>1421658</v>
          </cell>
        </row>
        <row r="110">
          <cell r="A110" t="str">
            <v>Idaho,2009</v>
          </cell>
          <cell r="B110">
            <v>118308.21900000001</v>
          </cell>
          <cell r="C110">
            <v>219654.72199999998</v>
          </cell>
          <cell r="D110">
            <v>226820.76600000006</v>
          </cell>
          <cell r="E110">
            <v>198791.48699999999</v>
          </cell>
          <cell r="F110">
            <v>190729.63400000002</v>
          </cell>
          <cell r="G110">
            <v>201623.93400000001</v>
          </cell>
          <cell r="H110">
            <v>158520.40900000001</v>
          </cell>
          <cell r="I110">
            <v>93117.267000000007</v>
          </cell>
          <cell r="J110">
            <v>57869.105999999992</v>
          </cell>
          <cell r="K110">
            <v>23393.019999999997</v>
          </cell>
          <cell r="L110">
            <v>174379.39299999998</v>
          </cell>
          <cell r="M110">
            <v>1488828.564</v>
          </cell>
        </row>
        <row r="111">
          <cell r="A111" t="str">
            <v>Idaho,2010</v>
          </cell>
          <cell r="B111">
            <v>117531.72700000001</v>
          </cell>
          <cell r="C111">
            <v>226985.92999999996</v>
          </cell>
          <cell r="D111">
            <v>221152.67500000002</v>
          </cell>
          <cell r="E111">
            <v>198668.288</v>
          </cell>
          <cell r="F111">
            <v>189624.174</v>
          </cell>
          <cell r="G111">
            <v>203261.52400000003</v>
          </cell>
          <cell r="H111">
            <v>165030.503</v>
          </cell>
          <cell r="I111">
            <v>97975.627000000008</v>
          </cell>
          <cell r="J111">
            <v>56860.577999999994</v>
          </cell>
          <cell r="K111">
            <v>23060.665000000001</v>
          </cell>
          <cell r="L111">
            <v>177896.87000000002</v>
          </cell>
          <cell r="M111">
            <v>1500151.6910000003</v>
          </cell>
        </row>
        <row r="112">
          <cell r="A112" t="str">
            <v>Idaho,2011</v>
          </cell>
          <cell r="B112">
            <v>118195.25499999998</v>
          </cell>
          <cell r="C112">
            <v>230983.96399999998</v>
          </cell>
          <cell r="D112">
            <v>222542.09299999999</v>
          </cell>
          <cell r="E112">
            <v>203342.02600000001</v>
          </cell>
          <cell r="F112">
            <v>190115.88500000001</v>
          </cell>
          <cell r="G112">
            <v>204605.45600000001</v>
          </cell>
          <cell r="H112">
            <v>172728.52600000001</v>
          </cell>
          <cell r="I112">
            <v>103768.05099999999</v>
          </cell>
          <cell r="J112">
            <v>59070.705999999998</v>
          </cell>
          <cell r="K112">
            <v>23949.445999999993</v>
          </cell>
          <cell r="L112">
            <v>186788.20299999998</v>
          </cell>
          <cell r="M112">
            <v>1529301.4080000001</v>
          </cell>
        </row>
        <row r="113">
          <cell r="A113" t="str">
            <v>Idaho,2012</v>
          </cell>
          <cell r="B113">
            <v>117963.48799999998</v>
          </cell>
          <cell r="C113">
            <v>232694.77499999997</v>
          </cell>
          <cell r="D113">
            <v>223084.11000000002</v>
          </cell>
          <cell r="E113">
            <v>205227.49299999996</v>
          </cell>
          <cell r="F113">
            <v>188570.15500000003</v>
          </cell>
          <cell r="G113">
            <v>202336.63399999999</v>
          </cell>
          <cell r="H113">
            <v>176453.93299999996</v>
          </cell>
          <cell r="I113">
            <v>108055.36599999999</v>
          </cell>
          <cell r="J113">
            <v>59283.277000000009</v>
          </cell>
          <cell r="K113">
            <v>23963.852000000003</v>
          </cell>
          <cell r="L113">
            <v>191302.49500000002</v>
          </cell>
          <cell r="M113">
            <v>1537633.0829999999</v>
          </cell>
        </row>
        <row r="114">
          <cell r="A114" t="str">
            <v>Idaho,2013</v>
          </cell>
          <cell r="B114">
            <v>117186.88999999998</v>
          </cell>
          <cell r="C114">
            <v>237208.435</v>
          </cell>
          <cell r="D114">
            <v>222510.21500000003</v>
          </cell>
          <cell r="E114">
            <v>208266.16099999996</v>
          </cell>
          <cell r="F114">
            <v>191229.17699999997</v>
          </cell>
          <cell r="G114">
            <v>200453.413</v>
          </cell>
          <cell r="H114">
            <v>181315.43099999998</v>
          </cell>
          <cell r="I114">
            <v>112203.31700000001</v>
          </cell>
          <cell r="J114">
            <v>59270.092999999993</v>
          </cell>
          <cell r="K114">
            <v>24265.836000000007</v>
          </cell>
          <cell r="L114">
            <v>195739.24600000001</v>
          </cell>
          <cell r="M114">
            <v>1553908.9680000001</v>
          </cell>
        </row>
        <row r="115">
          <cell r="A115" t="str">
            <v>Idaho,2014</v>
          </cell>
          <cell r="B115">
            <v>105305.61700000001</v>
          </cell>
          <cell r="C115">
            <v>220453.24700000003</v>
          </cell>
          <cell r="D115">
            <v>199613.28600000002</v>
          </cell>
          <cell r="E115">
            <v>195363.098</v>
          </cell>
          <cell r="F115">
            <v>180904.51200000002</v>
          </cell>
          <cell r="G115">
            <v>184813.79800000001</v>
          </cell>
          <cell r="H115">
            <v>171175.413</v>
          </cell>
          <cell r="I115">
            <v>109409.83099999999</v>
          </cell>
          <cell r="J115">
            <v>57199.572000000007</v>
          </cell>
          <cell r="K115">
            <v>22841.778000000002</v>
          </cell>
          <cell r="L115">
            <v>189451.18099999998</v>
          </cell>
          <cell r="M115">
            <v>1447080.152</v>
          </cell>
        </row>
        <row r="116">
          <cell r="A116" t="str">
            <v>Idaho,2015</v>
          </cell>
          <cell r="B116">
            <v>106045.37800000001</v>
          </cell>
          <cell r="C116">
            <v>223634.64700000003</v>
          </cell>
          <cell r="D116">
            <v>210738.2</v>
          </cell>
          <cell r="E116">
            <v>199795.44200000004</v>
          </cell>
          <cell r="F116">
            <v>185526.40999999997</v>
          </cell>
          <cell r="G116">
            <v>186597</v>
          </cell>
          <cell r="H116">
            <v>175739.32499999998</v>
          </cell>
          <cell r="I116">
            <v>115193.95199999999</v>
          </cell>
          <cell r="J116">
            <v>57896.127999999997</v>
          </cell>
          <cell r="K116">
            <v>22252.798999999999</v>
          </cell>
          <cell r="L116">
            <v>195342.87899999999</v>
          </cell>
          <cell r="M116">
            <v>1483419.281</v>
          </cell>
        </row>
        <row r="117">
          <cell r="A117" t="str">
            <v>Idaho,2016</v>
          </cell>
          <cell r="B117">
            <v>104928.70999999999</v>
          </cell>
          <cell r="C117">
            <v>226209.63499999995</v>
          </cell>
          <cell r="D117">
            <v>210922.47400000002</v>
          </cell>
          <cell r="E117">
            <v>198792.23300000001</v>
          </cell>
          <cell r="F117">
            <v>185114.62700000001</v>
          </cell>
          <cell r="G117">
            <v>181877.14900000003</v>
          </cell>
          <cell r="H117">
            <v>180223.478</v>
          </cell>
          <cell r="I117">
            <v>124425.43799999999</v>
          </cell>
          <cell r="J117">
            <v>60701.626999999993</v>
          </cell>
          <cell r="K117">
            <v>24139.109000000004</v>
          </cell>
          <cell r="L117">
            <v>209266.174</v>
          </cell>
          <cell r="M117">
            <v>1497334.48</v>
          </cell>
        </row>
        <row r="118">
          <cell r="A118" t="str">
            <v>Idaho,2017</v>
          </cell>
          <cell r="B118">
            <v>100125</v>
          </cell>
          <cell r="C118">
            <v>219883</v>
          </cell>
          <cell r="D118">
            <v>202076</v>
          </cell>
          <cell r="E118">
            <v>197089</v>
          </cell>
          <cell r="F118">
            <v>185100</v>
          </cell>
          <cell r="G118">
            <v>180146</v>
          </cell>
          <cell r="H118">
            <v>179283</v>
          </cell>
          <cell r="I118">
            <v>128357</v>
          </cell>
          <cell r="J118">
            <v>61454</v>
          </cell>
          <cell r="K118">
            <v>23893</v>
          </cell>
          <cell r="L118">
            <v>213704</v>
          </cell>
          <cell r="M118">
            <v>1477406</v>
          </cell>
        </row>
        <row r="119">
          <cell r="A119" t="str">
            <v>Illinois,2009</v>
          </cell>
          <cell r="B119">
            <v>892111.46400000004</v>
          </cell>
          <cell r="C119">
            <v>1754655.1489999997</v>
          </cell>
          <cell r="D119">
            <v>1830364.514</v>
          </cell>
          <cell r="E119">
            <v>1758476.67</v>
          </cell>
          <cell r="F119">
            <v>1816055.4360000002</v>
          </cell>
          <cell r="G119">
            <v>1851699.4280000001</v>
          </cell>
          <cell r="H119">
            <v>1329711.6629999997</v>
          </cell>
          <cell r="I119">
            <v>796071.00699999998</v>
          </cell>
          <cell r="J119">
            <v>534055.47799999989</v>
          </cell>
          <cell r="K119">
            <v>221032.01099999997</v>
          </cell>
          <cell r="L119">
            <v>1551158.4959999998</v>
          </cell>
          <cell r="M119">
            <v>12784232.82</v>
          </cell>
        </row>
        <row r="120">
          <cell r="A120" t="str">
            <v>Illinois,2010</v>
          </cell>
          <cell r="B120">
            <v>844052.18200000003</v>
          </cell>
          <cell r="C120">
            <v>1740059.4859999996</v>
          </cell>
          <cell r="D120">
            <v>1802677.9820000003</v>
          </cell>
          <cell r="E120">
            <v>1752223.8779999996</v>
          </cell>
          <cell r="F120">
            <v>1774117.5290000001</v>
          </cell>
          <cell r="G120">
            <v>1848952.3940000001</v>
          </cell>
          <cell r="H120">
            <v>1384642.5249999999</v>
          </cell>
          <cell r="I120">
            <v>807321.60000000009</v>
          </cell>
          <cell r="J120">
            <v>524032.36899999983</v>
          </cell>
          <cell r="K120">
            <v>224866.46000000002</v>
          </cell>
          <cell r="L120">
            <v>1556220.429</v>
          </cell>
          <cell r="M120">
            <v>12702946.404999999</v>
          </cell>
        </row>
        <row r="121">
          <cell r="A121" t="str">
            <v>Illinois,2011</v>
          </cell>
          <cell r="B121">
            <v>826826.70299999986</v>
          </cell>
          <cell r="C121">
            <v>1716811.7339999997</v>
          </cell>
          <cell r="D121">
            <v>1778455.6140000001</v>
          </cell>
          <cell r="E121">
            <v>1742987.8099999996</v>
          </cell>
          <cell r="F121">
            <v>1728847.8560000001</v>
          </cell>
          <cell r="G121">
            <v>1829258.4700000002</v>
          </cell>
          <cell r="H121">
            <v>1407394.169</v>
          </cell>
          <cell r="I121">
            <v>817205.45299999986</v>
          </cell>
          <cell r="J121">
            <v>517529.01899999997</v>
          </cell>
          <cell r="K121">
            <v>224885.51399999997</v>
          </cell>
          <cell r="L121">
            <v>1559619.9859999998</v>
          </cell>
          <cell r="M121">
            <v>12590202.341999998</v>
          </cell>
        </row>
        <row r="122">
          <cell r="A122" t="str">
            <v>Illinois,2012</v>
          </cell>
          <cell r="B122">
            <v>826641.95999999985</v>
          </cell>
          <cell r="C122">
            <v>1714163.3160000001</v>
          </cell>
          <cell r="D122">
            <v>1784606.72</v>
          </cell>
          <cell r="E122">
            <v>1761955.9520000005</v>
          </cell>
          <cell r="F122">
            <v>1715035.9190000005</v>
          </cell>
          <cell r="G122">
            <v>1834098.6599999997</v>
          </cell>
          <cell r="H122">
            <v>1460640.2520000003</v>
          </cell>
          <cell r="I122">
            <v>846993.18000000017</v>
          </cell>
          <cell r="J122">
            <v>522505.18699999992</v>
          </cell>
          <cell r="K122">
            <v>232126.89199999999</v>
          </cell>
          <cell r="L122">
            <v>1601625.2590000001</v>
          </cell>
          <cell r="M122">
            <v>12698768.038000003</v>
          </cell>
        </row>
        <row r="123">
          <cell r="A123" t="str">
            <v>Illinois,2013</v>
          </cell>
          <cell r="B123">
            <v>807263.59800000023</v>
          </cell>
          <cell r="C123">
            <v>1691815.58</v>
          </cell>
          <cell r="D123">
            <v>1759587.898</v>
          </cell>
          <cell r="E123">
            <v>1750182.3780000005</v>
          </cell>
          <cell r="F123">
            <v>1677345.1140000001</v>
          </cell>
          <cell r="G123">
            <v>1800864.3630000001</v>
          </cell>
          <cell r="H123">
            <v>1480883.2480000001</v>
          </cell>
          <cell r="I123">
            <v>866207.41100000008</v>
          </cell>
          <cell r="J123">
            <v>505570.75800000009</v>
          </cell>
          <cell r="K123">
            <v>234078.35399999996</v>
          </cell>
          <cell r="L123">
            <v>1605856.5230000003</v>
          </cell>
          <cell r="M123">
            <v>12573798.702000001</v>
          </cell>
        </row>
        <row r="124">
          <cell r="A124" t="str">
            <v>Illinois,2014</v>
          </cell>
          <cell r="B124">
            <v>792432.07700000028</v>
          </cell>
          <cell r="C124">
            <v>1670056.9570000004</v>
          </cell>
          <cell r="D124">
            <v>1753712.7279999999</v>
          </cell>
          <cell r="E124">
            <v>1748553.7829999998</v>
          </cell>
          <cell r="F124">
            <v>1662813.6840000001</v>
          </cell>
          <cell r="G124">
            <v>1774318.7560000001</v>
          </cell>
          <cell r="H124">
            <v>1520083.8749999995</v>
          </cell>
          <cell r="I124">
            <v>893303.8</v>
          </cell>
          <cell r="J124">
            <v>503550.80799999996</v>
          </cell>
          <cell r="K124">
            <v>233847.42200000002</v>
          </cell>
          <cell r="L124">
            <v>1630702.03</v>
          </cell>
          <cell r="M124">
            <v>12552673.890000002</v>
          </cell>
        </row>
        <row r="125">
          <cell r="A125" t="str">
            <v>Illinois,2015</v>
          </cell>
          <cell r="B125">
            <v>781640.65499999991</v>
          </cell>
          <cell r="C125">
            <v>1655938.2410000002</v>
          </cell>
          <cell r="D125">
            <v>1736609.4840000002</v>
          </cell>
          <cell r="E125">
            <v>1740169.898</v>
          </cell>
          <cell r="F125">
            <v>1646411.6739999999</v>
          </cell>
          <cell r="G125">
            <v>1745745.8630000001</v>
          </cell>
          <cell r="H125">
            <v>1536681.943</v>
          </cell>
          <cell r="I125">
            <v>923824.55500000005</v>
          </cell>
          <cell r="J125">
            <v>510100.87299999991</v>
          </cell>
          <cell r="K125">
            <v>233360.25199999998</v>
          </cell>
          <cell r="L125">
            <v>1667285.6799999997</v>
          </cell>
          <cell r="M125">
            <v>12510483.438000001</v>
          </cell>
        </row>
        <row r="126">
          <cell r="A126" t="str">
            <v>Illinois,2016</v>
          </cell>
          <cell r="B126">
            <v>776121.96899999981</v>
          </cell>
          <cell r="C126">
            <v>1644562.8130000003</v>
          </cell>
          <cell r="D126">
            <v>1735615.4159999997</v>
          </cell>
          <cell r="E126">
            <v>1747801.6149999998</v>
          </cell>
          <cell r="F126">
            <v>1641331.5710000002</v>
          </cell>
          <cell r="G126">
            <v>1738312.4189999998</v>
          </cell>
          <cell r="H126">
            <v>1584310.5070000004</v>
          </cell>
          <cell r="I126">
            <v>979686.75400000007</v>
          </cell>
          <cell r="J126">
            <v>521369.37799999991</v>
          </cell>
          <cell r="K126">
            <v>240786.94299999997</v>
          </cell>
          <cell r="L126">
            <v>1741843.075</v>
          </cell>
          <cell r="M126">
            <v>12609899.385000002</v>
          </cell>
        </row>
        <row r="127">
          <cell r="A127" t="str">
            <v>Illinois,2017</v>
          </cell>
          <cell r="B127">
            <v>766302</v>
          </cell>
          <cell r="C127">
            <v>1614338</v>
          </cell>
          <cell r="D127">
            <v>1703933</v>
          </cell>
          <cell r="E127">
            <v>1742744</v>
          </cell>
          <cell r="F127">
            <v>1619739</v>
          </cell>
          <cell r="G127">
            <v>1688402</v>
          </cell>
          <cell r="H127">
            <v>1581940</v>
          </cell>
          <cell r="I127">
            <v>1006169</v>
          </cell>
          <cell r="J127">
            <v>526767</v>
          </cell>
          <cell r="K127">
            <v>240827</v>
          </cell>
          <cell r="L127">
            <v>1773763</v>
          </cell>
          <cell r="M127">
            <v>12491161</v>
          </cell>
        </row>
        <row r="128">
          <cell r="A128" t="str">
            <v>Indiana,2009</v>
          </cell>
          <cell r="B128">
            <v>441193.09600000014</v>
          </cell>
          <cell r="C128">
            <v>872152.48199999996</v>
          </cell>
          <cell r="D128">
            <v>908840.45299999986</v>
          </cell>
          <cell r="E128">
            <v>827150.11599999992</v>
          </cell>
          <cell r="F128">
            <v>879121.60199999996</v>
          </cell>
          <cell r="G128">
            <v>924322.82300000032</v>
          </cell>
          <cell r="H128">
            <v>687855.61799999978</v>
          </cell>
          <cell r="I128">
            <v>412614.74800000002</v>
          </cell>
          <cell r="J128">
            <v>277850.85499999992</v>
          </cell>
          <cell r="K128">
            <v>108053.95499999996</v>
          </cell>
          <cell r="L128">
            <v>798519.55799999984</v>
          </cell>
          <cell r="M128">
            <v>6339155.7479999997</v>
          </cell>
        </row>
        <row r="129">
          <cell r="A129" t="str">
            <v>Indiana,2010</v>
          </cell>
          <cell r="B129">
            <v>434220.70100000018</v>
          </cell>
          <cell r="C129">
            <v>892279.24600000004</v>
          </cell>
          <cell r="D129">
            <v>925144.25399999996</v>
          </cell>
          <cell r="E129">
            <v>821683.98299999977</v>
          </cell>
          <cell r="F129">
            <v>867670.94899999979</v>
          </cell>
          <cell r="G129">
            <v>937873.24199999985</v>
          </cell>
          <cell r="H129">
            <v>722547.61300000013</v>
          </cell>
          <cell r="I129">
            <v>429819.46799999999</v>
          </cell>
          <cell r="J129">
            <v>279231.98899999994</v>
          </cell>
          <cell r="K129">
            <v>107913.81700000001</v>
          </cell>
          <cell r="L129">
            <v>816965.27399999998</v>
          </cell>
          <cell r="M129">
            <v>6418385.2620000001</v>
          </cell>
        </row>
        <row r="130">
          <cell r="A130" t="str">
            <v>Indiana,2011</v>
          </cell>
          <cell r="B130">
            <v>413324.3110000001</v>
          </cell>
          <cell r="C130">
            <v>846918.71800000011</v>
          </cell>
          <cell r="D130">
            <v>886187.56500000018</v>
          </cell>
          <cell r="E130">
            <v>786823.85599999991</v>
          </cell>
          <cell r="F130">
            <v>811199.49899999995</v>
          </cell>
          <cell r="G130">
            <v>889629.85299999989</v>
          </cell>
          <cell r="H130">
            <v>707830.05599999998</v>
          </cell>
          <cell r="I130">
            <v>415771.44899999991</v>
          </cell>
          <cell r="J130">
            <v>262994.35600000003</v>
          </cell>
          <cell r="K130">
            <v>104097.71399999996</v>
          </cell>
          <cell r="L130">
            <v>782863.51899999985</v>
          </cell>
          <cell r="M130">
            <v>6124777.3769999994</v>
          </cell>
        </row>
        <row r="131">
          <cell r="A131" t="str">
            <v>Indiana,2012</v>
          </cell>
          <cell r="B131">
            <v>413214.62899999984</v>
          </cell>
          <cell r="C131">
            <v>853588.74800000014</v>
          </cell>
          <cell r="D131">
            <v>894392.93500000006</v>
          </cell>
          <cell r="E131">
            <v>794058.03599999961</v>
          </cell>
          <cell r="F131">
            <v>805505.14799999981</v>
          </cell>
          <cell r="G131">
            <v>893335.89199999999</v>
          </cell>
          <cell r="H131">
            <v>734396.83000000031</v>
          </cell>
          <cell r="I131">
            <v>434146.701</v>
          </cell>
          <cell r="J131">
            <v>264627.89500000002</v>
          </cell>
          <cell r="K131">
            <v>107469.41999999998</v>
          </cell>
          <cell r="L131">
            <v>806244.01600000006</v>
          </cell>
          <cell r="M131">
            <v>6194736.2339999992</v>
          </cell>
        </row>
        <row r="132">
          <cell r="A132" t="str">
            <v>Indiana,2013</v>
          </cell>
          <cell r="B132">
            <v>414121.54399999982</v>
          </cell>
          <cell r="C132">
            <v>866321.63699999964</v>
          </cell>
          <cell r="D132">
            <v>904894.23900000018</v>
          </cell>
          <cell r="E132">
            <v>808611.04399999999</v>
          </cell>
          <cell r="F132">
            <v>808147.03</v>
          </cell>
          <cell r="G132">
            <v>897186.87599999993</v>
          </cell>
          <cell r="H132">
            <v>766856.53900000011</v>
          </cell>
          <cell r="I132">
            <v>453974.14399999997</v>
          </cell>
          <cell r="J132">
            <v>264685.44900000002</v>
          </cell>
          <cell r="K132">
            <v>113043.43999999996</v>
          </cell>
          <cell r="L132">
            <v>831703.03299999994</v>
          </cell>
          <cell r="M132">
            <v>6297841.9420000007</v>
          </cell>
        </row>
        <row r="133">
          <cell r="A133" t="str">
            <v>Indiana,2014</v>
          </cell>
          <cell r="B133">
            <v>405766.9</v>
          </cell>
          <cell r="C133">
            <v>852576.25300000026</v>
          </cell>
          <cell r="D133">
            <v>895011.65999999992</v>
          </cell>
          <cell r="E133">
            <v>798814.64000000013</v>
          </cell>
          <cell r="F133">
            <v>790157.45500000019</v>
          </cell>
          <cell r="G133">
            <v>870696.79700000014</v>
          </cell>
          <cell r="H133">
            <v>770242.11899999995</v>
          </cell>
          <cell r="I133">
            <v>466232.04399999988</v>
          </cell>
          <cell r="J133">
            <v>262371.69400000002</v>
          </cell>
          <cell r="K133">
            <v>115554.06199999999</v>
          </cell>
          <cell r="L133">
            <v>844157.79999999993</v>
          </cell>
          <cell r="M133">
            <v>6227423.6239999998</v>
          </cell>
        </row>
        <row r="134">
          <cell r="A134" t="str">
            <v>Indiana,2015</v>
          </cell>
          <cell r="B134">
            <v>391287.79999999987</v>
          </cell>
          <cell r="C134">
            <v>828865.60799999989</v>
          </cell>
          <cell r="D134">
            <v>877061.92500000005</v>
          </cell>
          <cell r="E134">
            <v>787858.2570000001</v>
          </cell>
          <cell r="F134">
            <v>768474.26500000013</v>
          </cell>
          <cell r="G134">
            <v>835815.71300000022</v>
          </cell>
          <cell r="H134">
            <v>763172.5149999999</v>
          </cell>
          <cell r="I134">
            <v>469508.995</v>
          </cell>
          <cell r="J134">
            <v>252907.283</v>
          </cell>
          <cell r="K134">
            <v>111659.11699999998</v>
          </cell>
          <cell r="L134">
            <v>834075.3949999999</v>
          </cell>
          <cell r="M134">
            <v>6086611.4779999992</v>
          </cell>
        </row>
        <row r="135">
          <cell r="A135" t="str">
            <v>Indiana,2016</v>
          </cell>
          <cell r="B135">
            <v>397808.516</v>
          </cell>
          <cell r="C135">
            <v>839684.39199999999</v>
          </cell>
          <cell r="D135">
            <v>891564.85600000015</v>
          </cell>
          <cell r="E135">
            <v>799134.44099999999</v>
          </cell>
          <cell r="F135">
            <v>773398.85800000001</v>
          </cell>
          <cell r="G135">
            <v>834289.51100000006</v>
          </cell>
          <cell r="H135">
            <v>788220.93500000006</v>
          </cell>
          <cell r="I135">
            <v>503322.27600000007</v>
          </cell>
          <cell r="J135">
            <v>262931.31800000003</v>
          </cell>
          <cell r="K135">
            <v>116767.32000000004</v>
          </cell>
          <cell r="L135">
            <v>883020.91400000011</v>
          </cell>
          <cell r="M135">
            <v>6207122.4230000023</v>
          </cell>
        </row>
        <row r="136">
          <cell r="A136" t="str">
            <v>Indiana,2017</v>
          </cell>
          <cell r="B136">
            <v>406671</v>
          </cell>
          <cell r="C136">
            <v>859406</v>
          </cell>
          <cell r="D136">
            <v>916908</v>
          </cell>
          <cell r="E136">
            <v>829718</v>
          </cell>
          <cell r="F136">
            <v>797478</v>
          </cell>
          <cell r="G136">
            <v>847709</v>
          </cell>
          <cell r="H136">
            <v>826237</v>
          </cell>
          <cell r="I136">
            <v>541672</v>
          </cell>
          <cell r="J136">
            <v>274937</v>
          </cell>
          <cell r="K136">
            <v>123639</v>
          </cell>
          <cell r="L136">
            <v>940248</v>
          </cell>
          <cell r="M136">
            <v>6424375</v>
          </cell>
        </row>
        <row r="137">
          <cell r="A137" t="str">
            <v>Iowa,2009</v>
          </cell>
          <cell r="B137">
            <v>194872.17199999996</v>
          </cell>
          <cell r="C137">
            <v>381483.93799999991</v>
          </cell>
          <cell r="D137">
            <v>440273.24699999997</v>
          </cell>
          <cell r="E137">
            <v>351004.32200000004</v>
          </cell>
          <cell r="F137">
            <v>380666.61200000008</v>
          </cell>
          <cell r="G137">
            <v>432370.63299999991</v>
          </cell>
          <cell r="H137">
            <v>326577.60699999996</v>
          </cell>
          <cell r="I137">
            <v>206739.25600000011</v>
          </cell>
          <cell r="J137">
            <v>154806.74999999994</v>
          </cell>
          <cell r="K137">
            <v>69911.267999999996</v>
          </cell>
          <cell r="L137">
            <v>431457.27400000003</v>
          </cell>
          <cell r="M137">
            <v>2938705.8050000002</v>
          </cell>
        </row>
        <row r="138">
          <cell r="A138" t="str">
            <v>Iowa,2010</v>
          </cell>
          <cell r="B138">
            <v>190348.39000000007</v>
          </cell>
          <cell r="C138">
            <v>383130.47200000007</v>
          </cell>
          <cell r="D138">
            <v>421090.408</v>
          </cell>
          <cell r="E138">
            <v>356427.26500000001</v>
          </cell>
          <cell r="F138">
            <v>364477.25199999986</v>
          </cell>
          <cell r="G138">
            <v>422553.10900000005</v>
          </cell>
          <cell r="H138">
            <v>335156.57500000001</v>
          </cell>
          <cell r="I138">
            <v>207605.64500000002</v>
          </cell>
          <cell r="J138">
            <v>150624.49100000004</v>
          </cell>
          <cell r="K138">
            <v>68008.944000000003</v>
          </cell>
          <cell r="L138">
            <v>426239.08000000007</v>
          </cell>
          <cell r="M138">
            <v>2899422.5510000004</v>
          </cell>
        </row>
        <row r="139">
          <cell r="A139" t="str">
            <v>Iowa,2011</v>
          </cell>
          <cell r="B139">
            <v>186854.5879999999</v>
          </cell>
          <cell r="C139">
            <v>373941.17599999986</v>
          </cell>
          <cell r="D139">
            <v>408814.84900000005</v>
          </cell>
          <cell r="E139">
            <v>356161.38100000005</v>
          </cell>
          <cell r="F139">
            <v>349038.05199999991</v>
          </cell>
          <cell r="G139">
            <v>409142.79699999996</v>
          </cell>
          <cell r="H139">
            <v>337858.2379999999</v>
          </cell>
          <cell r="I139">
            <v>206047.24500000008</v>
          </cell>
          <cell r="J139">
            <v>144826.75</v>
          </cell>
          <cell r="K139">
            <v>66546.440000000017</v>
          </cell>
          <cell r="L139">
            <v>417420.43500000011</v>
          </cell>
          <cell r="M139">
            <v>2839231.5159999998</v>
          </cell>
        </row>
        <row r="140">
          <cell r="A140" t="str">
            <v>Iowa,2012</v>
          </cell>
          <cell r="B140">
            <v>193429.39699999997</v>
          </cell>
          <cell r="C140">
            <v>389917.76399999997</v>
          </cell>
          <cell r="D140">
            <v>423007.61799999996</v>
          </cell>
          <cell r="E140">
            <v>373043.08500000002</v>
          </cell>
          <cell r="F140">
            <v>356504.07699999999</v>
          </cell>
          <cell r="G140">
            <v>422263.19499999989</v>
          </cell>
          <cell r="H140">
            <v>362897.56099999999</v>
          </cell>
          <cell r="I140">
            <v>220048.81599999999</v>
          </cell>
          <cell r="J140">
            <v>148370.77300000004</v>
          </cell>
          <cell r="K140">
            <v>70490.617000000027</v>
          </cell>
          <cell r="L140">
            <v>438910.20600000006</v>
          </cell>
          <cell r="M140">
            <v>2959972.9029999999</v>
          </cell>
        </row>
        <row r="141">
          <cell r="A141" t="str">
            <v>Iowa,2013</v>
          </cell>
          <cell r="B141">
            <v>185985.31499999997</v>
          </cell>
          <cell r="C141">
            <v>378058.09099999996</v>
          </cell>
          <cell r="D141">
            <v>411924.33400000009</v>
          </cell>
          <cell r="E141">
            <v>366037.99300000002</v>
          </cell>
          <cell r="F141">
            <v>342201.61599999998</v>
          </cell>
          <cell r="G141">
            <v>400355.14799999999</v>
          </cell>
          <cell r="H141">
            <v>359562.92899999995</v>
          </cell>
          <cell r="I141">
            <v>215175.44300000003</v>
          </cell>
          <cell r="J141">
            <v>140479.33900000004</v>
          </cell>
          <cell r="K141">
            <v>68351.841000000015</v>
          </cell>
          <cell r="L141">
            <v>424006.62300000008</v>
          </cell>
          <cell r="M141">
            <v>2868132.0490000001</v>
          </cell>
        </row>
        <row r="142">
          <cell r="A142" t="str">
            <v>Iowa,2014</v>
          </cell>
          <cell r="B142">
            <v>175728.29700000002</v>
          </cell>
          <cell r="C142">
            <v>359070.88199999993</v>
          </cell>
          <cell r="D142">
            <v>392993.0419999999</v>
          </cell>
          <cell r="E142">
            <v>351219.71499999997</v>
          </cell>
          <cell r="F142">
            <v>323707.37700000009</v>
          </cell>
          <cell r="G142">
            <v>369757.3330000001</v>
          </cell>
          <cell r="H142">
            <v>342675.304</v>
          </cell>
          <cell r="I142">
            <v>207970.78700000007</v>
          </cell>
          <cell r="J142">
            <v>129990.05500000002</v>
          </cell>
          <cell r="K142">
            <v>62331.765000000014</v>
          </cell>
          <cell r="L142">
            <v>400292.60700000008</v>
          </cell>
          <cell r="M142">
            <v>2715444.5570000005</v>
          </cell>
        </row>
        <row r="143">
          <cell r="A143" t="str">
            <v>Iowa,2015</v>
          </cell>
          <cell r="B143">
            <v>182165.25800000006</v>
          </cell>
          <cell r="C143">
            <v>374907.34000000008</v>
          </cell>
          <cell r="D143">
            <v>415286.07100000011</v>
          </cell>
          <cell r="E143">
            <v>365563.55299999996</v>
          </cell>
          <cell r="F143">
            <v>335910.1779999999</v>
          </cell>
          <cell r="G143">
            <v>381435.64800000004</v>
          </cell>
          <cell r="H143">
            <v>367713.22999999986</v>
          </cell>
          <cell r="I143">
            <v>229336.61500000005</v>
          </cell>
          <cell r="J143">
            <v>138595.91599999997</v>
          </cell>
          <cell r="K143">
            <v>67486.192999999999</v>
          </cell>
          <cell r="L143">
            <v>435418.72400000005</v>
          </cell>
          <cell r="M143">
            <v>2858400.0020000003</v>
          </cell>
        </row>
        <row r="144">
          <cell r="A144" t="str">
            <v>Iowa,2016</v>
          </cell>
          <cell r="B144">
            <v>173932.64600000004</v>
          </cell>
          <cell r="C144">
            <v>357747.20599999989</v>
          </cell>
          <cell r="D144">
            <v>396745.96399999998</v>
          </cell>
          <cell r="E144">
            <v>352111.94100000005</v>
          </cell>
          <cell r="F144">
            <v>324975.72200000001</v>
          </cell>
          <cell r="G144">
            <v>356190.05100000009</v>
          </cell>
          <cell r="H144">
            <v>350217.8299999999</v>
          </cell>
          <cell r="I144">
            <v>225782.21799999996</v>
          </cell>
          <cell r="J144">
            <v>128107.075</v>
          </cell>
          <cell r="K144">
            <v>62700.050000000032</v>
          </cell>
          <cell r="L144">
            <v>416589.34299999999</v>
          </cell>
          <cell r="M144">
            <v>2728510.7030000002</v>
          </cell>
        </row>
        <row r="145">
          <cell r="A145" t="str">
            <v>Iowa,2017</v>
          </cell>
          <cell r="B145">
            <v>169114</v>
          </cell>
          <cell r="C145">
            <v>349808</v>
          </cell>
          <cell r="D145">
            <v>386059</v>
          </cell>
          <cell r="E145">
            <v>343839</v>
          </cell>
          <cell r="F145">
            <v>317583</v>
          </cell>
          <cell r="G145">
            <v>339116</v>
          </cell>
          <cell r="H145">
            <v>342395</v>
          </cell>
          <cell r="I145">
            <v>227642</v>
          </cell>
          <cell r="J145">
            <v>124672</v>
          </cell>
          <cell r="K145">
            <v>60676</v>
          </cell>
          <cell r="L145">
            <v>412990</v>
          </cell>
          <cell r="M145">
            <v>2660904</v>
          </cell>
        </row>
        <row r="146">
          <cell r="A146" t="str">
            <v>Kansas,2009</v>
          </cell>
          <cell r="B146">
            <v>198379.46799999999</v>
          </cell>
          <cell r="C146">
            <v>379057.00200000015</v>
          </cell>
          <cell r="D146">
            <v>421151.44900000002</v>
          </cell>
          <cell r="E146">
            <v>354336.20699999982</v>
          </cell>
          <cell r="F146">
            <v>361402.05899999983</v>
          </cell>
          <cell r="G146">
            <v>400816.245</v>
          </cell>
          <cell r="H146">
            <v>292661.38200000004</v>
          </cell>
          <cell r="I146">
            <v>174046.217</v>
          </cell>
          <cell r="J146">
            <v>125547.88200000006</v>
          </cell>
          <cell r="K146">
            <v>57578.038999999982</v>
          </cell>
          <cell r="L146">
            <v>357172.13800000004</v>
          </cell>
          <cell r="M146">
            <v>2764975.9500000007</v>
          </cell>
        </row>
        <row r="147">
          <cell r="A147" t="str">
            <v>Kansas,2010</v>
          </cell>
          <cell r="B147">
            <v>193043.56900000002</v>
          </cell>
          <cell r="C147">
            <v>383283.37099999993</v>
          </cell>
          <cell r="D147">
            <v>401102.50900000002</v>
          </cell>
          <cell r="E147">
            <v>350795.41700000002</v>
          </cell>
          <cell r="F147">
            <v>347558.51700000011</v>
          </cell>
          <cell r="G147">
            <v>396201.19200000016</v>
          </cell>
          <cell r="H147">
            <v>300950.21299999999</v>
          </cell>
          <cell r="I147">
            <v>176182.49900000007</v>
          </cell>
          <cell r="J147">
            <v>123569.09500000002</v>
          </cell>
          <cell r="K147">
            <v>56191.848000000005</v>
          </cell>
          <cell r="L147">
            <v>355943.4420000001</v>
          </cell>
          <cell r="M147">
            <v>2728878.2300000009</v>
          </cell>
        </row>
        <row r="148">
          <cell r="A148" t="str">
            <v>Kansas,2011</v>
          </cell>
          <cell r="B148">
            <v>194623.44399999987</v>
          </cell>
          <cell r="C148">
            <v>388333.53499999997</v>
          </cell>
          <cell r="D148">
            <v>381351.98799999995</v>
          </cell>
          <cell r="E148">
            <v>356547.37300000014</v>
          </cell>
          <cell r="F148">
            <v>348136.06900000002</v>
          </cell>
          <cell r="G148">
            <v>396275.27400000009</v>
          </cell>
          <cell r="H148">
            <v>312317.13199999993</v>
          </cell>
          <cell r="I148">
            <v>179600.13799999998</v>
          </cell>
          <cell r="J148">
            <v>120835.99799999999</v>
          </cell>
          <cell r="K148">
            <v>54983.761999999995</v>
          </cell>
          <cell r="L148">
            <v>355419.89799999993</v>
          </cell>
          <cell r="M148">
            <v>2733004.713</v>
          </cell>
        </row>
        <row r="149">
          <cell r="A149" t="str">
            <v>Kansas,2012</v>
          </cell>
          <cell r="B149">
            <v>198921.17199999999</v>
          </cell>
          <cell r="C149">
            <v>391644.44399999996</v>
          </cell>
          <cell r="D149">
            <v>402598.01000000007</v>
          </cell>
          <cell r="E149">
            <v>369303.96299999999</v>
          </cell>
          <cell r="F149">
            <v>341475.37099999993</v>
          </cell>
          <cell r="G149">
            <v>392486.15300000005</v>
          </cell>
          <cell r="H149">
            <v>322880.66399999976</v>
          </cell>
          <cell r="I149">
            <v>185634.48000000007</v>
          </cell>
          <cell r="J149">
            <v>121128.58199999997</v>
          </cell>
          <cell r="K149">
            <v>57438.913000000015</v>
          </cell>
          <cell r="L149">
            <v>364201.97500000003</v>
          </cell>
          <cell r="M149">
            <v>2783511.7519999999</v>
          </cell>
        </row>
        <row r="150">
          <cell r="A150" t="str">
            <v>Kansas,2013</v>
          </cell>
          <cell r="B150">
            <v>189131.6</v>
          </cell>
          <cell r="C150">
            <v>376462.29999999993</v>
          </cell>
          <cell r="D150">
            <v>385941.08800000011</v>
          </cell>
          <cell r="E150">
            <v>356235.23200000002</v>
          </cell>
          <cell r="F150">
            <v>325041.01199999999</v>
          </cell>
          <cell r="G150">
            <v>368017.72499999998</v>
          </cell>
          <cell r="H150">
            <v>318037.73699999996</v>
          </cell>
          <cell r="I150">
            <v>183621.69600000005</v>
          </cell>
          <cell r="J150">
            <v>113377.15599999999</v>
          </cell>
          <cell r="K150">
            <v>55206.286</v>
          </cell>
          <cell r="L150">
            <v>352205.13800000009</v>
          </cell>
          <cell r="M150">
            <v>2671071.8319999999</v>
          </cell>
        </row>
        <row r="151">
          <cell r="A151" t="str">
            <v>Kansas,2014</v>
          </cell>
          <cell r="B151">
            <v>190660.54600000003</v>
          </cell>
          <cell r="C151">
            <v>380038.34399999987</v>
          </cell>
          <cell r="D151">
            <v>393375.14600000007</v>
          </cell>
          <cell r="E151">
            <v>366114.72000000003</v>
          </cell>
          <cell r="F151">
            <v>328827.03099999996</v>
          </cell>
          <cell r="G151">
            <v>364888.54800000001</v>
          </cell>
          <cell r="H151">
            <v>330572.33900000004</v>
          </cell>
          <cell r="I151">
            <v>193843.13899999991</v>
          </cell>
          <cell r="J151">
            <v>117802.83699999998</v>
          </cell>
          <cell r="K151">
            <v>56415.145999999979</v>
          </cell>
          <cell r="L151">
            <v>368061.12199999986</v>
          </cell>
          <cell r="M151">
            <v>2722537.7960000001</v>
          </cell>
        </row>
        <row r="152">
          <cell r="A152" t="str">
            <v>Kansas,2015</v>
          </cell>
          <cell r="B152">
            <v>190646.19300000003</v>
          </cell>
          <cell r="C152">
            <v>384675.62300000014</v>
          </cell>
          <cell r="D152">
            <v>402591.18799999997</v>
          </cell>
          <cell r="E152">
            <v>369332.53599999996</v>
          </cell>
          <cell r="F152">
            <v>330550.3220000001</v>
          </cell>
          <cell r="G152">
            <v>361926.27899999986</v>
          </cell>
          <cell r="H152">
            <v>342507.42900000006</v>
          </cell>
          <cell r="I152">
            <v>208160.74300000002</v>
          </cell>
          <cell r="J152">
            <v>119857.69399999999</v>
          </cell>
          <cell r="K152">
            <v>57200.355000000025</v>
          </cell>
          <cell r="L152">
            <v>385218.79200000007</v>
          </cell>
          <cell r="M152">
            <v>2767448.3620000002</v>
          </cell>
        </row>
        <row r="153">
          <cell r="A153" t="str">
            <v>Kansas,2016</v>
          </cell>
          <cell r="B153">
            <v>188425.10900000003</v>
          </cell>
          <cell r="C153">
            <v>381361.31300000002</v>
          </cell>
          <cell r="D153">
            <v>399277.41899999988</v>
          </cell>
          <cell r="E153">
            <v>368147.74</v>
          </cell>
          <cell r="F153">
            <v>330268.40999999997</v>
          </cell>
          <cell r="G153">
            <v>350025.1050000001</v>
          </cell>
          <cell r="H153">
            <v>341015.67700000003</v>
          </cell>
          <cell r="I153">
            <v>210824.185</v>
          </cell>
          <cell r="J153">
            <v>117966.874</v>
          </cell>
          <cell r="K153">
            <v>56078.607000000018</v>
          </cell>
          <cell r="L153">
            <v>384869.66600000003</v>
          </cell>
          <cell r="M153">
            <v>2743390.4389999998</v>
          </cell>
        </row>
        <row r="154">
          <cell r="A154" t="str">
            <v>Kansas,2017</v>
          </cell>
          <cell r="B154">
            <v>184170</v>
          </cell>
          <cell r="C154">
            <v>375936</v>
          </cell>
          <cell r="D154">
            <v>393529</v>
          </cell>
          <cell r="E154">
            <v>363690</v>
          </cell>
          <cell r="F154">
            <v>327496</v>
          </cell>
          <cell r="G154">
            <v>335858</v>
          </cell>
          <cell r="H154">
            <v>340465</v>
          </cell>
          <cell r="I154">
            <v>218254</v>
          </cell>
          <cell r="J154">
            <v>118126</v>
          </cell>
          <cell r="K154">
            <v>57359</v>
          </cell>
          <cell r="L154">
            <v>393739</v>
          </cell>
          <cell r="M154">
            <v>2714883</v>
          </cell>
        </row>
        <row r="155">
          <cell r="A155" t="str">
            <v>Kentucky,2009</v>
          </cell>
          <cell r="B155">
            <v>282636.46100000001</v>
          </cell>
          <cell r="C155">
            <v>550571.80000000016</v>
          </cell>
          <cell r="D155">
            <v>588040.89600000007</v>
          </cell>
          <cell r="E155">
            <v>564453.21500000008</v>
          </cell>
          <cell r="F155">
            <v>598808.69799999986</v>
          </cell>
          <cell r="G155">
            <v>623013.44400000013</v>
          </cell>
          <cell r="H155">
            <v>483961.6219999998</v>
          </cell>
          <cell r="I155">
            <v>296069.71299999993</v>
          </cell>
          <cell r="J155">
            <v>183843.73200000002</v>
          </cell>
          <cell r="K155">
            <v>67024.431999999972</v>
          </cell>
          <cell r="L155">
            <v>546937.87699999986</v>
          </cell>
          <cell r="M155">
            <v>4238424.0130000003</v>
          </cell>
        </row>
        <row r="156">
          <cell r="A156" t="str">
            <v>Kentucky,2010</v>
          </cell>
          <cell r="B156">
            <v>262336.82700000005</v>
          </cell>
          <cell r="C156">
            <v>531275.44499999983</v>
          </cell>
          <cell r="D156">
            <v>554184.02999999991</v>
          </cell>
          <cell r="E156">
            <v>528357.54399999999</v>
          </cell>
          <cell r="F156">
            <v>558655.72500000009</v>
          </cell>
          <cell r="G156">
            <v>596237.054</v>
          </cell>
          <cell r="H156">
            <v>477011.74700000009</v>
          </cell>
          <cell r="I156">
            <v>289623.99199999997</v>
          </cell>
          <cell r="J156">
            <v>170315.223</v>
          </cell>
          <cell r="K156">
            <v>64334.700999999994</v>
          </cell>
          <cell r="L156">
            <v>524273.91599999997</v>
          </cell>
          <cell r="M156">
            <v>4032332.2879999992</v>
          </cell>
        </row>
        <row r="157">
          <cell r="A157" t="str">
            <v>Kentucky,2011</v>
          </cell>
          <cell r="B157">
            <v>264708.25299999991</v>
          </cell>
          <cell r="C157">
            <v>535492.31299999997</v>
          </cell>
          <cell r="D157">
            <v>552507.2150000002</v>
          </cell>
          <cell r="E157">
            <v>531921.50599999982</v>
          </cell>
          <cell r="F157">
            <v>553620.00100000005</v>
          </cell>
          <cell r="G157">
            <v>602990.12700000009</v>
          </cell>
          <cell r="H157">
            <v>498240.70600000001</v>
          </cell>
          <cell r="I157">
            <v>300973.71100000001</v>
          </cell>
          <cell r="J157">
            <v>172507.93400000001</v>
          </cell>
          <cell r="K157">
            <v>67744.048000000024</v>
          </cell>
          <cell r="L157">
            <v>541225.69300000009</v>
          </cell>
          <cell r="M157">
            <v>4080705.8140000002</v>
          </cell>
        </row>
        <row r="158">
          <cell r="A158" t="str">
            <v>Kentucky,2012</v>
          </cell>
          <cell r="B158">
            <v>271303.23900000006</v>
          </cell>
          <cell r="C158">
            <v>548872.55199999991</v>
          </cell>
          <cell r="D158">
            <v>570772.37199999997</v>
          </cell>
          <cell r="E158">
            <v>545066.78599999985</v>
          </cell>
          <cell r="F158">
            <v>559119.86999999988</v>
          </cell>
          <cell r="G158">
            <v>613000.24900000007</v>
          </cell>
          <cell r="H158">
            <v>519002.28700000013</v>
          </cell>
          <cell r="I158">
            <v>316964.40600000008</v>
          </cell>
          <cell r="J158">
            <v>175875.62900000002</v>
          </cell>
          <cell r="K158">
            <v>68813.035000000003</v>
          </cell>
          <cell r="L158">
            <v>561653.07000000007</v>
          </cell>
          <cell r="M158">
            <v>4188790.4250000003</v>
          </cell>
        </row>
        <row r="159">
          <cell r="A159" t="str">
            <v>Kentucky,2013</v>
          </cell>
          <cell r="B159">
            <v>261979.14199999999</v>
          </cell>
          <cell r="C159">
            <v>534883.65599999996</v>
          </cell>
          <cell r="D159">
            <v>559112.94400000002</v>
          </cell>
          <cell r="E159">
            <v>534074.11600000004</v>
          </cell>
          <cell r="F159">
            <v>536147.36100000003</v>
          </cell>
          <cell r="G159">
            <v>592328.45799999987</v>
          </cell>
          <cell r="H159">
            <v>518684.8079999999</v>
          </cell>
          <cell r="I159">
            <v>318364.83400000003</v>
          </cell>
          <cell r="J159">
            <v>172849.66600000003</v>
          </cell>
          <cell r="K159">
            <v>68394.593000000037</v>
          </cell>
          <cell r="L159">
            <v>559609.09300000011</v>
          </cell>
          <cell r="M159">
            <v>4096819.5780000002</v>
          </cell>
        </row>
        <row r="160">
          <cell r="A160" t="str">
            <v>Kentucky,2014</v>
          </cell>
          <cell r="B160">
            <v>256071.18599999993</v>
          </cell>
          <cell r="C160">
            <v>524578.196</v>
          </cell>
          <cell r="D160">
            <v>552555.37200000009</v>
          </cell>
          <cell r="E160">
            <v>523773.57399999991</v>
          </cell>
          <cell r="F160">
            <v>521880.64899999998</v>
          </cell>
          <cell r="G160">
            <v>573293.46400000004</v>
          </cell>
          <cell r="H160">
            <v>517330.08</v>
          </cell>
          <cell r="I160">
            <v>322116.45600000001</v>
          </cell>
          <cell r="J160">
            <v>170647.06899999999</v>
          </cell>
          <cell r="K160">
            <v>68682.324999999997</v>
          </cell>
          <cell r="L160">
            <v>561445.85</v>
          </cell>
          <cell r="M160">
            <v>4030928.3710000003</v>
          </cell>
        </row>
        <row r="161">
          <cell r="A161" t="str">
            <v>Kentucky,2015</v>
          </cell>
          <cell r="B161">
            <v>260585.73</v>
          </cell>
          <cell r="C161">
            <v>536608.571</v>
          </cell>
          <cell r="D161">
            <v>567711.64599999983</v>
          </cell>
          <cell r="E161">
            <v>532029.71599999978</v>
          </cell>
          <cell r="F161">
            <v>529164.38699999999</v>
          </cell>
          <cell r="G161">
            <v>580998.54500000004</v>
          </cell>
          <cell r="H161">
            <v>537287.56799999997</v>
          </cell>
          <cell r="I161">
            <v>346556.70199999987</v>
          </cell>
          <cell r="J161">
            <v>177615.29699999999</v>
          </cell>
          <cell r="K161">
            <v>72086.805000000008</v>
          </cell>
          <cell r="L161">
            <v>596258.80399999989</v>
          </cell>
          <cell r="M161">
            <v>4140644.9669999992</v>
          </cell>
        </row>
        <row r="162">
          <cell r="A162" t="str">
            <v>Kentucky,2016</v>
          </cell>
          <cell r="B162">
            <v>252546.342</v>
          </cell>
          <cell r="C162">
            <v>521303.64600000012</v>
          </cell>
          <cell r="D162">
            <v>550919.04300000006</v>
          </cell>
          <cell r="E162">
            <v>524039.853</v>
          </cell>
          <cell r="F162">
            <v>514661.69599999976</v>
          </cell>
          <cell r="G162">
            <v>560071.35499999998</v>
          </cell>
          <cell r="H162">
            <v>530071.41499999992</v>
          </cell>
          <cell r="I162">
            <v>353202.15000000008</v>
          </cell>
          <cell r="J162">
            <v>177935.41100000002</v>
          </cell>
          <cell r="K162">
            <v>70876.893999999986</v>
          </cell>
          <cell r="L162">
            <v>602014.45500000007</v>
          </cell>
          <cell r="M162">
            <v>4055627.8049999997</v>
          </cell>
        </row>
        <row r="163">
          <cell r="A163" t="str">
            <v>Kentucky,2017</v>
          </cell>
          <cell r="B163">
            <v>241145</v>
          </cell>
          <cell r="C163">
            <v>496914</v>
          </cell>
          <cell r="D163">
            <v>528383</v>
          </cell>
          <cell r="E163">
            <v>506743</v>
          </cell>
          <cell r="F163">
            <v>488329</v>
          </cell>
          <cell r="G163">
            <v>525744</v>
          </cell>
          <cell r="H163">
            <v>510574</v>
          </cell>
          <cell r="I163">
            <v>346758</v>
          </cell>
          <cell r="J163">
            <v>173347</v>
          </cell>
          <cell r="K163">
            <v>69235</v>
          </cell>
          <cell r="L163">
            <v>589340</v>
          </cell>
          <cell r="M163">
            <v>3887172</v>
          </cell>
        </row>
        <row r="164">
          <cell r="A164" t="str">
            <v>Louisiana,2009</v>
          </cell>
          <cell r="B164">
            <v>310127.76799999992</v>
          </cell>
          <cell r="C164">
            <v>609297.69199999992</v>
          </cell>
          <cell r="D164">
            <v>677687.76300000004</v>
          </cell>
          <cell r="E164">
            <v>583926.93599999999</v>
          </cell>
          <cell r="F164">
            <v>587606.02099999995</v>
          </cell>
          <cell r="G164">
            <v>634345.13199999975</v>
          </cell>
          <cell r="H164">
            <v>474919.62600000005</v>
          </cell>
          <cell r="I164">
            <v>286259.62800000003</v>
          </cell>
          <cell r="J164">
            <v>183083.84800000003</v>
          </cell>
          <cell r="K164">
            <v>65448.53</v>
          </cell>
          <cell r="L164">
            <v>534792.00600000005</v>
          </cell>
          <cell r="M164">
            <v>4412702.9440000001</v>
          </cell>
        </row>
        <row r="165">
          <cell r="A165" t="str">
            <v>Louisiana,2010</v>
          </cell>
          <cell r="B165">
            <v>304474.06900000002</v>
          </cell>
          <cell r="C165">
            <v>605896.2370000002</v>
          </cell>
          <cell r="D165">
            <v>660327.40800000005</v>
          </cell>
          <cell r="E165">
            <v>589475.07800000021</v>
          </cell>
          <cell r="F165">
            <v>581716.83200000029</v>
          </cell>
          <cell r="G165">
            <v>645942.53800000018</v>
          </cell>
          <cell r="H165">
            <v>499677.80399999995</v>
          </cell>
          <cell r="I165">
            <v>294896.34999999998</v>
          </cell>
          <cell r="J165">
            <v>176744.69999999998</v>
          </cell>
          <cell r="K165">
            <v>63535.936999999991</v>
          </cell>
          <cell r="L165">
            <v>535176.98699999996</v>
          </cell>
          <cell r="M165">
            <v>4422686.9530000007</v>
          </cell>
        </row>
        <row r="166">
          <cell r="A166" t="str">
            <v>Louisiana,2011</v>
          </cell>
          <cell r="B166">
            <v>309364.40199999994</v>
          </cell>
          <cell r="C166">
            <v>607345.45699999994</v>
          </cell>
          <cell r="D166">
            <v>662599.36600000015</v>
          </cell>
          <cell r="E166">
            <v>604772.47799999989</v>
          </cell>
          <cell r="F166">
            <v>570272.44800000009</v>
          </cell>
          <cell r="G166">
            <v>647143.67299999984</v>
          </cell>
          <cell r="H166">
            <v>517625.33299999998</v>
          </cell>
          <cell r="I166">
            <v>302953.02800000005</v>
          </cell>
          <cell r="J166">
            <v>178119.12699999998</v>
          </cell>
          <cell r="K166">
            <v>65560.430999999997</v>
          </cell>
          <cell r="L166">
            <v>546632.58600000001</v>
          </cell>
          <cell r="M166">
            <v>4465755.7429999998</v>
          </cell>
        </row>
        <row r="167">
          <cell r="A167" t="str">
            <v>Louisiana,2012</v>
          </cell>
          <cell r="B167">
            <v>301761.88900000002</v>
          </cell>
          <cell r="C167">
            <v>596066.86300000013</v>
          </cell>
          <cell r="D167">
            <v>643007.30700000003</v>
          </cell>
          <cell r="E167">
            <v>600972.01</v>
          </cell>
          <cell r="F167">
            <v>555047.01300000004</v>
          </cell>
          <cell r="G167">
            <v>628700.16399999987</v>
          </cell>
          <cell r="H167">
            <v>519920.6019999999</v>
          </cell>
          <cell r="I167">
            <v>303897.57399999996</v>
          </cell>
          <cell r="J167">
            <v>171602.111</v>
          </cell>
          <cell r="K167">
            <v>64827.034999999989</v>
          </cell>
          <cell r="L167">
            <v>540326.72</v>
          </cell>
          <cell r="M167">
            <v>4385802.568</v>
          </cell>
        </row>
        <row r="168">
          <cell r="A168" t="str">
            <v>Louisiana,2013</v>
          </cell>
          <cell r="B168">
            <v>295377.44400000002</v>
          </cell>
          <cell r="C168">
            <v>583024.29799999995</v>
          </cell>
          <cell r="D168">
            <v>627881.15700000012</v>
          </cell>
          <cell r="E168">
            <v>607769.04500000016</v>
          </cell>
          <cell r="F168">
            <v>535743.19199999992</v>
          </cell>
          <cell r="G168">
            <v>606586.16100000008</v>
          </cell>
          <cell r="H168">
            <v>524171.10099999991</v>
          </cell>
          <cell r="I168">
            <v>309637.57500000001</v>
          </cell>
          <cell r="J168">
            <v>172335.70300000004</v>
          </cell>
          <cell r="K168">
            <v>65107.310000000012</v>
          </cell>
          <cell r="L168">
            <v>547080.58800000011</v>
          </cell>
          <cell r="M168">
            <v>4327632.9859999996</v>
          </cell>
        </row>
        <row r="169">
          <cell r="A169" t="str">
            <v>Louisiana,2014</v>
          </cell>
          <cell r="B169">
            <v>299934.02699999994</v>
          </cell>
          <cell r="C169">
            <v>598680.31499999994</v>
          </cell>
          <cell r="D169">
            <v>638683.66800000006</v>
          </cell>
          <cell r="E169">
            <v>627621.14899999998</v>
          </cell>
          <cell r="F169">
            <v>549493.41300000006</v>
          </cell>
          <cell r="G169">
            <v>614684.96800000023</v>
          </cell>
          <cell r="H169">
            <v>552820.60599999991</v>
          </cell>
          <cell r="I169">
            <v>332663.91899999994</v>
          </cell>
          <cell r="J169">
            <v>179415.64799999996</v>
          </cell>
          <cell r="K169">
            <v>68595.26499999997</v>
          </cell>
          <cell r="L169">
            <v>580674.83199999994</v>
          </cell>
          <cell r="M169">
            <v>4462592.9780000001</v>
          </cell>
        </row>
        <row r="170">
          <cell r="A170" t="str">
            <v>Louisiana,2015</v>
          </cell>
          <cell r="B170">
            <v>294835.37800000003</v>
          </cell>
          <cell r="C170">
            <v>586222.97500000009</v>
          </cell>
          <cell r="D170">
            <v>622526.51299999992</v>
          </cell>
          <cell r="E170">
            <v>622833.57900000014</v>
          </cell>
          <cell r="F170">
            <v>534445.01500000013</v>
          </cell>
          <cell r="G170">
            <v>589982.93199999991</v>
          </cell>
          <cell r="H170">
            <v>551853.21399999992</v>
          </cell>
          <cell r="I170">
            <v>337259.22599999991</v>
          </cell>
          <cell r="J170">
            <v>177791.95699999999</v>
          </cell>
          <cell r="K170">
            <v>68925.246999999988</v>
          </cell>
          <cell r="L170">
            <v>583976.42999999993</v>
          </cell>
          <cell r="M170">
            <v>4386676.0360000012</v>
          </cell>
        </row>
        <row r="171">
          <cell r="A171" t="str">
            <v>Louisiana,2016</v>
          </cell>
          <cell r="B171">
            <v>291428.78000000009</v>
          </cell>
          <cell r="C171">
            <v>588997.22699999984</v>
          </cell>
          <cell r="D171">
            <v>614739.70699999994</v>
          </cell>
          <cell r="E171">
            <v>624090.17200000002</v>
          </cell>
          <cell r="F171">
            <v>540907.93499999994</v>
          </cell>
          <cell r="G171">
            <v>586695.87</v>
          </cell>
          <cell r="H171">
            <v>580778.93399999989</v>
          </cell>
          <cell r="I171">
            <v>383147.96100000007</v>
          </cell>
          <cell r="J171">
            <v>193613.89300000004</v>
          </cell>
          <cell r="K171">
            <v>75358.880999999994</v>
          </cell>
          <cell r="L171">
            <v>652120.7350000001</v>
          </cell>
          <cell r="M171">
            <v>4479759.3600000003</v>
          </cell>
        </row>
        <row r="172">
          <cell r="A172" t="str">
            <v>Louisiana,2017</v>
          </cell>
          <cell r="B172">
            <v>289816</v>
          </cell>
          <cell r="C172">
            <v>572628</v>
          </cell>
          <cell r="D172">
            <v>606222</v>
          </cell>
          <cell r="E172">
            <v>627517</v>
          </cell>
          <cell r="F172">
            <v>530602</v>
          </cell>
          <cell r="G172">
            <v>555232</v>
          </cell>
          <cell r="H172">
            <v>548072</v>
          </cell>
          <cell r="I172">
            <v>356898</v>
          </cell>
          <cell r="J172">
            <v>176640</v>
          </cell>
          <cell r="K172">
            <v>69369</v>
          </cell>
          <cell r="L172">
            <v>602907</v>
          </cell>
          <cell r="M172">
            <v>4332996</v>
          </cell>
        </row>
        <row r="173">
          <cell r="A173" t="str">
            <v>Maine,2009</v>
          </cell>
          <cell r="B173">
            <v>70908.907999999996</v>
          </cell>
          <cell r="C173">
            <v>154170.177</v>
          </cell>
          <cell r="D173">
            <v>173479.875</v>
          </cell>
          <cell r="E173">
            <v>147387.47699999998</v>
          </cell>
          <cell r="F173">
            <v>184908.92799999999</v>
          </cell>
          <cell r="G173">
            <v>216653.70199999999</v>
          </cell>
          <cell r="H173">
            <v>171821.56099999999</v>
          </cell>
          <cell r="I173">
            <v>101939.62</v>
          </cell>
          <cell r="J173">
            <v>68907.931000000011</v>
          </cell>
          <cell r="K173">
            <v>26937.315999999999</v>
          </cell>
          <cell r="L173">
            <v>197784.867</v>
          </cell>
          <cell r="M173">
            <v>1317115.4949999999</v>
          </cell>
        </row>
        <row r="174">
          <cell r="A174" t="str">
            <v>Maine,2010</v>
          </cell>
          <cell r="B174">
            <v>69854.608999999997</v>
          </cell>
          <cell r="C174">
            <v>156391.02499999997</v>
          </cell>
          <cell r="D174">
            <v>171735.96100000001</v>
          </cell>
          <cell r="E174">
            <v>144232.56400000001</v>
          </cell>
          <cell r="F174">
            <v>182626.19400000002</v>
          </cell>
          <cell r="G174">
            <v>218987.40699999998</v>
          </cell>
          <cell r="H174">
            <v>180791.66800000001</v>
          </cell>
          <cell r="I174">
            <v>106281.59300000001</v>
          </cell>
          <cell r="J174">
            <v>69812.343999999997</v>
          </cell>
          <cell r="K174">
            <v>27321.834999999999</v>
          </cell>
          <cell r="L174">
            <v>203415.772</v>
          </cell>
          <cell r="M174">
            <v>1328035.2000000002</v>
          </cell>
        </row>
        <row r="175">
          <cell r="A175" t="str">
            <v>Maine,2011</v>
          </cell>
          <cell r="B175">
            <v>70427.854999999996</v>
          </cell>
          <cell r="C175">
            <v>156752.85500000001</v>
          </cell>
          <cell r="D175">
            <v>170244.16700000002</v>
          </cell>
          <cell r="E175">
            <v>146526.39500000002</v>
          </cell>
          <cell r="F175">
            <v>177303.15899999999</v>
          </cell>
          <cell r="G175">
            <v>217949.76299999998</v>
          </cell>
          <cell r="H175">
            <v>184713.95</v>
          </cell>
          <cell r="I175">
            <v>109255.71400000001</v>
          </cell>
          <cell r="J175">
            <v>68953.612999999998</v>
          </cell>
          <cell r="K175">
            <v>26903.402999999998</v>
          </cell>
          <cell r="L175">
            <v>205112.72999999998</v>
          </cell>
          <cell r="M175">
            <v>1329030.8739999998</v>
          </cell>
        </row>
        <row r="176">
          <cell r="A176" t="str">
            <v>Maine,2012</v>
          </cell>
          <cell r="B176">
            <v>67997.369000000006</v>
          </cell>
          <cell r="C176">
            <v>151752.61799999999</v>
          </cell>
          <cell r="D176">
            <v>166605.57199999999</v>
          </cell>
          <cell r="E176">
            <v>143640.47100000002</v>
          </cell>
          <cell r="F176">
            <v>169248.83499999999</v>
          </cell>
          <cell r="G176">
            <v>213957.14500000002</v>
          </cell>
          <cell r="H176">
            <v>189178.64599999998</v>
          </cell>
          <cell r="I176">
            <v>112263.77100000001</v>
          </cell>
          <cell r="J176">
            <v>69188.3</v>
          </cell>
          <cell r="K176">
            <v>28274.792999999998</v>
          </cell>
          <cell r="L176">
            <v>209726.864</v>
          </cell>
          <cell r="M176">
            <v>1312107.52</v>
          </cell>
        </row>
        <row r="177">
          <cell r="A177" t="str">
            <v>Maine,2013</v>
          </cell>
          <cell r="B177">
            <v>67206.488999999987</v>
          </cell>
          <cell r="C177">
            <v>151387.83399999997</v>
          </cell>
          <cell r="D177">
            <v>166279.99899999998</v>
          </cell>
          <cell r="E177">
            <v>146565.72200000001</v>
          </cell>
          <cell r="F177">
            <v>166515.97600000002</v>
          </cell>
          <cell r="G177">
            <v>214111.89799999999</v>
          </cell>
          <cell r="H177">
            <v>197092.21400000004</v>
          </cell>
          <cell r="I177">
            <v>120085.68299999999</v>
          </cell>
          <cell r="J177">
            <v>70659.910999999993</v>
          </cell>
          <cell r="K177">
            <v>29655.079000000002</v>
          </cell>
          <cell r="L177">
            <v>220400.67299999998</v>
          </cell>
          <cell r="M177">
            <v>1329560.8050000002</v>
          </cell>
        </row>
        <row r="178">
          <cell r="A178" t="str">
            <v>Maine,2014</v>
          </cell>
          <cell r="B178">
            <v>65956.34199999999</v>
          </cell>
          <cell r="C178">
            <v>149855.83600000001</v>
          </cell>
          <cell r="D178">
            <v>164211.20499999999</v>
          </cell>
          <cell r="E178">
            <v>148913.19699999999</v>
          </cell>
          <cell r="F178">
            <v>162545.875</v>
          </cell>
          <cell r="G178">
            <v>209736.07199999999</v>
          </cell>
          <cell r="H178">
            <v>200903.606</v>
          </cell>
          <cell r="I178">
            <v>125861.02399999999</v>
          </cell>
          <cell r="J178">
            <v>70951.417000000001</v>
          </cell>
          <cell r="K178">
            <v>29861.785000000003</v>
          </cell>
          <cell r="L178">
            <v>226674.226</v>
          </cell>
          <cell r="M178">
            <v>1328796.3589999997</v>
          </cell>
        </row>
        <row r="179">
          <cell r="A179" t="str">
            <v>Maine,2015</v>
          </cell>
          <cell r="B179">
            <v>64944.400999999991</v>
          </cell>
          <cell r="C179">
            <v>145959.08900000001</v>
          </cell>
          <cell r="D179">
            <v>160379.67100000003</v>
          </cell>
          <cell r="E179">
            <v>147529.31199999998</v>
          </cell>
          <cell r="F179">
            <v>154234.05900000001</v>
          </cell>
          <cell r="G179">
            <v>198602.57199999999</v>
          </cell>
          <cell r="H179">
            <v>196171.67199999996</v>
          </cell>
          <cell r="I179">
            <v>127684.69499999999</v>
          </cell>
          <cell r="J179">
            <v>69236.83600000001</v>
          </cell>
          <cell r="K179">
            <v>29402.300999999999</v>
          </cell>
          <cell r="L179">
            <v>226323.83200000002</v>
          </cell>
          <cell r="M179">
            <v>1294144.608</v>
          </cell>
        </row>
        <row r="180">
          <cell r="A180" t="str">
            <v>Maine,2016</v>
          </cell>
          <cell r="B180">
            <v>61962.506999999998</v>
          </cell>
          <cell r="C180">
            <v>139004.45199999999</v>
          </cell>
          <cell r="D180">
            <v>154073.13200000001</v>
          </cell>
          <cell r="E180">
            <v>145286.796</v>
          </cell>
          <cell r="F180">
            <v>147911.34000000003</v>
          </cell>
          <cell r="G180">
            <v>190401.63200000001</v>
          </cell>
          <cell r="H180">
            <v>194861.277</v>
          </cell>
          <cell r="I180">
            <v>131577.86499999999</v>
          </cell>
          <cell r="J180">
            <v>67546.743000000002</v>
          </cell>
          <cell r="K180">
            <v>29568.532999999999</v>
          </cell>
          <cell r="L180">
            <v>228693.141</v>
          </cell>
          <cell r="M180">
            <v>1262194.277</v>
          </cell>
        </row>
        <row r="181">
          <cell r="A181" t="str">
            <v>Maine,2017</v>
          </cell>
          <cell r="B181">
            <v>61065</v>
          </cell>
          <cell r="C181">
            <v>136407</v>
          </cell>
          <cell r="D181">
            <v>149839</v>
          </cell>
          <cell r="E181">
            <v>145626</v>
          </cell>
          <cell r="F181">
            <v>145023</v>
          </cell>
          <cell r="G181">
            <v>181875</v>
          </cell>
          <cell r="H181">
            <v>191896</v>
          </cell>
          <cell r="I181">
            <v>134718</v>
          </cell>
          <cell r="J181">
            <v>67276</v>
          </cell>
          <cell r="K181">
            <v>29565</v>
          </cell>
          <cell r="L181">
            <v>231559</v>
          </cell>
          <cell r="M181">
            <v>1243290</v>
          </cell>
        </row>
        <row r="182">
          <cell r="A182" t="str">
            <v>Maryland,2009</v>
          </cell>
          <cell r="B182">
            <v>376457.23899999988</v>
          </cell>
          <cell r="C182">
            <v>744541.28700000001</v>
          </cell>
          <cell r="D182">
            <v>777087.99100000004</v>
          </cell>
          <cell r="E182">
            <v>737196.44500000007</v>
          </cell>
          <cell r="F182">
            <v>845033.71900000004</v>
          </cell>
          <cell r="G182">
            <v>866535.84199999995</v>
          </cell>
          <cell r="H182">
            <v>626576.63300000015</v>
          </cell>
          <cell r="I182">
            <v>353991.511</v>
          </cell>
          <cell r="J182">
            <v>224763.68699999998</v>
          </cell>
          <cell r="K182">
            <v>84359.324999999997</v>
          </cell>
          <cell r="L182">
            <v>663114.52299999993</v>
          </cell>
          <cell r="M182">
            <v>5636543.6790000005</v>
          </cell>
        </row>
        <row r="183">
          <cell r="A183" t="str">
            <v>Maryland,2010</v>
          </cell>
          <cell r="B183">
            <v>365794.34300000005</v>
          </cell>
          <cell r="C183">
            <v>748715.91800000006</v>
          </cell>
          <cell r="D183">
            <v>794226.75799999991</v>
          </cell>
          <cell r="E183">
            <v>742006.57700000005</v>
          </cell>
          <cell r="F183">
            <v>832315.11999999988</v>
          </cell>
          <cell r="G183">
            <v>880994.43099999998</v>
          </cell>
          <cell r="H183">
            <v>655731.91899999999</v>
          </cell>
          <cell r="I183">
            <v>362631.32800000004</v>
          </cell>
          <cell r="J183">
            <v>224595.25399999996</v>
          </cell>
          <cell r="K183">
            <v>89221.076000000001</v>
          </cell>
          <cell r="L183">
            <v>676447.65799999994</v>
          </cell>
          <cell r="M183">
            <v>5696232.7239999995</v>
          </cell>
        </row>
        <row r="184">
          <cell r="A184" t="str">
            <v>Maryland,2011</v>
          </cell>
          <cell r="B184">
            <v>362843.81699999998</v>
          </cell>
          <cell r="C184">
            <v>740275.91300000018</v>
          </cell>
          <cell r="D184">
            <v>792701.52</v>
          </cell>
          <cell r="E184">
            <v>746442.9580000001</v>
          </cell>
          <cell r="F184">
            <v>812011.179</v>
          </cell>
          <cell r="G184">
            <v>884875.95499999996</v>
          </cell>
          <cell r="H184">
            <v>672406.82400000002</v>
          </cell>
          <cell r="I184">
            <v>373862.88899999997</v>
          </cell>
          <cell r="J184">
            <v>225387.41899999999</v>
          </cell>
          <cell r="K184">
            <v>92728.933999999994</v>
          </cell>
          <cell r="L184">
            <v>691979.24199999997</v>
          </cell>
          <cell r="M184">
            <v>5703537.4079999998</v>
          </cell>
        </row>
        <row r="185">
          <cell r="A185" t="str">
            <v>Maryland,2012</v>
          </cell>
          <cell r="B185">
            <v>365907.95699999999</v>
          </cell>
          <cell r="C185">
            <v>743555.66899999999</v>
          </cell>
          <cell r="D185">
            <v>800618.59400000004</v>
          </cell>
          <cell r="E185">
            <v>765833.20299999998</v>
          </cell>
          <cell r="F185">
            <v>799053.04899999988</v>
          </cell>
          <cell r="G185">
            <v>894068.85800000012</v>
          </cell>
          <cell r="H185">
            <v>698046.43099999998</v>
          </cell>
          <cell r="I185">
            <v>392613.01400000002</v>
          </cell>
          <cell r="J185">
            <v>225661.41000000003</v>
          </cell>
          <cell r="K185">
            <v>98018.22500000002</v>
          </cell>
          <cell r="L185">
            <v>716292.64900000009</v>
          </cell>
          <cell r="M185">
            <v>5783376.4100000001</v>
          </cell>
        </row>
        <row r="186">
          <cell r="A186" t="str">
            <v>Maryland,2013</v>
          </cell>
          <cell r="B186">
            <v>364820.08800000005</v>
          </cell>
          <cell r="C186">
            <v>741738.63199999987</v>
          </cell>
          <cell r="D186">
            <v>796374.05200000003</v>
          </cell>
          <cell r="E186">
            <v>780147.39100000006</v>
          </cell>
          <cell r="F186">
            <v>781572.67099999997</v>
          </cell>
          <cell r="G186">
            <v>891723.80900000001</v>
          </cell>
          <cell r="H186">
            <v>714193.32600000012</v>
          </cell>
          <cell r="I186">
            <v>408910.84399999998</v>
          </cell>
          <cell r="J186">
            <v>224541.05300000001</v>
          </cell>
          <cell r="K186">
            <v>100625.353</v>
          </cell>
          <cell r="L186">
            <v>734077.25</v>
          </cell>
          <cell r="M186">
            <v>5804647.2190000005</v>
          </cell>
        </row>
        <row r="187">
          <cell r="A187" t="str">
            <v>Maryland,2014</v>
          </cell>
          <cell r="B187">
            <v>366246.83200000005</v>
          </cell>
          <cell r="C187">
            <v>749332.8139999999</v>
          </cell>
          <cell r="D187">
            <v>799133.80299999996</v>
          </cell>
          <cell r="E187">
            <v>800585.27399999998</v>
          </cell>
          <cell r="F187">
            <v>777713.103</v>
          </cell>
          <cell r="G187">
            <v>891885.09200000006</v>
          </cell>
          <cell r="H187">
            <v>735679.87899999996</v>
          </cell>
          <cell r="I187">
            <v>431084.08499999996</v>
          </cell>
          <cell r="J187">
            <v>229181.15999999997</v>
          </cell>
          <cell r="K187">
            <v>103575.16100000001</v>
          </cell>
          <cell r="L187">
            <v>763840.40599999984</v>
          </cell>
          <cell r="M187">
            <v>5884417.2030000007</v>
          </cell>
        </row>
        <row r="188">
          <cell r="A188" t="str">
            <v>Maryland,2015</v>
          </cell>
          <cell r="B188">
            <v>367816.799</v>
          </cell>
          <cell r="C188">
            <v>750782.44400000002</v>
          </cell>
          <cell r="D188">
            <v>798649.66200000001</v>
          </cell>
          <cell r="E188">
            <v>812819.43099999998</v>
          </cell>
          <cell r="F188">
            <v>775005.26300000004</v>
          </cell>
          <cell r="G188">
            <v>889319.08199999994</v>
          </cell>
          <cell r="H188">
            <v>752889.7649999999</v>
          </cell>
          <cell r="I188">
            <v>450932.39799999993</v>
          </cell>
          <cell r="J188">
            <v>229863.69899999999</v>
          </cell>
          <cell r="K188">
            <v>105434.62200000002</v>
          </cell>
          <cell r="L188">
            <v>786230.71899999992</v>
          </cell>
          <cell r="M188">
            <v>5933513.165</v>
          </cell>
        </row>
        <row r="189">
          <cell r="A189" t="str">
            <v>Maryland,2016</v>
          </cell>
          <cell r="B189">
            <v>362932.74400000006</v>
          </cell>
          <cell r="C189">
            <v>738769.47300000011</v>
          </cell>
          <cell r="D189">
            <v>780193.13299999991</v>
          </cell>
          <cell r="E189">
            <v>811908.64800000004</v>
          </cell>
          <cell r="F189">
            <v>759872.48200000008</v>
          </cell>
          <cell r="G189">
            <v>865385.66200000001</v>
          </cell>
          <cell r="H189">
            <v>755914.01100000006</v>
          </cell>
          <cell r="I189">
            <v>467880.52400000003</v>
          </cell>
          <cell r="J189">
            <v>230968.103</v>
          </cell>
          <cell r="K189">
            <v>105973.875</v>
          </cell>
          <cell r="L189">
            <v>804822.50200000009</v>
          </cell>
          <cell r="M189">
            <v>5879798.6550000012</v>
          </cell>
        </row>
        <row r="190">
          <cell r="A190" t="str">
            <v>Maryland,2017</v>
          </cell>
          <cell r="B190">
            <v>363031</v>
          </cell>
          <cell r="C190">
            <v>741392</v>
          </cell>
          <cell r="D190">
            <v>772879</v>
          </cell>
          <cell r="E190">
            <v>818802</v>
          </cell>
          <cell r="F190">
            <v>759833</v>
          </cell>
          <cell r="G190">
            <v>857032</v>
          </cell>
          <cell r="H190">
            <v>771764</v>
          </cell>
          <cell r="I190">
            <v>489182</v>
          </cell>
          <cell r="J190">
            <v>240311</v>
          </cell>
          <cell r="K190">
            <v>106981</v>
          </cell>
          <cell r="L190">
            <v>836474</v>
          </cell>
          <cell r="M190">
            <v>5921207</v>
          </cell>
        </row>
        <row r="191">
          <cell r="A191" t="str">
            <v>Massachusetts,2009</v>
          </cell>
          <cell r="B191">
            <v>384502.80900000001</v>
          </cell>
          <cell r="C191">
            <v>800466.30099999998</v>
          </cell>
          <cell r="D191">
            <v>909982.86400000006</v>
          </cell>
          <cell r="E191">
            <v>839232.33400000003</v>
          </cell>
          <cell r="F191">
            <v>975467.11400000006</v>
          </cell>
          <cell r="G191">
            <v>998066.13800000004</v>
          </cell>
          <cell r="H191">
            <v>732768.84300000011</v>
          </cell>
          <cell r="I191">
            <v>426481.35699999996</v>
          </cell>
          <cell r="J191">
            <v>305548.37600000005</v>
          </cell>
          <cell r="K191">
            <v>136968.65</v>
          </cell>
          <cell r="L191">
            <v>868998.38300000003</v>
          </cell>
          <cell r="M191">
            <v>6509484.7860000012</v>
          </cell>
        </row>
        <row r="192">
          <cell r="A192" t="str">
            <v>Massachusetts,2010</v>
          </cell>
          <cell r="B192">
            <v>367201.02</v>
          </cell>
          <cell r="C192">
            <v>796736.58399999992</v>
          </cell>
          <cell r="D192">
            <v>928069.52399999998</v>
          </cell>
          <cell r="E192">
            <v>827723.375</v>
          </cell>
          <cell r="F192">
            <v>931406.21899999992</v>
          </cell>
          <cell r="G192">
            <v>990184.18700000003</v>
          </cell>
          <cell r="H192">
            <v>755561.76799999992</v>
          </cell>
          <cell r="I192">
            <v>430182.69400000002</v>
          </cell>
          <cell r="J192">
            <v>306678.924</v>
          </cell>
          <cell r="K192">
            <v>137755.10800000001</v>
          </cell>
          <cell r="L192">
            <v>874616.72600000002</v>
          </cell>
          <cell r="M192">
            <v>6471499.4029999999</v>
          </cell>
        </row>
        <row r="193">
          <cell r="A193" t="str">
            <v>Massachusetts,2011</v>
          </cell>
          <cell r="B193">
            <v>366558.07400000002</v>
          </cell>
          <cell r="C193">
            <v>792131.49000000011</v>
          </cell>
          <cell r="D193">
            <v>933865.69</v>
          </cell>
          <cell r="E193">
            <v>836786.98200000008</v>
          </cell>
          <cell r="F193">
            <v>909779.67800000007</v>
          </cell>
          <cell r="G193">
            <v>998227.68899999978</v>
          </cell>
          <cell r="H193">
            <v>780760.66100000008</v>
          </cell>
          <cell r="I193">
            <v>445905.19899999996</v>
          </cell>
          <cell r="J193">
            <v>307181.51</v>
          </cell>
          <cell r="K193">
            <v>141603.038</v>
          </cell>
          <cell r="L193">
            <v>894689.74699999997</v>
          </cell>
          <cell r="M193">
            <v>6512800.0109999999</v>
          </cell>
        </row>
        <row r="194">
          <cell r="A194" t="str">
            <v>Massachusetts,2012</v>
          </cell>
          <cell r="B194">
            <v>366924.87400000001</v>
          </cell>
          <cell r="C194">
            <v>788154.40100000007</v>
          </cell>
          <cell r="D194">
            <v>935330.125</v>
          </cell>
          <cell r="E194">
            <v>851799.02499999991</v>
          </cell>
          <cell r="F194">
            <v>887334.43500000006</v>
          </cell>
          <cell r="G194">
            <v>1003879.6429999999</v>
          </cell>
          <cell r="H194">
            <v>804376.93599999999</v>
          </cell>
          <cell r="I194">
            <v>463308.01300000004</v>
          </cell>
          <cell r="J194">
            <v>301728.52</v>
          </cell>
          <cell r="K194">
            <v>144422.84900000002</v>
          </cell>
          <cell r="L194">
            <v>909459.3820000001</v>
          </cell>
          <cell r="M194">
            <v>6547258.8209999995</v>
          </cell>
        </row>
        <row r="195">
          <cell r="A195" t="str">
            <v>Massachusetts,2013</v>
          </cell>
          <cell r="B195">
            <v>365746.65100000001</v>
          </cell>
          <cell r="C195">
            <v>786522.85700000008</v>
          </cell>
          <cell r="D195">
            <v>942758.26399999997</v>
          </cell>
          <cell r="E195">
            <v>873587.00300000014</v>
          </cell>
          <cell r="F195">
            <v>870888.93099999998</v>
          </cell>
          <cell r="G195">
            <v>1005792.9010000001</v>
          </cell>
          <cell r="H195">
            <v>829644.92799999984</v>
          </cell>
          <cell r="I195">
            <v>486304.23700000008</v>
          </cell>
          <cell r="J195">
            <v>300782.68400000001</v>
          </cell>
          <cell r="K195">
            <v>148437.785</v>
          </cell>
          <cell r="L195">
            <v>935524.70600000012</v>
          </cell>
          <cell r="M195">
            <v>6610466.2410000004</v>
          </cell>
        </row>
        <row r="196">
          <cell r="A196" t="str">
            <v>Massachusetts,2014</v>
          </cell>
          <cell r="B196">
            <v>365071.283</v>
          </cell>
          <cell r="C196">
            <v>783713.5290000001</v>
          </cell>
          <cell r="D196">
            <v>947482.60800000001</v>
          </cell>
          <cell r="E196">
            <v>892264.71700000018</v>
          </cell>
          <cell r="F196">
            <v>856747.29499999993</v>
          </cell>
          <cell r="G196">
            <v>1001890.7009999999</v>
          </cell>
          <cell r="H196">
            <v>850762.92299999995</v>
          </cell>
          <cell r="I196">
            <v>509930.47400000005</v>
          </cell>
          <cell r="J196">
            <v>299600.70699999999</v>
          </cell>
          <cell r="K196">
            <v>151002.72600000002</v>
          </cell>
          <cell r="L196">
            <v>960533.90700000012</v>
          </cell>
          <cell r="M196">
            <v>6658466.9630000005</v>
          </cell>
        </row>
        <row r="197">
          <cell r="A197" t="str">
            <v>Massachusetts,2015</v>
          </cell>
          <cell r="B197">
            <v>363716.66800000006</v>
          </cell>
          <cell r="C197">
            <v>776947.3060000001</v>
          </cell>
          <cell r="D197">
            <v>948497.67999999993</v>
          </cell>
          <cell r="E197">
            <v>908255.66500000027</v>
          </cell>
          <cell r="F197">
            <v>847156.30300000007</v>
          </cell>
          <cell r="G197">
            <v>994198.30900000001</v>
          </cell>
          <cell r="H197">
            <v>865074.26399999997</v>
          </cell>
          <cell r="I197">
            <v>532939.72500000009</v>
          </cell>
          <cell r="J197">
            <v>293687.67</v>
          </cell>
          <cell r="K197">
            <v>153639.87100000001</v>
          </cell>
          <cell r="L197">
            <v>980267.26600000006</v>
          </cell>
          <cell r="M197">
            <v>6684113.4610000001</v>
          </cell>
        </row>
        <row r="198">
          <cell r="A198" t="str">
            <v>Massachusetts,2016</v>
          </cell>
          <cell r="B198">
            <v>363626.19199999998</v>
          </cell>
          <cell r="C198">
            <v>776585.07900000003</v>
          </cell>
          <cell r="D198">
            <v>953980.647</v>
          </cell>
          <cell r="E198">
            <v>926165.804</v>
          </cell>
          <cell r="F198">
            <v>838652.93599999999</v>
          </cell>
          <cell r="G198">
            <v>984369.01399999997</v>
          </cell>
          <cell r="H198">
            <v>883741.99600000004</v>
          </cell>
          <cell r="I198">
            <v>560636.93900000001</v>
          </cell>
          <cell r="J198">
            <v>300953.40399999998</v>
          </cell>
          <cell r="K198">
            <v>155000.50999999998</v>
          </cell>
          <cell r="L198">
            <v>1016590.853</v>
          </cell>
          <cell r="M198">
            <v>6743712.5210000006</v>
          </cell>
        </row>
        <row r="199">
          <cell r="A199" t="str">
            <v>Massachusetts,2017</v>
          </cell>
          <cell r="B199">
            <v>362100</v>
          </cell>
          <cell r="C199">
            <v>768074</v>
          </cell>
          <cell r="D199">
            <v>948061</v>
          </cell>
          <cell r="E199">
            <v>945243</v>
          </cell>
          <cell r="F199">
            <v>832945</v>
          </cell>
          <cell r="G199">
            <v>970659</v>
          </cell>
          <cell r="H199">
            <v>898870</v>
          </cell>
          <cell r="I199">
            <v>587061</v>
          </cell>
          <cell r="J199">
            <v>304237</v>
          </cell>
          <cell r="K199">
            <v>154794</v>
          </cell>
          <cell r="L199">
            <v>1046092</v>
          </cell>
          <cell r="M199">
            <v>6772044</v>
          </cell>
        </row>
        <row r="200">
          <cell r="A200" t="str">
            <v>Michigan,2009</v>
          </cell>
          <cell r="B200">
            <v>630769.59899999993</v>
          </cell>
          <cell r="C200">
            <v>1351255.1359999995</v>
          </cell>
          <cell r="D200">
            <v>1434877.7390000001</v>
          </cell>
          <cell r="E200">
            <v>1225867.7010000006</v>
          </cell>
          <cell r="F200">
            <v>1415148.9690000003</v>
          </cell>
          <cell r="G200">
            <v>1528148.9680000006</v>
          </cell>
          <cell r="H200">
            <v>1135826.2410000004</v>
          </cell>
          <cell r="I200">
            <v>664946.86699999985</v>
          </cell>
          <cell r="J200">
            <v>444405.15399999998</v>
          </cell>
          <cell r="K200">
            <v>173978.43300000005</v>
          </cell>
          <cell r="L200">
            <v>1283330.4539999997</v>
          </cell>
          <cell r="M200">
            <v>10005224.807</v>
          </cell>
        </row>
        <row r="201">
          <cell r="A201" t="str">
            <v>Michigan,2010</v>
          </cell>
          <cell r="B201">
            <v>614519.55899999989</v>
          </cell>
          <cell r="C201">
            <v>1350715.5209999999</v>
          </cell>
          <cell r="D201">
            <v>1423352.9849999999</v>
          </cell>
          <cell r="E201">
            <v>1186565.9419999998</v>
          </cell>
          <cell r="F201">
            <v>1354684.4040000001</v>
          </cell>
          <cell r="G201">
            <v>1516353.7960000001</v>
          </cell>
          <cell r="H201">
            <v>1179079.1800000004</v>
          </cell>
          <cell r="I201">
            <v>683333.0159999996</v>
          </cell>
          <cell r="J201">
            <v>451860.70299999998</v>
          </cell>
          <cell r="K201">
            <v>178703.78200000009</v>
          </cell>
          <cell r="L201">
            <v>1313897.5009999997</v>
          </cell>
          <cell r="M201">
            <v>9939168.8879999984</v>
          </cell>
        </row>
        <row r="202">
          <cell r="A202" t="str">
            <v>Michigan,2011</v>
          </cell>
          <cell r="B202">
            <v>603142.49499999988</v>
          </cell>
          <cell r="C202">
            <v>1324817.3700000001</v>
          </cell>
          <cell r="D202">
            <v>1412490.0860000001</v>
          </cell>
          <cell r="E202">
            <v>1173463.8980000003</v>
          </cell>
          <cell r="F202">
            <v>1309493.9379999998</v>
          </cell>
          <cell r="G202">
            <v>1501504.8390000002</v>
          </cell>
          <cell r="H202">
            <v>1210769.4179999998</v>
          </cell>
          <cell r="I202">
            <v>697414.61800000002</v>
          </cell>
          <cell r="J202">
            <v>446755.277</v>
          </cell>
          <cell r="K202">
            <v>183028.43400000001</v>
          </cell>
          <cell r="L202">
            <v>1327198.3289999999</v>
          </cell>
          <cell r="M202">
            <v>9862880.3730000015</v>
          </cell>
        </row>
        <row r="203">
          <cell r="A203" t="str">
            <v>Michigan,2012</v>
          </cell>
          <cell r="B203">
            <v>588603.09900000005</v>
          </cell>
          <cell r="C203">
            <v>1297091.2520000003</v>
          </cell>
          <cell r="D203">
            <v>1400882.173</v>
          </cell>
          <cell r="E203">
            <v>1163111.5169999998</v>
          </cell>
          <cell r="F203">
            <v>1266910.8020000001</v>
          </cell>
          <cell r="G203">
            <v>1477865.3640000001</v>
          </cell>
          <cell r="H203">
            <v>1236863.8140000002</v>
          </cell>
          <cell r="I203">
            <v>719111.25200000009</v>
          </cell>
          <cell r="J203">
            <v>441106.51699999999</v>
          </cell>
          <cell r="K203">
            <v>188165.75100000011</v>
          </cell>
          <cell r="L203">
            <v>1348383.5200000003</v>
          </cell>
          <cell r="M203">
            <v>9779711.541000003</v>
          </cell>
        </row>
        <row r="204">
          <cell r="A204" t="str">
            <v>Michigan,2013</v>
          </cell>
          <cell r="B204">
            <v>577017.20999999985</v>
          </cell>
          <cell r="C204">
            <v>1277595.1759999997</v>
          </cell>
          <cell r="D204">
            <v>1395126.3140000002</v>
          </cell>
          <cell r="E204">
            <v>1155482.3540000003</v>
          </cell>
          <cell r="F204">
            <v>1231666.2479999997</v>
          </cell>
          <cell r="G204">
            <v>1449708.4259999995</v>
          </cell>
          <cell r="H204">
            <v>1261962.1270000003</v>
          </cell>
          <cell r="I204">
            <v>740718.53999999969</v>
          </cell>
          <cell r="J204">
            <v>431890.4169999999</v>
          </cell>
          <cell r="K204">
            <v>189853.31900000008</v>
          </cell>
          <cell r="L204">
            <v>1362462.2759999996</v>
          </cell>
          <cell r="M204">
            <v>9711020.1309999973</v>
          </cell>
        </row>
        <row r="205">
          <cell r="A205" t="str">
            <v>Michigan,2014</v>
          </cell>
          <cell r="B205">
            <v>574297.75</v>
          </cell>
          <cell r="C205">
            <v>1265892.8149999999</v>
          </cell>
          <cell r="D205">
            <v>1393118.0780000004</v>
          </cell>
          <cell r="E205">
            <v>1166581.6149999993</v>
          </cell>
          <cell r="F205">
            <v>1212817.8319999999</v>
          </cell>
          <cell r="G205">
            <v>1431973.196</v>
          </cell>
          <cell r="H205">
            <v>1297660.6029999997</v>
          </cell>
          <cell r="I205">
            <v>777327.8319999997</v>
          </cell>
          <cell r="J205">
            <v>437200.21399999992</v>
          </cell>
          <cell r="K205">
            <v>196495.41899999991</v>
          </cell>
          <cell r="L205">
            <v>1411023.4649999996</v>
          </cell>
          <cell r="M205">
            <v>9753365.3540000003</v>
          </cell>
        </row>
        <row r="206">
          <cell r="A206" t="str">
            <v>Michigan,2015</v>
          </cell>
          <cell r="B206">
            <v>562749.53699999978</v>
          </cell>
          <cell r="C206">
            <v>1236413.1450000005</v>
          </cell>
          <cell r="D206">
            <v>1384204.0759999999</v>
          </cell>
          <cell r="E206">
            <v>1164752.659</v>
          </cell>
          <cell r="F206">
            <v>1179905.2870000002</v>
          </cell>
          <cell r="G206">
            <v>1386700.0960000004</v>
          </cell>
          <cell r="H206">
            <v>1301390.5319999997</v>
          </cell>
          <cell r="I206">
            <v>796332.85899999982</v>
          </cell>
          <cell r="J206">
            <v>432723.76900000003</v>
          </cell>
          <cell r="K206">
            <v>195686.24100000001</v>
          </cell>
          <cell r="L206">
            <v>1424742.8689999997</v>
          </cell>
          <cell r="M206">
            <v>9640858.2009999994</v>
          </cell>
        </row>
        <row r="207">
          <cell r="A207" t="str">
            <v>Michigan,2016</v>
          </cell>
          <cell r="B207">
            <v>560201.5120000001</v>
          </cell>
          <cell r="C207">
            <v>1219035.7319999998</v>
          </cell>
          <cell r="D207">
            <v>1380527.8720000004</v>
          </cell>
          <cell r="E207">
            <v>1182758.0970000001</v>
          </cell>
          <cell r="F207">
            <v>1161972.7219999998</v>
          </cell>
          <cell r="G207">
            <v>1355401.048</v>
          </cell>
          <cell r="H207">
            <v>1309922.7439999999</v>
          </cell>
          <cell r="I207">
            <v>827896.39399999985</v>
          </cell>
          <cell r="J207">
            <v>429913.25699999998</v>
          </cell>
          <cell r="K207">
            <v>197501.09499999997</v>
          </cell>
          <cell r="L207">
            <v>1455310.7459999998</v>
          </cell>
          <cell r="M207">
            <v>9625130.4730000012</v>
          </cell>
        </row>
        <row r="208">
          <cell r="A208" t="str">
            <v>Michigan,2017</v>
          </cell>
          <cell r="B208">
            <v>554329</v>
          </cell>
          <cell r="C208">
            <v>1194042</v>
          </cell>
          <cell r="D208">
            <v>1349275</v>
          </cell>
          <cell r="E208">
            <v>1181729</v>
          </cell>
          <cell r="F208">
            <v>1138345</v>
          </cell>
          <cell r="G208">
            <v>1318073</v>
          </cell>
          <cell r="H208">
            <v>1317147</v>
          </cell>
          <cell r="I208">
            <v>864182</v>
          </cell>
          <cell r="J208">
            <v>436456</v>
          </cell>
          <cell r="K208">
            <v>197450</v>
          </cell>
          <cell r="L208">
            <v>1498088</v>
          </cell>
          <cell r="M208">
            <v>9551028</v>
          </cell>
        </row>
        <row r="209">
          <cell r="A209" t="str">
            <v>Minnesota,2009</v>
          </cell>
          <cell r="B209">
            <v>354883.35799999995</v>
          </cell>
          <cell r="C209">
            <v>681410.27199999988</v>
          </cell>
          <cell r="D209">
            <v>743301.0630000002</v>
          </cell>
          <cell r="E209">
            <v>673770.11599999992</v>
          </cell>
          <cell r="F209">
            <v>731353.71600000001</v>
          </cell>
          <cell r="G209">
            <v>791899.47100000014</v>
          </cell>
          <cell r="H209">
            <v>554679.53900000011</v>
          </cell>
          <cell r="I209">
            <v>321393.04700000002</v>
          </cell>
          <cell r="J209">
            <v>219702.277</v>
          </cell>
          <cell r="K209">
            <v>98819.255999999994</v>
          </cell>
          <cell r="L209">
            <v>639914.58000000007</v>
          </cell>
          <cell r="M209">
            <v>5171212.1150000002</v>
          </cell>
        </row>
        <row r="210">
          <cell r="A210" t="str">
            <v>Minnesota,2010</v>
          </cell>
          <cell r="B210">
            <v>352390.09800000006</v>
          </cell>
          <cell r="C210">
            <v>701457.01900000009</v>
          </cell>
          <cell r="D210">
            <v>733067.39800000004</v>
          </cell>
          <cell r="E210">
            <v>692633.28899999964</v>
          </cell>
          <cell r="F210">
            <v>713829.92499999993</v>
          </cell>
          <cell r="G210">
            <v>798558.91200000024</v>
          </cell>
          <cell r="H210">
            <v>583532.71300000022</v>
          </cell>
          <cell r="I210">
            <v>331419.348</v>
          </cell>
          <cell r="J210">
            <v>223261.59700000007</v>
          </cell>
          <cell r="K210">
            <v>98524.02900000001</v>
          </cell>
          <cell r="L210">
            <v>653204.97400000005</v>
          </cell>
          <cell r="M210">
            <v>5228674.3280000007</v>
          </cell>
        </row>
        <row r="211">
          <cell r="A211" t="str">
            <v>Minnesota,2011</v>
          </cell>
          <cell r="B211">
            <v>339163.89199999999</v>
          </cell>
          <cell r="C211">
            <v>677004.90299999993</v>
          </cell>
          <cell r="D211">
            <v>702287.20700000017</v>
          </cell>
          <cell r="E211">
            <v>679763.01099999994</v>
          </cell>
          <cell r="F211">
            <v>673645.54799999995</v>
          </cell>
          <cell r="G211">
            <v>770233.87800000003</v>
          </cell>
          <cell r="H211">
            <v>580274.73300000001</v>
          </cell>
          <cell r="I211">
            <v>323909.77600000019</v>
          </cell>
          <cell r="J211">
            <v>209969.05000000002</v>
          </cell>
          <cell r="K211">
            <v>95140.464999999997</v>
          </cell>
          <cell r="L211">
            <v>629019.2910000002</v>
          </cell>
          <cell r="M211">
            <v>5051392.4630000005</v>
          </cell>
        </row>
        <row r="212">
          <cell r="A212" t="str">
            <v>Minnesota,2012</v>
          </cell>
          <cell r="B212">
            <v>335678.71799999999</v>
          </cell>
          <cell r="C212">
            <v>672423.74900000007</v>
          </cell>
          <cell r="D212">
            <v>695542.51</v>
          </cell>
          <cell r="E212">
            <v>687377.87700000009</v>
          </cell>
          <cell r="F212">
            <v>654897.17599999998</v>
          </cell>
          <cell r="G212">
            <v>758363.18500000017</v>
          </cell>
          <cell r="H212">
            <v>593456.24599999981</v>
          </cell>
          <cell r="I212">
            <v>332030.82400000002</v>
          </cell>
          <cell r="J212">
            <v>206004.81400000004</v>
          </cell>
          <cell r="K212">
            <v>94985.638000000035</v>
          </cell>
          <cell r="L212">
            <v>633021.27600000007</v>
          </cell>
          <cell r="M212">
            <v>5030760.7370000007</v>
          </cell>
        </row>
        <row r="213">
          <cell r="A213" t="str">
            <v>Minnesota,2013</v>
          </cell>
          <cell r="B213">
            <v>336961.84200000006</v>
          </cell>
          <cell r="C213">
            <v>680429.47300000011</v>
          </cell>
          <cell r="D213">
            <v>698919.05099999974</v>
          </cell>
          <cell r="E213">
            <v>699737.86399999983</v>
          </cell>
          <cell r="F213">
            <v>649787.9859999998</v>
          </cell>
          <cell r="G213">
            <v>761382.42599999998</v>
          </cell>
          <cell r="H213">
            <v>641259.38199999998</v>
          </cell>
          <cell r="I213">
            <v>382088.15799999994</v>
          </cell>
          <cell r="J213">
            <v>234822.93200000003</v>
          </cell>
          <cell r="K213">
            <v>107269.71299999999</v>
          </cell>
          <cell r="L213">
            <v>724180.80299999996</v>
          </cell>
          <cell r="M213">
            <v>5192658.8269999996</v>
          </cell>
        </row>
        <row r="214">
          <cell r="A214" t="str">
            <v>Minnesota,2014</v>
          </cell>
          <cell r="B214">
            <v>338865.79599999991</v>
          </cell>
          <cell r="C214">
            <v>688227.076</v>
          </cell>
          <cell r="D214">
            <v>693603.91599999997</v>
          </cell>
          <cell r="E214">
            <v>716060.64699999988</v>
          </cell>
          <cell r="F214">
            <v>649973.18600000022</v>
          </cell>
          <cell r="G214">
            <v>751667.55</v>
          </cell>
          <cell r="H214">
            <v>642692.55000000005</v>
          </cell>
          <cell r="I214">
            <v>372090.58100000001</v>
          </cell>
          <cell r="J214">
            <v>213690.90699999995</v>
          </cell>
          <cell r="K214">
            <v>100288.46399999999</v>
          </cell>
          <cell r="L214">
            <v>686069.95199999993</v>
          </cell>
          <cell r="M214">
            <v>5167160.6729999995</v>
          </cell>
        </row>
        <row r="215">
          <cell r="A215" t="str">
            <v>Minnesota,2015</v>
          </cell>
          <cell r="B215">
            <v>332898.69199999998</v>
          </cell>
          <cell r="C215">
            <v>680407.14600000007</v>
          </cell>
          <cell r="D215">
            <v>682235.72899999982</v>
          </cell>
          <cell r="E215">
            <v>713599.71200000006</v>
          </cell>
          <cell r="F215">
            <v>642341.13600000017</v>
          </cell>
          <cell r="G215">
            <v>736804.21500000032</v>
          </cell>
          <cell r="H215">
            <v>658229.78999999992</v>
          </cell>
          <cell r="I215">
            <v>385699.7809999999</v>
          </cell>
          <cell r="J215">
            <v>215767.39299999998</v>
          </cell>
          <cell r="K215">
            <v>102889.86699999998</v>
          </cell>
          <cell r="L215">
            <v>704357.04099999985</v>
          </cell>
          <cell r="M215">
            <v>5150873.4609999992</v>
          </cell>
        </row>
        <row r="216">
          <cell r="A216" t="str">
            <v>Minnesota,2016</v>
          </cell>
          <cell r="B216">
            <v>333261.73300000007</v>
          </cell>
          <cell r="C216">
            <v>686280.82900000014</v>
          </cell>
          <cell r="D216">
            <v>683388.95500000007</v>
          </cell>
          <cell r="E216">
            <v>715947.02999999991</v>
          </cell>
          <cell r="F216">
            <v>643762.95899999992</v>
          </cell>
          <cell r="G216">
            <v>724190.93000000017</v>
          </cell>
          <cell r="H216">
            <v>674338.50699999998</v>
          </cell>
          <cell r="I216">
            <v>408009.49199999997</v>
          </cell>
          <cell r="J216">
            <v>218535.731</v>
          </cell>
          <cell r="K216">
            <v>107132.14100000002</v>
          </cell>
          <cell r="L216">
            <v>733677.36400000006</v>
          </cell>
          <cell r="M216">
            <v>5194848.3069999991</v>
          </cell>
        </row>
        <row r="217">
          <cell r="A217" t="str">
            <v>Minnesota,2017</v>
          </cell>
          <cell r="B217">
            <v>316049</v>
          </cell>
          <cell r="C217">
            <v>650976</v>
          </cell>
          <cell r="D217">
            <v>639854</v>
          </cell>
          <cell r="E217">
            <v>684324</v>
          </cell>
          <cell r="F217">
            <v>616148</v>
          </cell>
          <cell r="G217">
            <v>671407</v>
          </cell>
          <cell r="H217">
            <v>646451</v>
          </cell>
          <cell r="I217">
            <v>398504</v>
          </cell>
          <cell r="J217">
            <v>205756</v>
          </cell>
          <cell r="K217">
            <v>98505</v>
          </cell>
          <cell r="L217">
            <v>702765</v>
          </cell>
          <cell r="M217">
            <v>4927974</v>
          </cell>
        </row>
        <row r="218">
          <cell r="A218" t="str">
            <v>Mississippi,2009</v>
          </cell>
          <cell r="B218">
            <v>215338.05699999997</v>
          </cell>
          <cell r="C218">
            <v>416772.9219999999</v>
          </cell>
          <cell r="D218">
            <v>447296.75399999996</v>
          </cell>
          <cell r="E218">
            <v>381306.36799999984</v>
          </cell>
          <cell r="F218">
            <v>383759.94999999995</v>
          </cell>
          <cell r="G218">
            <v>403646.66700000002</v>
          </cell>
          <cell r="H218">
            <v>310222.7759999999</v>
          </cell>
          <cell r="I218">
            <v>194329.20300000004</v>
          </cell>
          <cell r="J218">
            <v>124229.84299999999</v>
          </cell>
          <cell r="K218">
            <v>46621.497999999985</v>
          </cell>
          <cell r="L218">
            <v>365180.54399999999</v>
          </cell>
          <cell r="M218">
            <v>2923524.0379999997</v>
          </cell>
        </row>
        <row r="219">
          <cell r="A219" t="str">
            <v>Mississippi,2010</v>
          </cell>
          <cell r="B219">
            <v>199939.44999999995</v>
          </cell>
          <cell r="C219">
            <v>398252.33500000002</v>
          </cell>
          <cell r="D219">
            <v>424340.39299999998</v>
          </cell>
          <cell r="E219">
            <v>364378.1480000001</v>
          </cell>
          <cell r="F219">
            <v>369638.68599999999</v>
          </cell>
          <cell r="G219">
            <v>397130.7699999999</v>
          </cell>
          <cell r="H219">
            <v>315735.36099999992</v>
          </cell>
          <cell r="I219">
            <v>195663.83799999999</v>
          </cell>
          <cell r="J219">
            <v>113743.39800000002</v>
          </cell>
          <cell r="K219">
            <v>41388.429999999993</v>
          </cell>
          <cell r="L219">
            <v>350795.66600000003</v>
          </cell>
          <cell r="M219">
            <v>2820210.8089999999</v>
          </cell>
        </row>
        <row r="220">
          <cell r="A220" t="str">
            <v>Mississippi,2011</v>
          </cell>
          <cell r="B220">
            <v>194829.02499999999</v>
          </cell>
          <cell r="C220">
            <v>388394.73800000001</v>
          </cell>
          <cell r="D220">
            <v>401460.36000000004</v>
          </cell>
          <cell r="E220">
            <v>356345.70000000013</v>
          </cell>
          <cell r="F220">
            <v>358445.89899999992</v>
          </cell>
          <cell r="G220">
            <v>388306.57999999996</v>
          </cell>
          <cell r="H220">
            <v>317157.68599999999</v>
          </cell>
          <cell r="I220">
            <v>195286.87200000003</v>
          </cell>
          <cell r="J220">
            <v>111479.44099999996</v>
          </cell>
          <cell r="K220">
            <v>40236.578000000001</v>
          </cell>
          <cell r="L220">
            <v>347002.89099999995</v>
          </cell>
          <cell r="M220">
            <v>2751942.8790000002</v>
          </cell>
        </row>
        <row r="221">
          <cell r="A221" t="str">
            <v>Mississippi,2012</v>
          </cell>
          <cell r="B221">
            <v>195379.45999999988</v>
          </cell>
          <cell r="C221">
            <v>390067.65299999999</v>
          </cell>
          <cell r="D221">
            <v>412468.54600000009</v>
          </cell>
          <cell r="E221">
            <v>360477.31900000002</v>
          </cell>
          <cell r="F221">
            <v>353756.53999999992</v>
          </cell>
          <cell r="G221">
            <v>388065.89700000006</v>
          </cell>
          <cell r="H221">
            <v>328897.35900000005</v>
          </cell>
          <cell r="I221">
            <v>203701.18499999994</v>
          </cell>
          <cell r="J221">
            <v>113241.24100000001</v>
          </cell>
          <cell r="K221">
            <v>42044.556999999993</v>
          </cell>
          <cell r="L221">
            <v>358986.98299999995</v>
          </cell>
          <cell r="M221">
            <v>2788099.7570000002</v>
          </cell>
        </row>
        <row r="222">
          <cell r="A222" t="str">
            <v>Mississippi,2013</v>
          </cell>
          <cell r="B222">
            <v>194963.78499999997</v>
          </cell>
          <cell r="C222">
            <v>393399.83200000005</v>
          </cell>
          <cell r="D222">
            <v>413405.25899999996</v>
          </cell>
          <cell r="E222">
            <v>366269.70699999999</v>
          </cell>
          <cell r="F222">
            <v>351704.45400000003</v>
          </cell>
          <cell r="G222">
            <v>384107.89599999995</v>
          </cell>
          <cell r="H222">
            <v>335586.49800000014</v>
          </cell>
          <cell r="I222">
            <v>209363.90499999997</v>
          </cell>
          <cell r="J222">
            <v>115259.75400000002</v>
          </cell>
          <cell r="K222">
            <v>43571.197999999997</v>
          </cell>
          <cell r="L222">
            <v>368194.85699999996</v>
          </cell>
          <cell r="M222">
            <v>2807632.2880000002</v>
          </cell>
        </row>
        <row r="223">
          <cell r="A223" t="str">
            <v>Mississippi,2014</v>
          </cell>
          <cell r="B223">
            <v>179679.43799999997</v>
          </cell>
          <cell r="C223">
            <v>372766.3189999999</v>
          </cell>
          <cell r="D223">
            <v>383853.21100000001</v>
          </cell>
          <cell r="E223">
            <v>348531.09400000004</v>
          </cell>
          <cell r="F223">
            <v>335227.13199999998</v>
          </cell>
          <cell r="G223">
            <v>365431.32299999997</v>
          </cell>
          <cell r="H223">
            <v>329994.05699999991</v>
          </cell>
          <cell r="I223">
            <v>209974.337</v>
          </cell>
          <cell r="J223">
            <v>115418.14599999998</v>
          </cell>
          <cell r="K223">
            <v>43631.316000000006</v>
          </cell>
          <cell r="L223">
            <v>369023.799</v>
          </cell>
          <cell r="M223">
            <v>2684506.3730000001</v>
          </cell>
        </row>
        <row r="224">
          <cell r="A224" t="str">
            <v>Mississippi,2015</v>
          </cell>
          <cell r="B224">
            <v>181973.66299999997</v>
          </cell>
          <cell r="C224">
            <v>381640.33100000001</v>
          </cell>
          <cell r="D224">
            <v>399249.533</v>
          </cell>
          <cell r="E224">
            <v>360517.951</v>
          </cell>
          <cell r="F224">
            <v>342804.96499999997</v>
          </cell>
          <cell r="G224">
            <v>364860.47700000007</v>
          </cell>
          <cell r="H224">
            <v>338436.13099999994</v>
          </cell>
          <cell r="I224">
            <v>219899.87699999998</v>
          </cell>
          <cell r="J224">
            <v>115155.11599999998</v>
          </cell>
          <cell r="K224">
            <v>43534.561000000002</v>
          </cell>
          <cell r="L224">
            <v>378589.55399999995</v>
          </cell>
          <cell r="M224">
            <v>2748072.605</v>
          </cell>
        </row>
        <row r="225">
          <cell r="A225" t="str">
            <v>Mississippi,2016</v>
          </cell>
          <cell r="B225">
            <v>175449.29399999999</v>
          </cell>
          <cell r="C225">
            <v>378376.07699999993</v>
          </cell>
          <cell r="D225">
            <v>396193.58500000002</v>
          </cell>
          <cell r="E225">
            <v>358118.21400000004</v>
          </cell>
          <cell r="F225">
            <v>339535.08400000003</v>
          </cell>
          <cell r="G225">
            <v>357727.18900000001</v>
          </cell>
          <cell r="H225">
            <v>342098.53600000008</v>
          </cell>
          <cell r="I225">
            <v>226882.89200000002</v>
          </cell>
          <cell r="J225">
            <v>115817.72899999996</v>
          </cell>
          <cell r="K225">
            <v>44504.655000000013</v>
          </cell>
          <cell r="L225">
            <v>387205.27600000001</v>
          </cell>
          <cell r="M225">
            <v>2734703.2549999999</v>
          </cell>
        </row>
        <row r="226">
          <cell r="A226" t="str">
            <v>Mississippi,2017</v>
          </cell>
          <cell r="B226">
            <v>149621</v>
          </cell>
          <cell r="C226">
            <v>323328</v>
          </cell>
          <cell r="D226">
            <v>337176</v>
          </cell>
          <cell r="E226">
            <v>307945</v>
          </cell>
          <cell r="F226">
            <v>293831</v>
          </cell>
          <cell r="G226">
            <v>307324</v>
          </cell>
          <cell r="H226">
            <v>300392</v>
          </cell>
          <cell r="I226">
            <v>204233</v>
          </cell>
          <cell r="J226">
            <v>104380</v>
          </cell>
          <cell r="K226">
            <v>38602</v>
          </cell>
          <cell r="L226">
            <v>347215</v>
          </cell>
          <cell r="M226">
            <v>2366832</v>
          </cell>
        </row>
        <row r="227">
          <cell r="A227" t="str">
            <v>Missouri,2009</v>
          </cell>
          <cell r="B227">
            <v>387831.17799999996</v>
          </cell>
          <cell r="C227">
            <v>765931.51899999997</v>
          </cell>
          <cell r="D227">
            <v>823917.65600000019</v>
          </cell>
          <cell r="E227">
            <v>743732.13800000004</v>
          </cell>
          <cell r="F227">
            <v>785589.59499999962</v>
          </cell>
          <cell r="G227">
            <v>855733.82599999965</v>
          </cell>
          <cell r="H227">
            <v>643494.84899999993</v>
          </cell>
          <cell r="I227">
            <v>399549.6370000001</v>
          </cell>
          <cell r="J227">
            <v>269276.93200000003</v>
          </cell>
          <cell r="K227">
            <v>108359.32900000001</v>
          </cell>
          <cell r="L227">
            <v>777185.89800000016</v>
          </cell>
          <cell r="M227">
            <v>5783416.659</v>
          </cell>
        </row>
        <row r="228">
          <cell r="A228" t="str">
            <v>Missouri,2010</v>
          </cell>
          <cell r="B228">
            <v>375261.67999999993</v>
          </cell>
          <cell r="C228">
            <v>763225.29200000002</v>
          </cell>
          <cell r="D228">
            <v>811646.90799999982</v>
          </cell>
          <cell r="E228">
            <v>730368.17</v>
          </cell>
          <cell r="F228">
            <v>756350.48499999987</v>
          </cell>
          <cell r="G228">
            <v>852100.44200000004</v>
          </cell>
          <cell r="H228">
            <v>659324.88399999985</v>
          </cell>
          <cell r="I228">
            <v>414003.42500000016</v>
          </cell>
          <cell r="J228">
            <v>264750.652</v>
          </cell>
          <cell r="K228">
            <v>107837.81700000004</v>
          </cell>
          <cell r="L228">
            <v>786591.8940000002</v>
          </cell>
          <cell r="M228">
            <v>5734869.754999999</v>
          </cell>
        </row>
        <row r="229">
          <cell r="A229" t="str">
            <v>Missouri,2011</v>
          </cell>
          <cell r="B229">
            <v>374261.94099999993</v>
          </cell>
          <cell r="C229">
            <v>758149.55799999996</v>
          </cell>
          <cell r="D229">
            <v>814624.70700000005</v>
          </cell>
          <cell r="E229">
            <v>746204.31500000006</v>
          </cell>
          <cell r="F229">
            <v>739678.80200000014</v>
          </cell>
          <cell r="G229">
            <v>850235.804</v>
          </cell>
          <cell r="H229">
            <v>679047.21</v>
          </cell>
          <cell r="I229">
            <v>418201.08400000003</v>
          </cell>
          <cell r="J229">
            <v>261058.69799999995</v>
          </cell>
          <cell r="K229">
            <v>107997.07799999994</v>
          </cell>
          <cell r="L229">
            <v>787256.86</v>
          </cell>
          <cell r="M229">
            <v>5749459.1969999997</v>
          </cell>
        </row>
        <row r="230">
          <cell r="A230" t="str">
            <v>Missouri,2012</v>
          </cell>
          <cell r="B230">
            <v>373549.68700000003</v>
          </cell>
          <cell r="C230">
            <v>760022.4700000002</v>
          </cell>
          <cell r="D230">
            <v>808175.0229999997</v>
          </cell>
          <cell r="E230">
            <v>753717.73399999971</v>
          </cell>
          <cell r="F230">
            <v>727506.81599999988</v>
          </cell>
          <cell r="G230">
            <v>845374.69300000009</v>
          </cell>
          <cell r="H230">
            <v>698495.49599999981</v>
          </cell>
          <cell r="I230">
            <v>434252.21000000008</v>
          </cell>
          <cell r="J230">
            <v>260196.70299999995</v>
          </cell>
          <cell r="K230">
            <v>110457.48900000003</v>
          </cell>
          <cell r="L230">
            <v>804906.40200000012</v>
          </cell>
          <cell r="M230">
            <v>5771748.3209999995</v>
          </cell>
        </row>
        <row r="231">
          <cell r="A231" t="str">
            <v>Missouri,2013</v>
          </cell>
          <cell r="B231">
            <v>353791.23699999996</v>
          </cell>
          <cell r="C231">
            <v>728921.28500000003</v>
          </cell>
          <cell r="D231">
            <v>775389.61399999994</v>
          </cell>
          <cell r="E231">
            <v>735682.3470000003</v>
          </cell>
          <cell r="F231">
            <v>690184.54099999997</v>
          </cell>
          <cell r="G231">
            <v>806044.48499999964</v>
          </cell>
          <cell r="H231">
            <v>686515.04299999983</v>
          </cell>
          <cell r="I231">
            <v>425056.95299999986</v>
          </cell>
          <cell r="J231">
            <v>250309.04100000006</v>
          </cell>
          <cell r="K231">
            <v>107825.95600000001</v>
          </cell>
          <cell r="L231">
            <v>783191.95</v>
          </cell>
          <cell r="M231">
            <v>5559720.5019999994</v>
          </cell>
        </row>
        <row r="232">
          <cell r="A232" t="str">
            <v>Missouri,2014</v>
          </cell>
          <cell r="B232">
            <v>364253.70500000013</v>
          </cell>
          <cell r="C232">
            <v>751848.13800000004</v>
          </cell>
          <cell r="D232">
            <v>798866.20100000023</v>
          </cell>
          <cell r="E232">
            <v>764137.75400000031</v>
          </cell>
          <cell r="F232">
            <v>707771.87500000012</v>
          </cell>
          <cell r="G232">
            <v>819487.21400000015</v>
          </cell>
          <cell r="H232">
            <v>731425.98699999996</v>
          </cell>
          <cell r="I232">
            <v>459815.76800000004</v>
          </cell>
          <cell r="J232">
            <v>262065.17500000005</v>
          </cell>
          <cell r="K232">
            <v>112865.90399999999</v>
          </cell>
          <cell r="L232">
            <v>834746.84700000007</v>
          </cell>
          <cell r="M232">
            <v>5772537.7209999999</v>
          </cell>
        </row>
        <row r="233">
          <cell r="A233" t="str">
            <v>Missouri,2015</v>
          </cell>
          <cell r="B233">
            <v>350015.48900000012</v>
          </cell>
          <cell r="C233">
            <v>723141.27399999998</v>
          </cell>
          <cell r="D233">
            <v>771624.04200000013</v>
          </cell>
          <cell r="E233">
            <v>749220.2799999998</v>
          </cell>
          <cell r="F233">
            <v>683658.93200000003</v>
          </cell>
          <cell r="G233">
            <v>774389.66899999999</v>
          </cell>
          <cell r="H233">
            <v>715375.67200000002</v>
          </cell>
          <cell r="I233">
            <v>454149.41799999983</v>
          </cell>
          <cell r="J233">
            <v>253259.23799999995</v>
          </cell>
          <cell r="K233">
            <v>109650.77399999999</v>
          </cell>
          <cell r="L233">
            <v>817059.4299999997</v>
          </cell>
          <cell r="M233">
            <v>5584484.7879999997</v>
          </cell>
        </row>
        <row r="234">
          <cell r="A234" t="str">
            <v>Missouri,2016</v>
          </cell>
          <cell r="B234">
            <v>355932.80800000025</v>
          </cell>
          <cell r="C234">
            <v>744744.5129999998</v>
          </cell>
          <cell r="D234">
            <v>787866.58200000017</v>
          </cell>
          <cell r="E234">
            <v>767967.22</v>
          </cell>
          <cell r="F234">
            <v>702267.55599999987</v>
          </cell>
          <cell r="G234">
            <v>784604.39200000023</v>
          </cell>
          <cell r="H234">
            <v>756558.73100000003</v>
          </cell>
          <cell r="I234">
            <v>496787.02000000008</v>
          </cell>
          <cell r="J234">
            <v>266535.12300000002</v>
          </cell>
          <cell r="K234">
            <v>113788.27199999995</v>
          </cell>
          <cell r="L234">
            <v>877110.41500000015</v>
          </cell>
          <cell r="M234">
            <v>5777052.2170000002</v>
          </cell>
        </row>
        <row r="235">
          <cell r="A235" t="str">
            <v>Missouri,2017</v>
          </cell>
          <cell r="B235">
            <v>344037</v>
          </cell>
          <cell r="C235">
            <v>712752</v>
          </cell>
          <cell r="D235">
            <v>765866</v>
          </cell>
          <cell r="E235">
            <v>751285</v>
          </cell>
          <cell r="F235">
            <v>675450</v>
          </cell>
          <cell r="G235">
            <v>736575</v>
          </cell>
          <cell r="H235">
            <v>729676</v>
          </cell>
          <cell r="I235">
            <v>486467</v>
          </cell>
          <cell r="J235">
            <v>256393</v>
          </cell>
          <cell r="K235">
            <v>110075</v>
          </cell>
          <cell r="L235">
            <v>852935</v>
          </cell>
          <cell r="M235">
            <v>5568576</v>
          </cell>
        </row>
        <row r="236">
          <cell r="A236" t="str">
            <v>Montana,2009</v>
          </cell>
          <cell r="B236">
            <v>58474.987000000001</v>
          </cell>
          <cell r="C236">
            <v>116668.70399999997</v>
          </cell>
          <cell r="D236">
            <v>142895.72999999998</v>
          </cell>
          <cell r="E236">
            <v>110958.31</v>
          </cell>
          <cell r="F236">
            <v>114921.76399999998</v>
          </cell>
          <cell r="G236">
            <v>146303.82899999997</v>
          </cell>
          <cell r="H236">
            <v>116524.79</v>
          </cell>
          <cell r="I236">
            <v>67969.760999999999</v>
          </cell>
          <cell r="J236">
            <v>45930.738999999994</v>
          </cell>
          <cell r="K236">
            <v>17783.141000000003</v>
          </cell>
          <cell r="L236">
            <v>131683.641</v>
          </cell>
          <cell r="M236">
            <v>938431.75499999989</v>
          </cell>
        </row>
        <row r="237">
          <cell r="A237" t="str">
            <v>Montana,2010</v>
          </cell>
          <cell r="B237">
            <v>57620.567000000003</v>
          </cell>
          <cell r="C237">
            <v>117520.73599999999</v>
          </cell>
          <cell r="D237">
            <v>133208.17300000001</v>
          </cell>
          <cell r="E237">
            <v>111918.81099999999</v>
          </cell>
          <cell r="F237">
            <v>113007.58199999999</v>
          </cell>
          <cell r="G237">
            <v>146682.57400000002</v>
          </cell>
          <cell r="H237">
            <v>124051.33700000003</v>
          </cell>
          <cell r="I237">
            <v>71833.94</v>
          </cell>
          <cell r="J237">
            <v>45056.373</v>
          </cell>
          <cell r="K237">
            <v>17196.358999999997</v>
          </cell>
          <cell r="L237">
            <v>134086.67199999999</v>
          </cell>
          <cell r="M237">
            <v>938096.45200000005</v>
          </cell>
        </row>
        <row r="238">
          <cell r="A238" t="str">
            <v>Montana,2011</v>
          </cell>
          <cell r="B238">
            <v>56386.385999999991</v>
          </cell>
          <cell r="C238">
            <v>113366.29199999999</v>
          </cell>
          <cell r="D238">
            <v>127750.25900000001</v>
          </cell>
          <cell r="E238">
            <v>113866.95800000001</v>
          </cell>
          <cell r="F238">
            <v>108261.60700000002</v>
          </cell>
          <cell r="G238">
            <v>140230.05200000003</v>
          </cell>
          <cell r="H238">
            <v>125867.08499999996</v>
          </cell>
          <cell r="I238">
            <v>73037.946000000011</v>
          </cell>
          <cell r="J238">
            <v>44198.577000000005</v>
          </cell>
          <cell r="K238">
            <v>18023.068000000003</v>
          </cell>
          <cell r="L238">
            <v>135259.59100000001</v>
          </cell>
          <cell r="M238">
            <v>920988.23</v>
          </cell>
        </row>
        <row r="239">
          <cell r="A239" t="str">
            <v>Montana,2012</v>
          </cell>
          <cell r="B239">
            <v>55365.135999999991</v>
          </cell>
          <cell r="C239">
            <v>112706.39800000002</v>
          </cell>
          <cell r="D239">
            <v>125397.23199999999</v>
          </cell>
          <cell r="E239">
            <v>113701.34800000003</v>
          </cell>
          <cell r="F239">
            <v>106347.51699999999</v>
          </cell>
          <cell r="G239">
            <v>136559.84100000001</v>
          </cell>
          <cell r="H239">
            <v>129245.26500000001</v>
          </cell>
          <cell r="I239">
            <v>75368.889999999985</v>
          </cell>
          <cell r="J239">
            <v>43365.89699999999</v>
          </cell>
          <cell r="K239">
            <v>18376.076999999997</v>
          </cell>
          <cell r="L239">
            <v>137110.86399999997</v>
          </cell>
          <cell r="M239">
            <v>916433.60100000014</v>
          </cell>
        </row>
        <row r="240">
          <cell r="A240" t="str">
            <v>Montana,2013</v>
          </cell>
          <cell r="B240">
            <v>54267.97199999998</v>
          </cell>
          <cell r="C240">
            <v>110013.658</v>
          </cell>
          <cell r="D240">
            <v>122874.51</v>
          </cell>
          <cell r="E240">
            <v>112764.58099999998</v>
          </cell>
          <cell r="F240">
            <v>101836.81599999999</v>
          </cell>
          <cell r="G240">
            <v>128437.09099999999</v>
          </cell>
          <cell r="H240">
            <v>127201.44800000002</v>
          </cell>
          <cell r="I240">
            <v>75313.292000000001</v>
          </cell>
          <cell r="J240">
            <v>42103.652000000002</v>
          </cell>
          <cell r="K240">
            <v>18148.066999999999</v>
          </cell>
          <cell r="L240">
            <v>135565.011</v>
          </cell>
          <cell r="M240">
            <v>892961.08699999994</v>
          </cell>
        </row>
        <row r="241">
          <cell r="A241" t="str">
            <v>Montana,2014</v>
          </cell>
          <cell r="B241">
            <v>54287.482000000004</v>
          </cell>
          <cell r="C241">
            <v>109927.144</v>
          </cell>
          <cell r="D241">
            <v>122165.49799999999</v>
          </cell>
          <cell r="E241">
            <v>113828.54800000001</v>
          </cell>
          <cell r="F241">
            <v>101108.89600000001</v>
          </cell>
          <cell r="G241">
            <v>122110.87400000001</v>
          </cell>
          <cell r="H241">
            <v>126559.97300000001</v>
          </cell>
          <cell r="I241">
            <v>76946.489000000001</v>
          </cell>
          <cell r="J241">
            <v>41460.132000000012</v>
          </cell>
          <cell r="K241">
            <v>17786.077999999998</v>
          </cell>
          <cell r="L241">
            <v>136192.69900000002</v>
          </cell>
          <cell r="M241">
            <v>886181.11400000006</v>
          </cell>
        </row>
        <row r="242">
          <cell r="A242" t="str">
            <v>Montana,2015</v>
          </cell>
          <cell r="B242">
            <v>56230.805</v>
          </cell>
          <cell r="C242">
            <v>117167.942</v>
          </cell>
          <cell r="D242">
            <v>129693.02499999999</v>
          </cell>
          <cell r="E242">
            <v>120853.87099999998</v>
          </cell>
          <cell r="F242">
            <v>107961.03099999999</v>
          </cell>
          <cell r="G242">
            <v>126742.46799999996</v>
          </cell>
          <cell r="H242">
            <v>138670.49500000002</v>
          </cell>
          <cell r="I242">
            <v>88342.13</v>
          </cell>
          <cell r="J242">
            <v>45606.464999999997</v>
          </cell>
          <cell r="K242">
            <v>19513.744999999995</v>
          </cell>
          <cell r="L242">
            <v>153462.34</v>
          </cell>
          <cell r="M242">
            <v>950781.97699999996</v>
          </cell>
        </row>
        <row r="243">
          <cell r="A243" t="str">
            <v>Montana,2016</v>
          </cell>
          <cell r="B243">
            <v>56921.296999999999</v>
          </cell>
          <cell r="C243">
            <v>117630.36900000001</v>
          </cell>
          <cell r="D243">
            <v>127548.405</v>
          </cell>
          <cell r="E243">
            <v>121205.28099999999</v>
          </cell>
          <cell r="F243">
            <v>108519.66699999999</v>
          </cell>
          <cell r="G243">
            <v>121893.217</v>
          </cell>
          <cell r="H243">
            <v>136596.283</v>
          </cell>
          <cell r="I243">
            <v>90457.667999999991</v>
          </cell>
          <cell r="J243">
            <v>46102.581999999995</v>
          </cell>
          <cell r="K243">
            <v>19355.628000000001</v>
          </cell>
          <cell r="L243">
            <v>155915.878</v>
          </cell>
          <cell r="M243">
            <v>946230.39700000011</v>
          </cell>
        </row>
        <row r="244">
          <cell r="A244" t="str">
            <v>Montana,2017</v>
          </cell>
          <cell r="B244">
            <v>47734</v>
          </cell>
          <cell r="C244">
            <v>98768</v>
          </cell>
          <cell r="D244">
            <v>110443</v>
          </cell>
          <cell r="E244">
            <v>105652</v>
          </cell>
          <cell r="F244">
            <v>94620</v>
          </cell>
          <cell r="G244">
            <v>100337</v>
          </cell>
          <cell r="H244">
            <v>113613</v>
          </cell>
          <cell r="I244">
            <v>78825</v>
          </cell>
          <cell r="J244">
            <v>39276</v>
          </cell>
          <cell r="K244">
            <v>16444</v>
          </cell>
          <cell r="L244">
            <v>134545</v>
          </cell>
          <cell r="M244">
            <v>805712</v>
          </cell>
        </row>
        <row r="245">
          <cell r="A245" t="str">
            <v>Nebraska,2009</v>
          </cell>
          <cell r="B245">
            <v>128139.89599999998</v>
          </cell>
          <cell r="C245">
            <v>233802.81199999995</v>
          </cell>
          <cell r="D245">
            <v>267002.28300000005</v>
          </cell>
          <cell r="E245">
            <v>220174.52500000002</v>
          </cell>
          <cell r="F245">
            <v>224407.55100000001</v>
          </cell>
          <cell r="G245">
            <v>248826.77600000001</v>
          </cell>
          <cell r="H245">
            <v>183385.802</v>
          </cell>
          <cell r="I245">
            <v>112195.69300000001</v>
          </cell>
          <cell r="J245">
            <v>83098.752999999997</v>
          </cell>
          <cell r="K245">
            <v>36130.972999999998</v>
          </cell>
          <cell r="L245">
            <v>231425.41899999999</v>
          </cell>
          <cell r="M245">
            <v>1737165.064</v>
          </cell>
        </row>
        <row r="246">
          <cell r="A246" t="str">
            <v>Nebraska,2010</v>
          </cell>
          <cell r="B246">
            <v>125435.88099999995</v>
          </cell>
          <cell r="C246">
            <v>237200.19099999999</v>
          </cell>
          <cell r="D246">
            <v>253352.88600000003</v>
          </cell>
          <cell r="E246">
            <v>228635.198</v>
          </cell>
          <cell r="F246">
            <v>219223.98799999998</v>
          </cell>
          <cell r="G246">
            <v>249273.43799999997</v>
          </cell>
          <cell r="H246">
            <v>191811.856</v>
          </cell>
          <cell r="I246">
            <v>113781.80799999999</v>
          </cell>
          <cell r="J246">
            <v>81608.409000000014</v>
          </cell>
          <cell r="K246">
            <v>35917.660999999993</v>
          </cell>
          <cell r="L246">
            <v>231307.878</v>
          </cell>
          <cell r="M246">
            <v>1736241.3159999999</v>
          </cell>
        </row>
        <row r="247">
          <cell r="A247" t="str">
            <v>Nebraska,2011</v>
          </cell>
          <cell r="B247">
            <v>125020.61299999997</v>
          </cell>
          <cell r="C247">
            <v>237826.93899999995</v>
          </cell>
          <cell r="D247">
            <v>250140.05600000004</v>
          </cell>
          <cell r="E247">
            <v>232059.516</v>
          </cell>
          <cell r="F247">
            <v>217825.53300000005</v>
          </cell>
          <cell r="G247">
            <v>247924.17600000001</v>
          </cell>
          <cell r="H247">
            <v>199085.35299999994</v>
          </cell>
          <cell r="I247">
            <v>115113.58399999999</v>
          </cell>
          <cell r="J247">
            <v>79774.323000000004</v>
          </cell>
          <cell r="K247">
            <v>35650.773000000008</v>
          </cell>
          <cell r="L247">
            <v>230538.68000000002</v>
          </cell>
          <cell r="M247">
            <v>1740420.8660000002</v>
          </cell>
        </row>
        <row r="248">
          <cell r="A248" t="str">
            <v>Nebraska,2012</v>
          </cell>
          <cell r="B248">
            <v>122417.122</v>
          </cell>
          <cell r="C248">
            <v>233826.64900000003</v>
          </cell>
          <cell r="D248">
            <v>246188.45600000001</v>
          </cell>
          <cell r="E248">
            <v>232039.43299999996</v>
          </cell>
          <cell r="F248">
            <v>209578.40299999999</v>
          </cell>
          <cell r="G248">
            <v>237231.36900000001</v>
          </cell>
          <cell r="H248">
            <v>198054.78600000002</v>
          </cell>
          <cell r="I248">
            <v>114648.65599999999</v>
          </cell>
          <cell r="J248">
            <v>76659.370999999999</v>
          </cell>
          <cell r="K248">
            <v>34208.58</v>
          </cell>
          <cell r="L248">
            <v>225516.60700000002</v>
          </cell>
          <cell r="M248">
            <v>1704852.8250000002</v>
          </cell>
        </row>
        <row r="249">
          <cell r="A249" t="str">
            <v>Nebraska,2013</v>
          </cell>
          <cell r="B249">
            <v>122878.87</v>
          </cell>
          <cell r="C249">
            <v>238851.71400000001</v>
          </cell>
          <cell r="D249">
            <v>245850.78299999994</v>
          </cell>
          <cell r="E249">
            <v>237231.52100000001</v>
          </cell>
          <cell r="F249">
            <v>210748.73700000005</v>
          </cell>
          <cell r="G249">
            <v>236530.81399999995</v>
          </cell>
          <cell r="H249">
            <v>204689.31399999998</v>
          </cell>
          <cell r="I249">
            <v>118380.70099999997</v>
          </cell>
          <cell r="J249">
            <v>75196.06700000001</v>
          </cell>
          <cell r="K249">
            <v>34816.172000000006</v>
          </cell>
          <cell r="L249">
            <v>228392.94</v>
          </cell>
          <cell r="M249">
            <v>1725174.693</v>
          </cell>
        </row>
        <row r="250">
          <cell r="A250" t="str">
            <v>Nebraska,2014</v>
          </cell>
          <cell r="B250">
            <v>118147.91999999998</v>
          </cell>
          <cell r="C250">
            <v>231665.19099999999</v>
          </cell>
          <cell r="D250">
            <v>233436.23699999996</v>
          </cell>
          <cell r="E250">
            <v>229309.35000000003</v>
          </cell>
          <cell r="F250">
            <v>202510.62700000004</v>
          </cell>
          <cell r="G250">
            <v>224928.05500000005</v>
          </cell>
          <cell r="H250">
            <v>203256.454</v>
          </cell>
          <cell r="I250">
            <v>119119.41200000001</v>
          </cell>
          <cell r="J250">
            <v>73817.130999999994</v>
          </cell>
          <cell r="K250">
            <v>34244.007000000005</v>
          </cell>
          <cell r="L250">
            <v>227180.55000000002</v>
          </cell>
          <cell r="M250">
            <v>1670434.3840000003</v>
          </cell>
        </row>
        <row r="251">
          <cell r="A251" t="str">
            <v>Nebraska,2015</v>
          </cell>
          <cell r="B251">
            <v>114444.20300000001</v>
          </cell>
          <cell r="C251">
            <v>227556.29900000003</v>
          </cell>
          <cell r="D251">
            <v>236178.51</v>
          </cell>
          <cell r="E251">
            <v>227386.78000000003</v>
          </cell>
          <cell r="F251">
            <v>201710.78600000005</v>
          </cell>
          <cell r="G251">
            <v>214982.74599999998</v>
          </cell>
          <cell r="H251">
            <v>201673.76599999997</v>
          </cell>
          <cell r="I251">
            <v>122438.01700000002</v>
          </cell>
          <cell r="J251">
            <v>69792.688999999998</v>
          </cell>
          <cell r="K251">
            <v>32724.071</v>
          </cell>
          <cell r="L251">
            <v>224954.777</v>
          </cell>
          <cell r="M251">
            <v>1648887.8670000003</v>
          </cell>
        </row>
        <row r="252">
          <cell r="A252" t="str">
            <v>Nebraska,2016</v>
          </cell>
          <cell r="B252">
            <v>125129.47799999999</v>
          </cell>
          <cell r="C252">
            <v>250664.79100000003</v>
          </cell>
          <cell r="D252">
            <v>252837.74299999999</v>
          </cell>
          <cell r="E252">
            <v>244619.745</v>
          </cell>
          <cell r="F252">
            <v>218746.30200000003</v>
          </cell>
          <cell r="G252">
            <v>227817.66300000003</v>
          </cell>
          <cell r="H252">
            <v>221953.682</v>
          </cell>
          <cell r="I252">
            <v>138783.97199999995</v>
          </cell>
          <cell r="J252">
            <v>77503.011000000028</v>
          </cell>
          <cell r="K252">
            <v>37013.792000000001</v>
          </cell>
          <cell r="L252">
            <v>253300.77499999997</v>
          </cell>
          <cell r="M252">
            <v>1795070.1789999995</v>
          </cell>
        </row>
        <row r="253">
          <cell r="A253" t="str">
            <v>Nebraska,2017</v>
          </cell>
          <cell r="B253">
            <v>119794</v>
          </cell>
          <cell r="C253">
            <v>239068</v>
          </cell>
          <cell r="D253">
            <v>241127</v>
          </cell>
          <cell r="E253">
            <v>235088</v>
          </cell>
          <cell r="F253">
            <v>209841</v>
          </cell>
          <cell r="G253">
            <v>210013</v>
          </cell>
          <cell r="H253">
            <v>209777</v>
          </cell>
          <cell r="I253">
            <v>134597</v>
          </cell>
          <cell r="J253">
            <v>72353</v>
          </cell>
          <cell r="K253">
            <v>33744</v>
          </cell>
          <cell r="L253">
            <v>240694</v>
          </cell>
          <cell r="M253">
            <v>1705402</v>
          </cell>
        </row>
        <row r="254">
          <cell r="A254" t="str">
            <v>Nevada,2009</v>
          </cell>
          <cell r="B254">
            <v>195159.26300000001</v>
          </cell>
          <cell r="C254">
            <v>355676.56099999999</v>
          </cell>
          <cell r="D254">
            <v>327975.00300000003</v>
          </cell>
          <cell r="E254">
            <v>376724.60199999996</v>
          </cell>
          <cell r="F254">
            <v>370811.63</v>
          </cell>
          <cell r="G254">
            <v>346273.29500000004</v>
          </cell>
          <cell r="H254">
            <v>278050.359</v>
          </cell>
          <cell r="I254">
            <v>164275.18400000001</v>
          </cell>
          <cell r="J254">
            <v>94969.471999999994</v>
          </cell>
          <cell r="K254">
            <v>28295.127000000004</v>
          </cell>
          <cell r="L254">
            <v>287539.783</v>
          </cell>
          <cell r="M254">
            <v>2538210.4959999998</v>
          </cell>
        </row>
        <row r="255">
          <cell r="A255" t="str">
            <v>Nevada,2010</v>
          </cell>
          <cell r="B255">
            <v>188938.50899999999</v>
          </cell>
          <cell r="C255">
            <v>358346.51999999996</v>
          </cell>
          <cell r="D255">
            <v>352832.17200000002</v>
          </cell>
          <cell r="E255">
            <v>380831.01600000006</v>
          </cell>
          <cell r="F255">
            <v>385294.76699999999</v>
          </cell>
          <cell r="G255">
            <v>365177.897</v>
          </cell>
          <cell r="H255">
            <v>299854.804</v>
          </cell>
          <cell r="I255">
            <v>181075.54400000002</v>
          </cell>
          <cell r="J255">
            <v>92019.991999999998</v>
          </cell>
          <cell r="K255">
            <v>28664.335999999996</v>
          </cell>
          <cell r="L255">
            <v>301759.87200000003</v>
          </cell>
          <cell r="M255">
            <v>2633035.5570000005</v>
          </cell>
        </row>
        <row r="256">
          <cell r="A256" t="str">
            <v>Nevada,2011</v>
          </cell>
          <cell r="B256">
            <v>189091.56299999997</v>
          </cell>
          <cell r="C256">
            <v>362267.81299999997</v>
          </cell>
          <cell r="D256">
            <v>357207.44500000001</v>
          </cell>
          <cell r="E256">
            <v>385368.41199999995</v>
          </cell>
          <cell r="F256">
            <v>385459.78700000001</v>
          </cell>
          <cell r="G256">
            <v>368813.28599999996</v>
          </cell>
          <cell r="H256">
            <v>306467.283</v>
          </cell>
          <cell r="I256">
            <v>190833.26699999999</v>
          </cell>
          <cell r="J256">
            <v>93936.018000000011</v>
          </cell>
          <cell r="K256">
            <v>29626.706000000002</v>
          </cell>
          <cell r="L256">
            <v>314395.99100000004</v>
          </cell>
          <cell r="M256">
            <v>2669071.5799999996</v>
          </cell>
        </row>
        <row r="257">
          <cell r="A257" t="str">
            <v>Nevada,2012</v>
          </cell>
          <cell r="B257">
            <v>184328.698</v>
          </cell>
          <cell r="C257">
            <v>360228.33399999997</v>
          </cell>
          <cell r="D257">
            <v>355629.14</v>
          </cell>
          <cell r="E257">
            <v>382857.65099999995</v>
          </cell>
          <cell r="F257">
            <v>379857.91299999994</v>
          </cell>
          <cell r="G257">
            <v>369203.14499999996</v>
          </cell>
          <cell r="H257">
            <v>312944.30700000003</v>
          </cell>
          <cell r="I257">
            <v>198102.46400000001</v>
          </cell>
          <cell r="J257">
            <v>96029.725999999995</v>
          </cell>
          <cell r="K257">
            <v>32284.493000000002</v>
          </cell>
          <cell r="L257">
            <v>326416.68300000002</v>
          </cell>
          <cell r="M257">
            <v>2671465.8709999998</v>
          </cell>
        </row>
        <row r="258">
          <cell r="A258" t="str">
            <v>Nevada,2013</v>
          </cell>
          <cell r="B258">
            <v>182415.459</v>
          </cell>
          <cell r="C258">
            <v>366504.82900000003</v>
          </cell>
          <cell r="D258">
            <v>360456.90300000005</v>
          </cell>
          <cell r="E258">
            <v>390176.74900000001</v>
          </cell>
          <cell r="F258">
            <v>381403.36600000004</v>
          </cell>
          <cell r="G258">
            <v>375247.69299999997</v>
          </cell>
          <cell r="H258">
            <v>322182.55900000001</v>
          </cell>
          <cell r="I258">
            <v>211326.26199999999</v>
          </cell>
          <cell r="J258">
            <v>99141.567999999999</v>
          </cell>
          <cell r="K258">
            <v>33443.847000000002</v>
          </cell>
          <cell r="L258">
            <v>343911.67699999997</v>
          </cell>
          <cell r="M258">
            <v>2722299.2350000003</v>
          </cell>
        </row>
        <row r="259">
          <cell r="A259" t="str">
            <v>Nevada,2014</v>
          </cell>
          <cell r="B259">
            <v>177718.796</v>
          </cell>
          <cell r="C259">
            <v>364011.397</v>
          </cell>
          <cell r="D259">
            <v>357628.20699999999</v>
          </cell>
          <cell r="E259">
            <v>389602.94299999997</v>
          </cell>
          <cell r="F259">
            <v>375260.69399999996</v>
          </cell>
          <cell r="G259">
            <v>370551.55900000001</v>
          </cell>
          <cell r="H259">
            <v>322749.14999999997</v>
          </cell>
          <cell r="I259">
            <v>217576.88200000001</v>
          </cell>
          <cell r="J259">
            <v>99077.527000000002</v>
          </cell>
          <cell r="K259">
            <v>35485.930999999997</v>
          </cell>
          <cell r="L259">
            <v>352140.33999999997</v>
          </cell>
          <cell r="M259">
            <v>2709663.0860000001</v>
          </cell>
        </row>
        <row r="260">
          <cell r="A260" t="str">
            <v>Nevada,2015</v>
          </cell>
          <cell r="B260">
            <v>178956.17600000004</v>
          </cell>
          <cell r="C260">
            <v>369588.82400000002</v>
          </cell>
          <cell r="D260">
            <v>361493.36699999997</v>
          </cell>
          <cell r="E260">
            <v>398566.17400000006</v>
          </cell>
          <cell r="F260">
            <v>381134.61300000001</v>
          </cell>
          <cell r="G260">
            <v>379622.38600000006</v>
          </cell>
          <cell r="H260">
            <v>336347.73</v>
          </cell>
          <cell r="I260">
            <v>233707.88500000001</v>
          </cell>
          <cell r="J260">
            <v>106893.36900000001</v>
          </cell>
          <cell r="K260">
            <v>36376.642999999996</v>
          </cell>
          <cell r="L260">
            <v>376977.897</v>
          </cell>
          <cell r="M260">
            <v>2782687.1670000004</v>
          </cell>
        </row>
        <row r="261">
          <cell r="A261" t="str">
            <v>Nevada,2016</v>
          </cell>
          <cell r="B261">
            <v>178087.734</v>
          </cell>
          <cell r="C261">
            <v>369655.51400000008</v>
          </cell>
          <cell r="D261">
            <v>359585.58800000005</v>
          </cell>
          <cell r="E261">
            <v>404298.51899999997</v>
          </cell>
          <cell r="F261">
            <v>381004.598</v>
          </cell>
          <cell r="G261">
            <v>381829.94</v>
          </cell>
          <cell r="H261">
            <v>342591.81700000004</v>
          </cell>
          <cell r="I261">
            <v>250033.47399999999</v>
          </cell>
          <cell r="J261">
            <v>114462.568</v>
          </cell>
          <cell r="K261">
            <v>37416.022000000004</v>
          </cell>
          <cell r="L261">
            <v>401912.06400000001</v>
          </cell>
          <cell r="M261">
            <v>2818965.7739999997</v>
          </cell>
        </row>
        <row r="262">
          <cell r="A262" t="str">
            <v>Nevada,2017</v>
          </cell>
          <cell r="B262">
            <v>177619</v>
          </cell>
          <cell r="C262">
            <v>369015</v>
          </cell>
          <cell r="D262">
            <v>354604</v>
          </cell>
          <cell r="E262">
            <v>409754</v>
          </cell>
          <cell r="F262">
            <v>380064</v>
          </cell>
          <cell r="G262">
            <v>378316</v>
          </cell>
          <cell r="H262">
            <v>342327</v>
          </cell>
          <cell r="I262">
            <v>254183</v>
          </cell>
          <cell r="J262">
            <v>114725</v>
          </cell>
          <cell r="K262">
            <v>38154</v>
          </cell>
          <cell r="L262">
            <v>407062</v>
          </cell>
          <cell r="M262">
            <v>2818761</v>
          </cell>
        </row>
        <row r="263">
          <cell r="A263" t="str">
            <v>New Hampshire,2009</v>
          </cell>
          <cell r="B263">
            <v>75863.43299999999</v>
          </cell>
          <cell r="C263">
            <v>165634.94400000002</v>
          </cell>
          <cell r="D263">
            <v>184752.06600000002</v>
          </cell>
          <cell r="E263">
            <v>148506.95500000002</v>
          </cell>
          <cell r="F263">
            <v>197501.07600000003</v>
          </cell>
          <cell r="G263">
            <v>217261.48099999997</v>
          </cell>
          <cell r="H263">
            <v>157433.07299999997</v>
          </cell>
          <cell r="I263">
            <v>87886.144</v>
          </cell>
          <cell r="J263">
            <v>57525.013999999996</v>
          </cell>
          <cell r="K263">
            <v>23766.960000000003</v>
          </cell>
          <cell r="L263">
            <v>169178.11799999999</v>
          </cell>
          <cell r="M263">
            <v>1316131.1459999999</v>
          </cell>
        </row>
        <row r="264">
          <cell r="A264" t="str">
            <v>New Hampshire,2010</v>
          </cell>
          <cell r="B264">
            <v>72299.67300000001</v>
          </cell>
          <cell r="C264">
            <v>166228.61100000003</v>
          </cell>
          <cell r="D264">
            <v>179679.99299999996</v>
          </cell>
          <cell r="E264">
            <v>144228.57900000003</v>
          </cell>
          <cell r="F264">
            <v>192146.20799999998</v>
          </cell>
          <cell r="G264">
            <v>221676.63199999998</v>
          </cell>
          <cell r="H264">
            <v>166817.65399999998</v>
          </cell>
          <cell r="I264">
            <v>90483.39</v>
          </cell>
          <cell r="J264">
            <v>56783.51400000001</v>
          </cell>
          <cell r="K264">
            <v>23051.814000000002</v>
          </cell>
          <cell r="L264">
            <v>170318.71800000002</v>
          </cell>
          <cell r="M264">
            <v>1313396.068</v>
          </cell>
        </row>
        <row r="265">
          <cell r="A265" t="str">
            <v>New Hampshire,2011</v>
          </cell>
          <cell r="B265">
            <v>69428.031999999992</v>
          </cell>
          <cell r="C265">
            <v>159135.93500000003</v>
          </cell>
          <cell r="D265">
            <v>169481.34500000003</v>
          </cell>
          <cell r="E265">
            <v>139287.40600000002</v>
          </cell>
          <cell r="F265">
            <v>178594.63</v>
          </cell>
          <cell r="G265">
            <v>212652.25199999998</v>
          </cell>
          <cell r="H265">
            <v>162787.13199999998</v>
          </cell>
          <cell r="I265">
            <v>88909.622999999992</v>
          </cell>
          <cell r="J265">
            <v>53997.485000000001</v>
          </cell>
          <cell r="K265">
            <v>21840.059000000001</v>
          </cell>
          <cell r="L265">
            <v>164747.16700000002</v>
          </cell>
          <cell r="M265">
            <v>1256113.899</v>
          </cell>
        </row>
        <row r="266">
          <cell r="A266" t="str">
            <v>New Hampshire,2012</v>
          </cell>
          <cell r="B266">
            <v>69384.827000000005</v>
          </cell>
          <cell r="C266">
            <v>161671.59399999998</v>
          </cell>
          <cell r="D266">
            <v>178786.35499999998</v>
          </cell>
          <cell r="E266">
            <v>145685.83499999996</v>
          </cell>
          <cell r="F266">
            <v>179323.076</v>
          </cell>
          <cell r="G266">
            <v>223223.81800000003</v>
          </cell>
          <cell r="H266">
            <v>179230.81899999999</v>
          </cell>
          <cell r="I266">
            <v>99044.562999999995</v>
          </cell>
          <cell r="J266">
            <v>57766.875</v>
          </cell>
          <cell r="K266">
            <v>24345.946999999996</v>
          </cell>
          <cell r="L266">
            <v>181157.38499999998</v>
          </cell>
          <cell r="M266">
            <v>1318463.7089999998</v>
          </cell>
        </row>
        <row r="267">
          <cell r="A267" t="str">
            <v>New Hampshire,2013</v>
          </cell>
          <cell r="B267">
            <v>68047.468000000008</v>
          </cell>
          <cell r="C267">
            <v>159088.83500000002</v>
          </cell>
          <cell r="D267">
            <v>178920.859</v>
          </cell>
          <cell r="E267">
            <v>147078.234</v>
          </cell>
          <cell r="F267">
            <v>172304.95500000002</v>
          </cell>
          <cell r="G267">
            <v>221963.51199999999</v>
          </cell>
          <cell r="H267">
            <v>184648.23199999999</v>
          </cell>
          <cell r="I267">
            <v>104007.094</v>
          </cell>
          <cell r="J267">
            <v>57908.990999999995</v>
          </cell>
          <cell r="K267">
            <v>24943.476999999999</v>
          </cell>
          <cell r="L267">
            <v>186859.56199999998</v>
          </cell>
          <cell r="M267">
            <v>1318911.6569999999</v>
          </cell>
        </row>
        <row r="268">
          <cell r="A268" t="str">
            <v>New Hampshire,2014</v>
          </cell>
          <cell r="B268">
            <v>64619.513000000006</v>
          </cell>
          <cell r="C268">
            <v>151333.09699999995</v>
          </cell>
          <cell r="D268">
            <v>174621.723</v>
          </cell>
          <cell r="E268">
            <v>144657.85000000003</v>
          </cell>
          <cell r="F268">
            <v>162287.337</v>
          </cell>
          <cell r="G268">
            <v>211505.092</v>
          </cell>
          <cell r="H268">
            <v>182791.454</v>
          </cell>
          <cell r="I268">
            <v>105526.042</v>
          </cell>
          <cell r="J268">
            <v>56334.345999999998</v>
          </cell>
          <cell r="K268">
            <v>24367.114999999998</v>
          </cell>
          <cell r="L268">
            <v>186227.503</v>
          </cell>
          <cell r="M268">
            <v>1278043.5689999997</v>
          </cell>
        </row>
        <row r="269">
          <cell r="A269" t="str">
            <v>New Hampshire,2015</v>
          </cell>
          <cell r="B269">
            <v>62585.561000000002</v>
          </cell>
          <cell r="C269">
            <v>146657.34100000001</v>
          </cell>
          <cell r="D269">
            <v>171239.77599999998</v>
          </cell>
          <cell r="E269">
            <v>144131.30300000001</v>
          </cell>
          <cell r="F269">
            <v>154145.52100000001</v>
          </cell>
          <cell r="G269">
            <v>201829.31699999998</v>
          </cell>
          <cell r="H269">
            <v>180085.924</v>
          </cell>
          <cell r="I269">
            <v>105753.231</v>
          </cell>
          <cell r="J269">
            <v>54450.630999999994</v>
          </cell>
          <cell r="K269">
            <v>23990.132000000001</v>
          </cell>
          <cell r="L269">
            <v>184193.99400000001</v>
          </cell>
          <cell r="M269">
            <v>1244868.7369999997</v>
          </cell>
        </row>
        <row r="270">
          <cell r="A270" t="str">
            <v>New Hampshire,2016</v>
          </cell>
          <cell r="B270">
            <v>64868.707000000002</v>
          </cell>
          <cell r="C270">
            <v>151531.22200000001</v>
          </cell>
          <cell r="D270">
            <v>178849.234</v>
          </cell>
          <cell r="E270">
            <v>154721.16700000002</v>
          </cell>
          <cell r="F270">
            <v>158882.97700000001</v>
          </cell>
          <cell r="G270">
            <v>209898.07699999999</v>
          </cell>
          <cell r="H270">
            <v>197882.35100000002</v>
          </cell>
          <cell r="I270">
            <v>123489.54600000002</v>
          </cell>
          <cell r="J270">
            <v>59862.113000000012</v>
          </cell>
          <cell r="K270">
            <v>27162.325000000001</v>
          </cell>
          <cell r="L270">
            <v>210513.98400000005</v>
          </cell>
          <cell r="M270">
            <v>1327147.7190000003</v>
          </cell>
        </row>
        <row r="271">
          <cell r="A271" t="str">
            <v>New Hampshire,2017</v>
          </cell>
          <cell r="B271">
            <v>65300</v>
          </cell>
          <cell r="C271">
            <v>151190</v>
          </cell>
          <cell r="D271">
            <v>179985</v>
          </cell>
          <cell r="E271">
            <v>157503</v>
          </cell>
          <cell r="F271">
            <v>156749</v>
          </cell>
          <cell r="G271">
            <v>204485</v>
          </cell>
          <cell r="H271">
            <v>200207</v>
          </cell>
          <cell r="I271">
            <v>128218</v>
          </cell>
          <cell r="J271">
            <v>60549</v>
          </cell>
          <cell r="K271">
            <v>28123</v>
          </cell>
          <cell r="L271">
            <v>216890</v>
          </cell>
          <cell r="M271">
            <v>1332309</v>
          </cell>
        </row>
        <row r="272">
          <cell r="A272" t="str">
            <v>New Jersey,2009</v>
          </cell>
          <cell r="B272">
            <v>561478.071</v>
          </cell>
          <cell r="C272">
            <v>1146089.3669999999</v>
          </cell>
          <cell r="D272">
            <v>1100047.173</v>
          </cell>
          <cell r="E272">
            <v>1103869.034</v>
          </cell>
          <cell r="F272">
            <v>1315711.2050000001</v>
          </cell>
          <cell r="G272">
            <v>1329099.584</v>
          </cell>
          <cell r="H272">
            <v>953247.45000000007</v>
          </cell>
          <cell r="I272">
            <v>577340.72400000005</v>
          </cell>
          <cell r="J272">
            <v>402428.85100000002</v>
          </cell>
          <cell r="K272">
            <v>161651.43399999998</v>
          </cell>
          <cell r="L272">
            <v>1141421.0090000001</v>
          </cell>
          <cell r="M272">
            <v>8650962.8930000011</v>
          </cell>
        </row>
        <row r="273">
          <cell r="A273" t="str">
            <v>New Jersey,2010</v>
          </cell>
          <cell r="B273">
            <v>547056.55199999991</v>
          </cell>
          <cell r="C273">
            <v>1156223.9809999997</v>
          </cell>
          <cell r="D273">
            <v>1127535.173</v>
          </cell>
          <cell r="E273">
            <v>1096904.2930000001</v>
          </cell>
          <cell r="F273">
            <v>1294285.4620000001</v>
          </cell>
          <cell r="G273">
            <v>1350560.2340000002</v>
          </cell>
          <cell r="H273">
            <v>993147.88699999987</v>
          </cell>
          <cell r="I273">
            <v>586230.98399999994</v>
          </cell>
          <cell r="J273">
            <v>402941.60299999989</v>
          </cell>
          <cell r="K273">
            <v>166413.69899999996</v>
          </cell>
          <cell r="L273">
            <v>1155586.2859999998</v>
          </cell>
          <cell r="M273">
            <v>8721299.8679999989</v>
          </cell>
        </row>
        <row r="274">
          <cell r="A274" t="str">
            <v>New Jersey,2011</v>
          </cell>
          <cell r="B274">
            <v>543388.18299999996</v>
          </cell>
          <cell r="C274">
            <v>1150384.08</v>
          </cell>
          <cell r="D274">
            <v>1131399.8460000001</v>
          </cell>
          <cell r="E274">
            <v>1103400.0019999999</v>
          </cell>
          <cell r="F274">
            <v>1265709.344</v>
          </cell>
          <cell r="G274">
            <v>1361404.747</v>
          </cell>
          <cell r="H274">
            <v>1021105.9560000002</v>
          </cell>
          <cell r="I274">
            <v>600153.15600000008</v>
          </cell>
          <cell r="J274">
            <v>400734.31099999993</v>
          </cell>
          <cell r="K274">
            <v>172153.21100000001</v>
          </cell>
          <cell r="L274">
            <v>1173040.6779999998</v>
          </cell>
          <cell r="M274">
            <v>8749832.8359999992</v>
          </cell>
        </row>
        <row r="275">
          <cell r="A275" t="str">
            <v>New Jersey,2012</v>
          </cell>
          <cell r="B275">
            <v>538329.97499999998</v>
          </cell>
          <cell r="C275">
            <v>1149042.6029999999</v>
          </cell>
          <cell r="D275">
            <v>1137600.618</v>
          </cell>
          <cell r="E275">
            <v>1113213.6039999998</v>
          </cell>
          <cell r="F275">
            <v>1242357.895</v>
          </cell>
          <cell r="G275">
            <v>1366570.034</v>
          </cell>
          <cell r="H275">
            <v>1050462.6260000002</v>
          </cell>
          <cell r="I275">
            <v>622646.61100000003</v>
          </cell>
          <cell r="J275">
            <v>397869.21799999999</v>
          </cell>
          <cell r="K275">
            <v>177893.38399999999</v>
          </cell>
          <cell r="L275">
            <v>1198409.213</v>
          </cell>
          <cell r="M275">
            <v>8795986.568</v>
          </cell>
        </row>
        <row r="276">
          <cell r="A276" t="str">
            <v>New Jersey,2013</v>
          </cell>
          <cell r="B276">
            <v>538319.11200000008</v>
          </cell>
          <cell r="C276">
            <v>1142388.9810000001</v>
          </cell>
          <cell r="D276">
            <v>1143321.885</v>
          </cell>
          <cell r="E276">
            <v>1122071.4100000001</v>
          </cell>
          <cell r="F276">
            <v>1216612.6680000001</v>
          </cell>
          <cell r="G276">
            <v>1369036.4139999999</v>
          </cell>
          <cell r="H276">
            <v>1078717.834</v>
          </cell>
          <cell r="I276">
            <v>643651.13800000004</v>
          </cell>
          <cell r="J276">
            <v>393734.27300000004</v>
          </cell>
          <cell r="K276">
            <v>184432.49400000001</v>
          </cell>
          <cell r="L276">
            <v>1221817.905</v>
          </cell>
          <cell r="M276">
            <v>8832286.2090000007</v>
          </cell>
        </row>
        <row r="277">
          <cell r="A277" t="str">
            <v>New Jersey,2014</v>
          </cell>
          <cell r="B277">
            <v>536678.34100000001</v>
          </cell>
          <cell r="C277">
            <v>1139360.4140000001</v>
          </cell>
          <cell r="D277">
            <v>1148660.9939999999</v>
          </cell>
          <cell r="E277">
            <v>1132698.9300000002</v>
          </cell>
          <cell r="F277">
            <v>1201296.1940000001</v>
          </cell>
          <cell r="G277">
            <v>1364410.5430000001</v>
          </cell>
          <cell r="H277">
            <v>1107086.1979999999</v>
          </cell>
          <cell r="I277">
            <v>669593.62399999995</v>
          </cell>
          <cell r="J277">
            <v>389664.587</v>
          </cell>
          <cell r="K277">
            <v>188698.62599999999</v>
          </cell>
          <cell r="L277">
            <v>1247956.8369999998</v>
          </cell>
          <cell r="M277">
            <v>8878148.4509999994</v>
          </cell>
        </row>
        <row r="278">
          <cell r="A278" t="str">
            <v>New Jersey,2015</v>
          </cell>
          <cell r="B278">
            <v>532953.62</v>
          </cell>
          <cell r="C278">
            <v>1130431.9390000002</v>
          </cell>
          <cell r="D278">
            <v>1147502.5780000002</v>
          </cell>
          <cell r="E278">
            <v>1140738.6950000001</v>
          </cell>
          <cell r="F278">
            <v>1188731.6530000002</v>
          </cell>
          <cell r="G278">
            <v>1352773.8670000001</v>
          </cell>
          <cell r="H278">
            <v>1131040.22</v>
          </cell>
          <cell r="I278">
            <v>699335.39599999995</v>
          </cell>
          <cell r="J278">
            <v>388815.15600000002</v>
          </cell>
          <cell r="K278">
            <v>191618.64100000003</v>
          </cell>
          <cell r="L278">
            <v>1279769.193</v>
          </cell>
          <cell r="M278">
            <v>8903941.7650000006</v>
          </cell>
        </row>
        <row r="279">
          <cell r="A279" t="str">
            <v>New Jersey,2016</v>
          </cell>
          <cell r="B279">
            <v>524747.13300000003</v>
          </cell>
          <cell r="C279">
            <v>1116586.865</v>
          </cell>
          <cell r="D279">
            <v>1142048.6299999999</v>
          </cell>
          <cell r="E279">
            <v>1140935.7439999999</v>
          </cell>
          <cell r="F279">
            <v>1161364.8969999999</v>
          </cell>
          <cell r="G279">
            <v>1322254.4309999999</v>
          </cell>
          <cell r="H279">
            <v>1142373.9539999999</v>
          </cell>
          <cell r="I279">
            <v>720345.48699999996</v>
          </cell>
          <cell r="J279">
            <v>387963.21000000008</v>
          </cell>
          <cell r="K279">
            <v>193387.77899999998</v>
          </cell>
          <cell r="L279">
            <v>1301696.4760000003</v>
          </cell>
          <cell r="M279">
            <v>8852008.129999999</v>
          </cell>
        </row>
        <row r="280">
          <cell r="A280" t="str">
            <v>New Jersey,2017</v>
          </cell>
          <cell r="B280">
            <v>526716</v>
          </cell>
          <cell r="C280">
            <v>1119030</v>
          </cell>
          <cell r="D280">
            <v>1150716</v>
          </cell>
          <cell r="E280">
            <v>1151431</v>
          </cell>
          <cell r="F280">
            <v>1165156</v>
          </cell>
          <cell r="G280">
            <v>1317652</v>
          </cell>
          <cell r="H280">
            <v>1175461</v>
          </cell>
          <cell r="I280">
            <v>755476</v>
          </cell>
          <cell r="J280">
            <v>399788</v>
          </cell>
          <cell r="K280">
            <v>198735</v>
          </cell>
          <cell r="L280">
            <v>1353999</v>
          </cell>
          <cell r="M280">
            <v>8960161</v>
          </cell>
        </row>
        <row r="281">
          <cell r="A281" t="str">
            <v>New Mexico,2009</v>
          </cell>
          <cell r="B281">
            <v>145687.715</v>
          </cell>
          <cell r="C281">
            <v>271598.29399999999</v>
          </cell>
          <cell r="D281">
            <v>289012.26299999998</v>
          </cell>
          <cell r="E281">
            <v>263018.15700000001</v>
          </cell>
          <cell r="F281">
            <v>254305.32799999998</v>
          </cell>
          <cell r="G281">
            <v>275628.86100000003</v>
          </cell>
          <cell r="H281">
            <v>218002.09600000002</v>
          </cell>
          <cell r="I281">
            <v>132610.07300000003</v>
          </cell>
          <cell r="J281">
            <v>84982.486999999994</v>
          </cell>
          <cell r="K281">
            <v>31077.452000000005</v>
          </cell>
          <cell r="L281">
            <v>248670.01200000005</v>
          </cell>
          <cell r="M281">
            <v>1965922.7259999998</v>
          </cell>
        </row>
        <row r="282">
          <cell r="A282" t="str">
            <v>New Mexico,2010</v>
          </cell>
          <cell r="B282">
            <v>141911.87400000004</v>
          </cell>
          <cell r="C282">
            <v>275571.16400000011</v>
          </cell>
          <cell r="D282">
            <v>291138.15099999995</v>
          </cell>
          <cell r="E282">
            <v>253800.88999999998</v>
          </cell>
          <cell r="F282">
            <v>252114.95599999998</v>
          </cell>
          <cell r="G282">
            <v>283621.56099999999</v>
          </cell>
          <cell r="H282">
            <v>234862.95699999999</v>
          </cell>
          <cell r="I282">
            <v>140986.38799999998</v>
          </cell>
          <cell r="J282">
            <v>81642.290000000008</v>
          </cell>
          <cell r="K282">
            <v>29812.347999999998</v>
          </cell>
          <cell r="L282">
            <v>252441.02599999998</v>
          </cell>
          <cell r="M282">
            <v>1985462.5790000001</v>
          </cell>
        </row>
        <row r="283">
          <cell r="A283" t="str">
            <v>New Mexico,2011</v>
          </cell>
          <cell r="B283">
            <v>142660.66700000002</v>
          </cell>
          <cell r="C283">
            <v>278326.51899999997</v>
          </cell>
          <cell r="D283">
            <v>288995.21600000001</v>
          </cell>
          <cell r="E283">
            <v>258167.66300000003</v>
          </cell>
          <cell r="F283">
            <v>247390.51800000001</v>
          </cell>
          <cell r="G283">
            <v>284736.70500000007</v>
          </cell>
          <cell r="H283">
            <v>244188.41600000003</v>
          </cell>
          <cell r="I283">
            <v>145805.10100000002</v>
          </cell>
          <cell r="J283">
            <v>82249.373999999996</v>
          </cell>
          <cell r="K283">
            <v>30365.835000000006</v>
          </cell>
          <cell r="L283">
            <v>258420.31000000006</v>
          </cell>
          <cell r="M283">
            <v>2002886.0140000002</v>
          </cell>
        </row>
        <row r="284">
          <cell r="A284" t="str">
            <v>New Mexico,2012</v>
          </cell>
          <cell r="B284">
            <v>140717.658</v>
          </cell>
          <cell r="C284">
            <v>277455.02100000001</v>
          </cell>
          <cell r="D284">
            <v>286587.44400000002</v>
          </cell>
          <cell r="E284">
            <v>262762.78899999999</v>
          </cell>
          <cell r="F284">
            <v>244862.14399999997</v>
          </cell>
          <cell r="G284">
            <v>279515.26199999999</v>
          </cell>
          <cell r="H284">
            <v>247739.39499999996</v>
          </cell>
          <cell r="I284">
            <v>148302.23199999996</v>
          </cell>
          <cell r="J284">
            <v>82395.386999999988</v>
          </cell>
          <cell r="K284">
            <v>31407.493000000002</v>
          </cell>
          <cell r="L284">
            <v>262105.11199999996</v>
          </cell>
          <cell r="M284">
            <v>2001744.825</v>
          </cell>
        </row>
        <row r="285">
          <cell r="A285" t="str">
            <v>New Mexico,2013</v>
          </cell>
          <cell r="B285">
            <v>138758.95500000002</v>
          </cell>
          <cell r="C285">
            <v>278168.58100000001</v>
          </cell>
          <cell r="D285">
            <v>286223.63099999999</v>
          </cell>
          <cell r="E285">
            <v>265322.935</v>
          </cell>
          <cell r="F285">
            <v>243211.666</v>
          </cell>
          <cell r="G285">
            <v>275057.40299999999</v>
          </cell>
          <cell r="H285">
            <v>252090.704</v>
          </cell>
          <cell r="I285">
            <v>155461.50100000002</v>
          </cell>
          <cell r="J285">
            <v>84645.187000000005</v>
          </cell>
          <cell r="K285">
            <v>32424.165999999997</v>
          </cell>
          <cell r="L285">
            <v>272530.85400000005</v>
          </cell>
          <cell r="M285">
            <v>2011364.7289999996</v>
          </cell>
        </row>
        <row r="286">
          <cell r="A286" t="str">
            <v>New Mexico,2014</v>
          </cell>
          <cell r="B286">
            <v>133591.897</v>
          </cell>
          <cell r="C286">
            <v>274013.16000000003</v>
          </cell>
          <cell r="D286">
            <v>281977.52399999998</v>
          </cell>
          <cell r="E286">
            <v>262371.87300000002</v>
          </cell>
          <cell r="F286">
            <v>236405.641</v>
          </cell>
          <cell r="G286">
            <v>264802.01500000001</v>
          </cell>
          <cell r="H286">
            <v>253007.39299999998</v>
          </cell>
          <cell r="I286">
            <v>160794.45000000001</v>
          </cell>
          <cell r="J286">
            <v>86369.568999999989</v>
          </cell>
          <cell r="K286">
            <v>31741.364000000001</v>
          </cell>
          <cell r="L286">
            <v>278905.38300000003</v>
          </cell>
          <cell r="M286">
            <v>1985074.8859999997</v>
          </cell>
        </row>
        <row r="287">
          <cell r="A287" t="str">
            <v>New Mexico,2015</v>
          </cell>
          <cell r="B287">
            <v>128774.43699999999</v>
          </cell>
          <cell r="C287">
            <v>266281.07400000002</v>
          </cell>
          <cell r="D287">
            <v>272575.81600000011</v>
          </cell>
          <cell r="E287">
            <v>260683.22100000002</v>
          </cell>
          <cell r="F287">
            <v>229148.478</v>
          </cell>
          <cell r="G287">
            <v>252433.33000000002</v>
          </cell>
          <cell r="H287">
            <v>248135.28900000005</v>
          </cell>
          <cell r="I287">
            <v>163625.014</v>
          </cell>
          <cell r="J287">
            <v>85489.934999999998</v>
          </cell>
          <cell r="K287">
            <v>31939.521999999997</v>
          </cell>
          <cell r="L287">
            <v>281054.47100000002</v>
          </cell>
          <cell r="M287">
            <v>1939086.1160000004</v>
          </cell>
        </row>
        <row r="288">
          <cell r="A288" t="str">
            <v>New Mexico,2016</v>
          </cell>
          <cell r="B288">
            <v>126153.18000000001</v>
          </cell>
          <cell r="C288">
            <v>269537.19200000004</v>
          </cell>
          <cell r="D288">
            <v>276736.20999999996</v>
          </cell>
          <cell r="E288">
            <v>264652.04599999997</v>
          </cell>
          <cell r="F288">
            <v>236391.89099999997</v>
          </cell>
          <cell r="G288">
            <v>253827.09599999999</v>
          </cell>
          <cell r="H288">
            <v>257617.18199999997</v>
          </cell>
          <cell r="I288">
            <v>177184.26200000002</v>
          </cell>
          <cell r="J288">
            <v>88652.385000000009</v>
          </cell>
          <cell r="K288">
            <v>33449.787000000004</v>
          </cell>
          <cell r="L288">
            <v>299286.43400000001</v>
          </cell>
          <cell r="M288">
            <v>1984201.2309999999</v>
          </cell>
        </row>
        <row r="289">
          <cell r="A289" t="str">
            <v>New Mexico,2017</v>
          </cell>
          <cell r="B289">
            <v>129195</v>
          </cell>
          <cell r="C289">
            <v>276205</v>
          </cell>
          <cell r="D289">
            <v>281051</v>
          </cell>
          <cell r="E289">
            <v>273618</v>
          </cell>
          <cell r="F289">
            <v>239501</v>
          </cell>
          <cell r="G289">
            <v>251627</v>
          </cell>
          <cell r="H289">
            <v>261426</v>
          </cell>
          <cell r="I289">
            <v>183480</v>
          </cell>
          <cell r="J289">
            <v>91678</v>
          </cell>
          <cell r="K289">
            <v>35086</v>
          </cell>
          <cell r="L289">
            <v>310244</v>
          </cell>
          <cell r="M289">
            <v>2022867</v>
          </cell>
        </row>
        <row r="290">
          <cell r="A290" t="str">
            <v>New York,2009</v>
          </cell>
          <cell r="B290">
            <v>1218885.2500000002</v>
          </cell>
          <cell r="C290">
            <v>2458883.1009999998</v>
          </cell>
          <cell r="D290">
            <v>2697088.4879999999</v>
          </cell>
          <cell r="E290">
            <v>2607132.2550000013</v>
          </cell>
          <cell r="F290">
            <v>2835916.2370000002</v>
          </cell>
          <cell r="G290">
            <v>2882213.9929999998</v>
          </cell>
          <cell r="H290">
            <v>2162934.6439999999</v>
          </cell>
          <cell r="I290">
            <v>1304993.3239999996</v>
          </cell>
          <cell r="J290">
            <v>891487.54300000006</v>
          </cell>
          <cell r="K290">
            <v>365830.23300000007</v>
          </cell>
          <cell r="L290">
            <v>2562311.0999999996</v>
          </cell>
          <cell r="M290">
            <v>19425365.068000004</v>
          </cell>
        </row>
        <row r="291">
          <cell r="A291" t="str">
            <v>New York,2010</v>
          </cell>
          <cell r="B291">
            <v>1160340.308</v>
          </cell>
          <cell r="C291">
            <v>2408401.9199999999</v>
          </cell>
          <cell r="D291">
            <v>2752967.0010000002</v>
          </cell>
          <cell r="E291">
            <v>2606551.7590000001</v>
          </cell>
          <cell r="F291">
            <v>2726523.8130000001</v>
          </cell>
          <cell r="G291">
            <v>2837319.5559999999</v>
          </cell>
          <cell r="H291">
            <v>2192211.0599999991</v>
          </cell>
          <cell r="I291">
            <v>1306542.328</v>
          </cell>
          <cell r="J291">
            <v>883289.32199999993</v>
          </cell>
          <cell r="K291">
            <v>366708.06100000022</v>
          </cell>
          <cell r="L291">
            <v>2556539.7110000001</v>
          </cell>
          <cell r="M291">
            <v>19240855.127999999</v>
          </cell>
        </row>
        <row r="292">
          <cell r="A292" t="str">
            <v>New York,2011</v>
          </cell>
          <cell r="B292">
            <v>1153971.1409999998</v>
          </cell>
          <cell r="C292">
            <v>2374972.1099999994</v>
          </cell>
          <cell r="D292">
            <v>2738510.05</v>
          </cell>
          <cell r="E292">
            <v>2623421.7390000001</v>
          </cell>
          <cell r="F292">
            <v>2660881.1830000002</v>
          </cell>
          <cell r="G292">
            <v>2834787.0279999999</v>
          </cell>
          <cell r="H292">
            <v>2244459.3060000003</v>
          </cell>
          <cell r="I292">
            <v>1330835.4980000001</v>
          </cell>
          <cell r="J292">
            <v>873209.68900000001</v>
          </cell>
          <cell r="K292">
            <v>376048.65200000012</v>
          </cell>
          <cell r="L292">
            <v>2580093.8390000002</v>
          </cell>
          <cell r="M292">
            <v>19211096.395999998</v>
          </cell>
        </row>
        <row r="293">
          <cell r="A293" t="str">
            <v>New York,2012</v>
          </cell>
          <cell r="B293">
            <v>1146866.3540000003</v>
          </cell>
          <cell r="C293">
            <v>2339877.3529999997</v>
          </cell>
          <cell r="D293">
            <v>2737009.568</v>
          </cell>
          <cell r="E293">
            <v>2647514.6919999989</v>
          </cell>
          <cell r="F293">
            <v>2589442.7719999999</v>
          </cell>
          <cell r="G293">
            <v>2814410.6380000003</v>
          </cell>
          <cell r="H293">
            <v>2275178.6429999992</v>
          </cell>
          <cell r="I293">
            <v>1357349.8229999999</v>
          </cell>
          <cell r="J293">
            <v>856409.27200000011</v>
          </cell>
          <cell r="K293">
            <v>384980.28500000009</v>
          </cell>
          <cell r="L293">
            <v>2598739.38</v>
          </cell>
          <cell r="M293">
            <v>19149039.399999999</v>
          </cell>
        </row>
        <row r="294">
          <cell r="A294" t="str">
            <v>New York,2013</v>
          </cell>
          <cell r="B294">
            <v>1165089.2299999997</v>
          </cell>
          <cell r="C294">
            <v>2350926.5550000002</v>
          </cell>
          <cell r="D294">
            <v>2747594.895</v>
          </cell>
          <cell r="E294">
            <v>2711324.885999999</v>
          </cell>
          <cell r="F294">
            <v>2567450.9950000001</v>
          </cell>
          <cell r="G294">
            <v>2842429.2110000011</v>
          </cell>
          <cell r="H294">
            <v>2358721.1320000002</v>
          </cell>
          <cell r="I294">
            <v>1421781.42</v>
          </cell>
          <cell r="J294">
            <v>866502.95900000003</v>
          </cell>
          <cell r="K294">
            <v>399894.11800000007</v>
          </cell>
          <cell r="L294">
            <v>2688178.497</v>
          </cell>
          <cell r="M294">
            <v>19431715.401000001</v>
          </cell>
        </row>
        <row r="295">
          <cell r="A295" t="str">
            <v>New York,2014</v>
          </cell>
          <cell r="B295">
            <v>1166343.585</v>
          </cell>
          <cell r="C295">
            <v>2336714.7709999997</v>
          </cell>
          <cell r="D295">
            <v>2729728.3850000007</v>
          </cell>
          <cell r="E295">
            <v>2752112.8480000002</v>
          </cell>
          <cell r="F295">
            <v>2543783.4969999995</v>
          </cell>
          <cell r="G295">
            <v>2826453.51</v>
          </cell>
          <cell r="H295">
            <v>2402138.2779999999</v>
          </cell>
          <cell r="I295">
            <v>1470911.2529999996</v>
          </cell>
          <cell r="J295">
            <v>857353.13500000024</v>
          </cell>
          <cell r="K295">
            <v>409762.80599999992</v>
          </cell>
          <cell r="L295">
            <v>2738027.1939999997</v>
          </cell>
          <cell r="M295">
            <v>19495302.068000004</v>
          </cell>
        </row>
        <row r="296">
          <cell r="A296" t="str">
            <v>New York,2015</v>
          </cell>
          <cell r="B296">
            <v>1171359.1709999999</v>
          </cell>
          <cell r="C296">
            <v>2315784.3339999998</v>
          </cell>
          <cell r="D296">
            <v>2707201.236</v>
          </cell>
          <cell r="E296">
            <v>2789845.6219999995</v>
          </cell>
          <cell r="F296">
            <v>2519397.9449999998</v>
          </cell>
          <cell r="G296">
            <v>2800220.6159999995</v>
          </cell>
          <cell r="H296">
            <v>2444596.1239999998</v>
          </cell>
          <cell r="I296">
            <v>1524700.9129999992</v>
          </cell>
          <cell r="J296">
            <v>854353.20700000017</v>
          </cell>
          <cell r="K296">
            <v>414236.19699999993</v>
          </cell>
          <cell r="L296">
            <v>2793290.3169999989</v>
          </cell>
          <cell r="M296">
            <v>19541695.364999998</v>
          </cell>
        </row>
        <row r="297">
          <cell r="A297" t="str">
            <v>New York,2016</v>
          </cell>
          <cell r="B297">
            <v>1169454.7980000002</v>
          </cell>
          <cell r="C297">
            <v>2314891.341</v>
          </cell>
          <cell r="D297">
            <v>2691833.1459999988</v>
          </cell>
          <cell r="E297">
            <v>2827994.861</v>
          </cell>
          <cell r="F297">
            <v>2500141.2679999997</v>
          </cell>
          <cell r="G297">
            <v>2771845.4829999995</v>
          </cell>
          <cell r="H297">
            <v>2489961.8030000003</v>
          </cell>
          <cell r="I297">
            <v>1594041.6060000001</v>
          </cell>
          <cell r="J297">
            <v>865857.8600000001</v>
          </cell>
          <cell r="K297">
            <v>424766.728</v>
          </cell>
          <cell r="L297">
            <v>2884666.1940000001</v>
          </cell>
          <cell r="M297">
            <v>19650788.893999998</v>
          </cell>
        </row>
        <row r="298">
          <cell r="A298" t="str">
            <v>New York,2017</v>
          </cell>
          <cell r="B298">
            <v>1173210</v>
          </cell>
          <cell r="C298">
            <v>2291845</v>
          </cell>
          <cell r="D298">
            <v>2653520</v>
          </cell>
          <cell r="E298">
            <v>2871094</v>
          </cell>
          <cell r="F298">
            <v>2474240</v>
          </cell>
          <cell r="G298">
            <v>2725042</v>
          </cell>
          <cell r="H298">
            <v>2516354</v>
          </cell>
          <cell r="I298">
            <v>1657882</v>
          </cell>
          <cell r="J298">
            <v>886199</v>
          </cell>
          <cell r="K298">
            <v>433729</v>
          </cell>
          <cell r="L298">
            <v>2977810</v>
          </cell>
          <cell r="M298">
            <v>19683115</v>
          </cell>
        </row>
        <row r="299">
          <cell r="A299" t="str">
            <v>North Carolina,2009</v>
          </cell>
          <cell r="B299">
            <v>629907.10199999972</v>
          </cell>
          <cell r="C299">
            <v>1194008.5070000004</v>
          </cell>
          <cell r="D299">
            <v>1259853.595</v>
          </cell>
          <cell r="E299">
            <v>1200419.0210000002</v>
          </cell>
          <cell r="F299">
            <v>1313075.2689999999</v>
          </cell>
          <cell r="G299">
            <v>1275395.4470000002</v>
          </cell>
          <cell r="H299">
            <v>997468.33900000039</v>
          </cell>
          <cell r="I299">
            <v>600753.60299999989</v>
          </cell>
          <cell r="J299">
            <v>378439.97200000007</v>
          </cell>
          <cell r="K299">
            <v>132036.57</v>
          </cell>
          <cell r="L299">
            <v>1111230.145</v>
          </cell>
          <cell r="M299">
            <v>8981357.4250000007</v>
          </cell>
        </row>
        <row r="300">
          <cell r="A300" t="str">
            <v>North Carolina,2010</v>
          </cell>
          <cell r="B300">
            <v>619388.90500000003</v>
          </cell>
          <cell r="C300">
            <v>1231015.8289999999</v>
          </cell>
          <cell r="D300">
            <v>1287084.7029999997</v>
          </cell>
          <cell r="E300">
            <v>1215825.483</v>
          </cell>
          <cell r="F300">
            <v>1332852.5079999999</v>
          </cell>
          <cell r="G300">
            <v>1323392.8719999997</v>
          </cell>
          <cell r="H300">
            <v>1062270.7980000002</v>
          </cell>
          <cell r="I300">
            <v>646932.05299999996</v>
          </cell>
          <cell r="J300">
            <v>379510.88500000001</v>
          </cell>
          <cell r="K300">
            <v>134309.69200000004</v>
          </cell>
          <cell r="L300">
            <v>1160752.6299999999</v>
          </cell>
          <cell r="M300">
            <v>9232583.7279999983</v>
          </cell>
        </row>
        <row r="301">
          <cell r="A301" t="str">
            <v>North Carolina,2011</v>
          </cell>
          <cell r="B301">
            <v>619095.12700000009</v>
          </cell>
          <cell r="C301">
            <v>1236622.8929999997</v>
          </cell>
          <cell r="D301">
            <v>1293502.3370000003</v>
          </cell>
          <cell r="E301">
            <v>1217300.0850000007</v>
          </cell>
          <cell r="F301">
            <v>1317098.6530000004</v>
          </cell>
          <cell r="G301">
            <v>1327171.2469999995</v>
          </cell>
          <cell r="H301">
            <v>1086486.5980000002</v>
          </cell>
          <cell r="I301">
            <v>659010.88200000022</v>
          </cell>
          <cell r="J301">
            <v>380524.299</v>
          </cell>
          <cell r="K301">
            <v>137430.03999999995</v>
          </cell>
          <cell r="L301">
            <v>1176965.2210000001</v>
          </cell>
          <cell r="M301">
            <v>9274242.1610000003</v>
          </cell>
        </row>
        <row r="302">
          <cell r="A302" t="str">
            <v>North Carolina,2012</v>
          </cell>
          <cell r="B302">
            <v>616253.63300000003</v>
          </cell>
          <cell r="C302">
            <v>1242066.1819999998</v>
          </cell>
          <cell r="D302">
            <v>1304008.0090000001</v>
          </cell>
          <cell r="E302">
            <v>1225213.8540000001</v>
          </cell>
          <cell r="F302">
            <v>1302627.9460000002</v>
          </cell>
          <cell r="G302">
            <v>1326692.8749999995</v>
          </cell>
          <cell r="H302">
            <v>1109451.773</v>
          </cell>
          <cell r="I302">
            <v>684126.66300000018</v>
          </cell>
          <cell r="J302">
            <v>381596.29299999995</v>
          </cell>
          <cell r="K302">
            <v>140049.56699999998</v>
          </cell>
          <cell r="L302">
            <v>1205772.5230000003</v>
          </cell>
          <cell r="M302">
            <v>9332086.7949999999</v>
          </cell>
        </row>
        <row r="303">
          <cell r="A303" t="str">
            <v>North Carolina,2013</v>
          </cell>
          <cell r="B303">
            <v>616638.81700000016</v>
          </cell>
          <cell r="C303">
            <v>1263333.5290000001</v>
          </cell>
          <cell r="D303">
            <v>1323872.145</v>
          </cell>
          <cell r="E303">
            <v>1239162.7350000008</v>
          </cell>
          <cell r="F303">
            <v>1301525.1850000001</v>
          </cell>
          <cell r="G303">
            <v>1342227.8359999999</v>
          </cell>
          <cell r="H303">
            <v>1144432.7349999999</v>
          </cell>
          <cell r="I303">
            <v>720958.55299999996</v>
          </cell>
          <cell r="J303">
            <v>388435.29</v>
          </cell>
          <cell r="K303">
            <v>146756.73899999997</v>
          </cell>
          <cell r="L303">
            <v>1256150.5819999999</v>
          </cell>
          <cell r="M303">
            <v>9487343.5640000012</v>
          </cell>
        </row>
        <row r="304">
          <cell r="A304" t="str">
            <v>North Carolina,2014</v>
          </cell>
          <cell r="B304">
            <v>611557.70200000005</v>
          </cell>
          <cell r="C304">
            <v>1272061.4829999998</v>
          </cell>
          <cell r="D304">
            <v>1334033.6940000001</v>
          </cell>
          <cell r="E304">
            <v>1251813.7129999995</v>
          </cell>
          <cell r="F304">
            <v>1296224.3319999999</v>
          </cell>
          <cell r="G304">
            <v>1345358.327</v>
          </cell>
          <cell r="H304">
            <v>1177148.361</v>
          </cell>
          <cell r="I304">
            <v>766343.8</v>
          </cell>
          <cell r="J304">
            <v>401730.05099999998</v>
          </cell>
          <cell r="K304">
            <v>155891.88399999996</v>
          </cell>
          <cell r="L304">
            <v>1323965.7349999999</v>
          </cell>
          <cell r="M304">
            <v>9612163.3469999991</v>
          </cell>
        </row>
        <row r="305">
          <cell r="A305" t="str">
            <v>North Carolina,2015</v>
          </cell>
          <cell r="B305">
            <v>571738.84400000039</v>
          </cell>
          <cell r="C305">
            <v>1203754.264</v>
          </cell>
          <cell r="D305">
            <v>1273622.4140000003</v>
          </cell>
          <cell r="E305">
            <v>1192207.0379999997</v>
          </cell>
          <cell r="F305">
            <v>1216011.6380000007</v>
          </cell>
          <cell r="G305">
            <v>1265547.2829999998</v>
          </cell>
          <cell r="H305">
            <v>1121255.7370000002</v>
          </cell>
          <cell r="I305">
            <v>742216.82499999984</v>
          </cell>
          <cell r="J305">
            <v>378201.20900000003</v>
          </cell>
          <cell r="K305">
            <v>144175.75599999999</v>
          </cell>
          <cell r="L305">
            <v>1264593.79</v>
          </cell>
          <cell r="M305">
            <v>9108731.0079999994</v>
          </cell>
        </row>
        <row r="306">
          <cell r="A306" t="str">
            <v>North Carolina,2016</v>
          </cell>
          <cell r="B306">
            <v>581748.34300000034</v>
          </cell>
          <cell r="C306">
            <v>1240508.1380000003</v>
          </cell>
          <cell r="D306">
            <v>1300771.719</v>
          </cell>
          <cell r="E306">
            <v>1243246.1400000001</v>
          </cell>
          <cell r="F306">
            <v>1247091.3969999999</v>
          </cell>
          <cell r="G306">
            <v>1306406.3749999995</v>
          </cell>
          <cell r="H306">
            <v>1171056.3589999999</v>
          </cell>
          <cell r="I306">
            <v>794983.86500000011</v>
          </cell>
          <cell r="J306">
            <v>398491.95499999996</v>
          </cell>
          <cell r="K306">
            <v>152052.54900000006</v>
          </cell>
          <cell r="L306">
            <v>1345528.3690000002</v>
          </cell>
          <cell r="M306">
            <v>9436356.8399999999</v>
          </cell>
        </row>
        <row r="307">
          <cell r="A307" t="str">
            <v>North Carolina,2017</v>
          </cell>
          <cell r="B307">
            <v>596188</v>
          </cell>
          <cell r="C307">
            <v>1273298</v>
          </cell>
          <cell r="D307">
            <v>1349978</v>
          </cell>
          <cell r="E307">
            <v>1299950</v>
          </cell>
          <cell r="F307">
            <v>1277317</v>
          </cell>
          <cell r="G307">
            <v>1350960</v>
          </cell>
          <cell r="H307">
            <v>1243861</v>
          </cell>
          <cell r="I307">
            <v>874333</v>
          </cell>
          <cell r="J307">
            <v>429212</v>
          </cell>
          <cell r="K307">
            <v>162068</v>
          </cell>
          <cell r="L307">
            <v>1465613</v>
          </cell>
          <cell r="M307">
            <v>9857165</v>
          </cell>
        </row>
        <row r="308">
          <cell r="A308" t="str">
            <v>North Dakota,2009</v>
          </cell>
          <cell r="B308">
            <v>39268.421999999991</v>
          </cell>
          <cell r="C308">
            <v>73636.787000000011</v>
          </cell>
          <cell r="D308">
            <v>110411.41800000001</v>
          </cell>
          <cell r="E308">
            <v>75390.820000000007</v>
          </cell>
          <cell r="F308">
            <v>72782.008999999991</v>
          </cell>
          <cell r="G308">
            <v>88506.627999999997</v>
          </cell>
          <cell r="H308">
            <v>65287.616000000002</v>
          </cell>
          <cell r="I308">
            <v>40961.863999999994</v>
          </cell>
          <cell r="J308">
            <v>32564.284999999996</v>
          </cell>
          <cell r="K308">
            <v>15286.260999999997</v>
          </cell>
          <cell r="L308">
            <v>88812.409999999989</v>
          </cell>
          <cell r="M308">
            <v>614096.11</v>
          </cell>
        </row>
        <row r="309">
          <cell r="A309" t="str">
            <v>North Dakota,2010</v>
          </cell>
          <cell r="B309">
            <v>35805.029000000002</v>
          </cell>
          <cell r="C309">
            <v>68062.16</v>
          </cell>
          <cell r="D309">
            <v>86648.111999999965</v>
          </cell>
          <cell r="E309">
            <v>70893.409000000014</v>
          </cell>
          <cell r="F309">
            <v>66339.702000000005</v>
          </cell>
          <cell r="G309">
            <v>82738.121000000014</v>
          </cell>
          <cell r="H309">
            <v>64705.953999999998</v>
          </cell>
          <cell r="I309">
            <v>39193.004000000001</v>
          </cell>
          <cell r="J309">
            <v>29374.664000000001</v>
          </cell>
          <cell r="K309">
            <v>13776.968999999999</v>
          </cell>
          <cell r="L309">
            <v>82344.637000000002</v>
          </cell>
          <cell r="M309">
            <v>557537.12400000019</v>
          </cell>
        </row>
        <row r="310">
          <cell r="A310" t="str">
            <v>North Dakota,2011</v>
          </cell>
          <cell r="B310">
            <v>42127.234999999993</v>
          </cell>
          <cell r="C310">
            <v>78759.998999999982</v>
          </cell>
          <cell r="D310">
            <v>107728.15000000001</v>
          </cell>
          <cell r="E310">
            <v>85941.305999999982</v>
          </cell>
          <cell r="F310">
            <v>75048.103000000003</v>
          </cell>
          <cell r="G310">
            <v>94145.4</v>
          </cell>
          <cell r="H310">
            <v>76774.972000000009</v>
          </cell>
          <cell r="I310">
            <v>45038.945000000007</v>
          </cell>
          <cell r="J310">
            <v>33402.345000000001</v>
          </cell>
          <cell r="K310">
            <v>15838.497000000001</v>
          </cell>
          <cell r="L310">
            <v>94279.787000000011</v>
          </cell>
          <cell r="M310">
            <v>654804.95200000005</v>
          </cell>
        </row>
        <row r="311">
          <cell r="A311" t="str">
            <v>North Dakota,2012</v>
          </cell>
          <cell r="B311">
            <v>41924.519999999997</v>
          </cell>
          <cell r="C311">
            <v>76861.214000000007</v>
          </cell>
          <cell r="D311">
            <v>104730.63300000002</v>
          </cell>
          <cell r="E311">
            <v>86940.062000000005</v>
          </cell>
          <cell r="F311">
            <v>72774.09</v>
          </cell>
          <cell r="G311">
            <v>90960.793999999994</v>
          </cell>
          <cell r="H311">
            <v>78184.996999999974</v>
          </cell>
          <cell r="I311">
            <v>45268.493000000002</v>
          </cell>
          <cell r="J311">
            <v>31167.891000000003</v>
          </cell>
          <cell r="K311">
            <v>14947.589</v>
          </cell>
          <cell r="L311">
            <v>91383.972999999998</v>
          </cell>
          <cell r="M311">
            <v>643760.28299999994</v>
          </cell>
        </row>
        <row r="312">
          <cell r="A312" t="str">
            <v>North Dakota,2013</v>
          </cell>
          <cell r="B312">
            <v>41571.672000000006</v>
          </cell>
          <cell r="C312">
            <v>76732.354999999981</v>
          </cell>
          <cell r="D312">
            <v>104486.215</v>
          </cell>
          <cell r="E312">
            <v>87393.346999999994</v>
          </cell>
          <cell r="F312">
            <v>71085.01999999999</v>
          </cell>
          <cell r="G312">
            <v>86611.937999999995</v>
          </cell>
          <cell r="H312">
            <v>78879.335999999996</v>
          </cell>
          <cell r="I312">
            <v>44860.286999999997</v>
          </cell>
          <cell r="J312">
            <v>30600.976000000002</v>
          </cell>
          <cell r="K312">
            <v>14456.887999999999</v>
          </cell>
          <cell r="L312">
            <v>89918.151000000013</v>
          </cell>
          <cell r="M312">
            <v>636678.03399999999</v>
          </cell>
        </row>
        <row r="313">
          <cell r="A313" t="str">
            <v>North Dakota,2014</v>
          </cell>
          <cell r="B313">
            <v>42181.464</v>
          </cell>
          <cell r="C313">
            <v>77404.066000000006</v>
          </cell>
          <cell r="D313">
            <v>104687.64699999997</v>
          </cell>
          <cell r="E313">
            <v>89141.656000000003</v>
          </cell>
          <cell r="F313">
            <v>71128.284999999974</v>
          </cell>
          <cell r="G313">
            <v>80527.825000000012</v>
          </cell>
          <cell r="H313">
            <v>75842.453999999998</v>
          </cell>
          <cell r="I313">
            <v>44025.641999999993</v>
          </cell>
          <cell r="J313">
            <v>27978.367999999999</v>
          </cell>
          <cell r="K313">
            <v>13147.647999999999</v>
          </cell>
          <cell r="L313">
            <v>85151.657999999996</v>
          </cell>
          <cell r="M313">
            <v>626065.05500000005</v>
          </cell>
        </row>
        <row r="314">
          <cell r="A314" t="str">
            <v>North Dakota,2015</v>
          </cell>
          <cell r="B314">
            <v>43447.164999999994</v>
          </cell>
          <cell r="C314">
            <v>79017.564999999973</v>
          </cell>
          <cell r="D314">
            <v>105687.879</v>
          </cell>
          <cell r="E314">
            <v>94618.745999999985</v>
          </cell>
          <cell r="F314">
            <v>73289.823000000004</v>
          </cell>
          <cell r="G314">
            <v>82751.443999999989</v>
          </cell>
          <cell r="H314">
            <v>81499.17300000001</v>
          </cell>
          <cell r="I314">
            <v>47167.546999999999</v>
          </cell>
          <cell r="J314">
            <v>28891.248</v>
          </cell>
          <cell r="K314">
            <v>14632.179</v>
          </cell>
          <cell r="L314">
            <v>90690.974000000002</v>
          </cell>
          <cell r="M314">
            <v>651002.76899999997</v>
          </cell>
        </row>
        <row r="315">
          <cell r="A315" t="str">
            <v>North Dakota,2016</v>
          </cell>
          <cell r="B315">
            <v>39452.471999999994</v>
          </cell>
          <cell r="C315">
            <v>70575.978999999992</v>
          </cell>
          <cell r="D315">
            <v>86864.62</v>
          </cell>
          <cell r="E315">
            <v>84411.347999999998</v>
          </cell>
          <cell r="F315">
            <v>65240.150999999998</v>
          </cell>
          <cell r="G315">
            <v>70875.866999999998</v>
          </cell>
          <cell r="H315">
            <v>71415.012000000017</v>
          </cell>
          <cell r="I315">
            <v>42129.402000000002</v>
          </cell>
          <cell r="J315">
            <v>25164.021000000001</v>
          </cell>
          <cell r="K315">
            <v>13460.289000000002</v>
          </cell>
          <cell r="L315">
            <v>80753.712000000014</v>
          </cell>
          <cell r="M315">
            <v>569589.16099999996</v>
          </cell>
        </row>
        <row r="316">
          <cell r="A316" t="str">
            <v>North Dakota,2017</v>
          </cell>
          <cell r="B316">
            <v>46750</v>
          </cell>
          <cell r="C316">
            <v>84445</v>
          </cell>
          <cell r="D316">
            <v>112320</v>
          </cell>
          <cell r="E316">
            <v>103395</v>
          </cell>
          <cell r="F316">
            <v>79044</v>
          </cell>
          <cell r="G316">
            <v>81634</v>
          </cell>
          <cell r="H316">
            <v>86268</v>
          </cell>
          <cell r="I316">
            <v>54231</v>
          </cell>
          <cell r="J316">
            <v>31040</v>
          </cell>
          <cell r="K316">
            <v>16168</v>
          </cell>
          <cell r="L316">
            <v>101439</v>
          </cell>
          <cell r="M316">
            <v>695295</v>
          </cell>
        </row>
        <row r="317">
          <cell r="A317" t="str">
            <v>Ohio,2009</v>
          </cell>
          <cell r="B317">
            <v>737234.78499999992</v>
          </cell>
          <cell r="C317">
            <v>1520464.7240000004</v>
          </cell>
          <cell r="D317">
            <v>1550587.9069999999</v>
          </cell>
          <cell r="E317">
            <v>1462744.3209999995</v>
          </cell>
          <cell r="F317">
            <v>1585350.2919999999</v>
          </cell>
          <cell r="G317">
            <v>1737749.5599999996</v>
          </cell>
          <cell r="H317">
            <v>1296379.665</v>
          </cell>
          <cell r="I317">
            <v>793425.80099999998</v>
          </cell>
          <cell r="J317">
            <v>551716.94999999995</v>
          </cell>
          <cell r="K317">
            <v>212146.69899999996</v>
          </cell>
          <cell r="L317">
            <v>1557289.45</v>
          </cell>
          <cell r="M317">
            <v>11447800.703999994</v>
          </cell>
        </row>
        <row r="318">
          <cell r="A318" t="str">
            <v>Ohio,2010</v>
          </cell>
          <cell r="B318">
            <v>720747.25300000003</v>
          </cell>
          <cell r="C318">
            <v>1531225.4190000002</v>
          </cell>
          <cell r="D318">
            <v>1581923.4409999996</v>
          </cell>
          <cell r="E318">
            <v>1406369.0840000003</v>
          </cell>
          <cell r="F318">
            <v>1536275.7079999996</v>
          </cell>
          <cell r="G318">
            <v>1732980.3540000003</v>
          </cell>
          <cell r="H318">
            <v>1355252.1489999997</v>
          </cell>
          <cell r="I318">
            <v>811120.67200000002</v>
          </cell>
          <cell r="J318">
            <v>546898.27099999995</v>
          </cell>
          <cell r="K318">
            <v>215826.77800000002</v>
          </cell>
          <cell r="L318">
            <v>1573845.7209999999</v>
          </cell>
          <cell r="M318">
            <v>11438619.129000001</v>
          </cell>
        </row>
        <row r="319">
          <cell r="A319" t="str">
            <v>Ohio,2011</v>
          </cell>
          <cell r="B319">
            <v>715799.32300000044</v>
          </cell>
          <cell r="C319">
            <v>1514962.1239999994</v>
          </cell>
          <cell r="D319">
            <v>1570250.1689999998</v>
          </cell>
          <cell r="E319">
            <v>1405988.074</v>
          </cell>
          <cell r="F319">
            <v>1500698.875</v>
          </cell>
          <cell r="G319">
            <v>1725018.9839999997</v>
          </cell>
          <cell r="H319">
            <v>1398172.5179999997</v>
          </cell>
          <cell r="I319">
            <v>826714.66199999989</v>
          </cell>
          <cell r="J319">
            <v>540927.31700000004</v>
          </cell>
          <cell r="K319">
            <v>221086.83000000002</v>
          </cell>
          <cell r="L319">
            <v>1588728.8089999999</v>
          </cell>
          <cell r="M319">
            <v>11419618.875999998</v>
          </cell>
        </row>
        <row r="320">
          <cell r="A320" t="str">
            <v>Ohio,2012</v>
          </cell>
          <cell r="B320">
            <v>703301.87199999997</v>
          </cell>
          <cell r="C320">
            <v>1500270.4989999998</v>
          </cell>
          <cell r="D320">
            <v>1567710.9789999994</v>
          </cell>
          <cell r="E320">
            <v>1409455.9789999998</v>
          </cell>
          <cell r="F320">
            <v>1467493.3900000001</v>
          </cell>
          <cell r="G320">
            <v>1706270.7059999991</v>
          </cell>
          <cell r="H320">
            <v>1439027.9270000001</v>
          </cell>
          <cell r="I320">
            <v>850556.59499999997</v>
          </cell>
          <cell r="J320">
            <v>538197.46499999985</v>
          </cell>
          <cell r="K320">
            <v>228884.58900000001</v>
          </cell>
          <cell r="L320">
            <v>1617638.6489999997</v>
          </cell>
          <cell r="M320">
            <v>11411170.000999998</v>
          </cell>
        </row>
        <row r="321">
          <cell r="A321" t="str">
            <v>Ohio,2013</v>
          </cell>
          <cell r="B321">
            <v>680908.41099999996</v>
          </cell>
          <cell r="C321">
            <v>1456668.588</v>
          </cell>
          <cell r="D321">
            <v>1533236.7660000003</v>
          </cell>
          <cell r="E321">
            <v>1381016.3720000004</v>
          </cell>
          <cell r="F321">
            <v>1405833.6089999997</v>
          </cell>
          <cell r="G321">
            <v>1642384.7079999996</v>
          </cell>
          <cell r="H321">
            <v>1441855.0970000005</v>
          </cell>
          <cell r="I321">
            <v>855745.39599999995</v>
          </cell>
          <cell r="J321">
            <v>520648.41099999996</v>
          </cell>
          <cell r="K321">
            <v>228111.4849999999</v>
          </cell>
          <cell r="L321">
            <v>1604505.2919999999</v>
          </cell>
          <cell r="M321">
            <v>11146408.842999998</v>
          </cell>
        </row>
        <row r="322">
          <cell r="A322" t="str">
            <v>Ohio,2014</v>
          </cell>
          <cell r="B322">
            <v>692002.89</v>
          </cell>
          <cell r="C322">
            <v>1483621.024</v>
          </cell>
          <cell r="D322">
            <v>1559899.1040000001</v>
          </cell>
          <cell r="E322">
            <v>1425749.0569999998</v>
          </cell>
          <cell r="F322">
            <v>1421567.6349999995</v>
          </cell>
          <cell r="G322">
            <v>1651334.8409999995</v>
          </cell>
          <cell r="H322">
            <v>1507430.834</v>
          </cell>
          <cell r="I322">
            <v>908882.17599999998</v>
          </cell>
          <cell r="J322">
            <v>529690.26700000011</v>
          </cell>
          <cell r="K322">
            <v>238200.67199999999</v>
          </cell>
          <cell r="L322">
            <v>1676773.115</v>
          </cell>
          <cell r="M322">
            <v>11418378.500000002</v>
          </cell>
        </row>
        <row r="323">
          <cell r="A323" t="str">
            <v>Ohio,2015</v>
          </cell>
          <cell r="B323">
            <v>660374.39700000011</v>
          </cell>
          <cell r="C323">
            <v>1408369.6620000002</v>
          </cell>
          <cell r="D323">
            <v>1480497.9500000002</v>
          </cell>
          <cell r="E323">
            <v>1379763.4210000006</v>
          </cell>
          <cell r="F323">
            <v>1349681.7509999997</v>
          </cell>
          <cell r="G323">
            <v>1550576.925</v>
          </cell>
          <cell r="H323">
            <v>1468611.6770000001</v>
          </cell>
          <cell r="I323">
            <v>907910.88800000004</v>
          </cell>
          <cell r="J323">
            <v>508438.19500000018</v>
          </cell>
          <cell r="K323">
            <v>235188.27100000001</v>
          </cell>
          <cell r="L323">
            <v>1651537.3540000001</v>
          </cell>
          <cell r="M323">
            <v>10949413.137000002</v>
          </cell>
        </row>
        <row r="324">
          <cell r="A324" t="str">
            <v>Ohio,2016</v>
          </cell>
          <cell r="B324">
            <v>670869.60899999994</v>
          </cell>
          <cell r="C324">
            <v>1420794.841</v>
          </cell>
          <cell r="D324">
            <v>1517003.254</v>
          </cell>
          <cell r="E324">
            <v>1421581.2209999997</v>
          </cell>
          <cell r="F324">
            <v>1351854.1609999998</v>
          </cell>
          <cell r="G324">
            <v>1540725.487</v>
          </cell>
          <cell r="H324">
            <v>1509244.3640000001</v>
          </cell>
          <cell r="I324">
            <v>968571.00399999996</v>
          </cell>
          <cell r="J324">
            <v>519739.94699999981</v>
          </cell>
          <cell r="K324">
            <v>241161.9090000001</v>
          </cell>
          <cell r="L324">
            <v>1729472.8599999999</v>
          </cell>
          <cell r="M324">
            <v>11161545.797</v>
          </cell>
        </row>
        <row r="325">
          <cell r="A325" t="str">
            <v>Ohio,2017</v>
          </cell>
          <cell r="B325">
            <v>669127</v>
          </cell>
          <cell r="C325">
            <v>1407643</v>
          </cell>
          <cell r="D325">
            <v>1501292</v>
          </cell>
          <cell r="E325">
            <v>1430750</v>
          </cell>
          <cell r="F325">
            <v>1340026</v>
          </cell>
          <cell r="G325">
            <v>1509164</v>
          </cell>
          <cell r="H325">
            <v>1523106</v>
          </cell>
          <cell r="I325">
            <v>1000157</v>
          </cell>
          <cell r="J325">
            <v>524848</v>
          </cell>
          <cell r="K325">
            <v>243639</v>
          </cell>
          <cell r="L325">
            <v>1768644</v>
          </cell>
          <cell r="M325">
            <v>11149752</v>
          </cell>
        </row>
        <row r="326">
          <cell r="A326" t="str">
            <v>Oklahoma,2009</v>
          </cell>
          <cell r="B326">
            <v>258213.86299999992</v>
          </cell>
          <cell r="C326">
            <v>484266.2</v>
          </cell>
          <cell r="D326">
            <v>535193.09800000011</v>
          </cell>
          <cell r="E326">
            <v>477054.06300000008</v>
          </cell>
          <cell r="F326">
            <v>460877.55400000018</v>
          </cell>
          <cell r="G326">
            <v>500837.42099999997</v>
          </cell>
          <cell r="H326">
            <v>391958.25800000009</v>
          </cell>
          <cell r="I326">
            <v>252411.47600000008</v>
          </cell>
          <cell r="J326">
            <v>164486.84400000004</v>
          </cell>
          <cell r="K326">
            <v>60693.196000000011</v>
          </cell>
          <cell r="L326">
            <v>477591.51600000012</v>
          </cell>
          <cell r="M326">
            <v>3585991.9730000007</v>
          </cell>
        </row>
        <row r="327">
          <cell r="A327" t="str">
            <v>Oklahoma,2010</v>
          </cell>
          <cell r="B327">
            <v>253015.45400000003</v>
          </cell>
          <cell r="C327">
            <v>493379.56199999992</v>
          </cell>
          <cell r="D327">
            <v>530036.02100000007</v>
          </cell>
          <cell r="E327">
            <v>476729.70400000003</v>
          </cell>
          <cell r="F327">
            <v>460451.26399999997</v>
          </cell>
          <cell r="G327">
            <v>511301.527</v>
          </cell>
          <cell r="H327">
            <v>409842.28500000009</v>
          </cell>
          <cell r="I327">
            <v>262033.00299999997</v>
          </cell>
          <cell r="J327">
            <v>158677.04700000008</v>
          </cell>
          <cell r="K327">
            <v>58731.874000000011</v>
          </cell>
          <cell r="L327">
            <v>479441.92400000006</v>
          </cell>
          <cell r="M327">
            <v>3614197.7409999999</v>
          </cell>
        </row>
        <row r="328">
          <cell r="A328" t="str">
            <v>Oklahoma,2011</v>
          </cell>
          <cell r="B328">
            <v>246470.08899999992</v>
          </cell>
          <cell r="C328">
            <v>478775.80400000012</v>
          </cell>
          <cell r="D328">
            <v>508189.08099999983</v>
          </cell>
          <cell r="E328">
            <v>471822.13599999988</v>
          </cell>
          <cell r="F328">
            <v>442658.35000000009</v>
          </cell>
          <cell r="G328">
            <v>493925.20400000003</v>
          </cell>
          <cell r="H328">
            <v>405397.30500000005</v>
          </cell>
          <cell r="I328">
            <v>256838.63399999996</v>
          </cell>
          <cell r="J328">
            <v>153660.18399999998</v>
          </cell>
          <cell r="K328">
            <v>56428.219999999987</v>
          </cell>
          <cell r="L328">
            <v>466927.03799999994</v>
          </cell>
          <cell r="M328">
            <v>3514165.0070000002</v>
          </cell>
        </row>
        <row r="329">
          <cell r="A329" t="str">
            <v>Oklahoma,2012</v>
          </cell>
          <cell r="B329">
            <v>257608.98899999994</v>
          </cell>
          <cell r="C329">
            <v>506186.93000000017</v>
          </cell>
          <cell r="D329">
            <v>530832.35199999996</v>
          </cell>
          <cell r="E329">
            <v>496966.77000000008</v>
          </cell>
          <cell r="F329">
            <v>457711.74099999992</v>
          </cell>
          <cell r="G329">
            <v>512697.97700000007</v>
          </cell>
          <cell r="H329">
            <v>435945.97400000005</v>
          </cell>
          <cell r="I329">
            <v>277931.41899999999</v>
          </cell>
          <cell r="J329">
            <v>161864.98700000002</v>
          </cell>
          <cell r="K329">
            <v>61579.677000000011</v>
          </cell>
          <cell r="L329">
            <v>501376.08300000004</v>
          </cell>
          <cell r="M329">
            <v>3699326.8160000001</v>
          </cell>
        </row>
        <row r="330">
          <cell r="A330" t="str">
            <v>Oklahoma,2013</v>
          </cell>
          <cell r="B330">
            <v>254534.60900000005</v>
          </cell>
          <cell r="C330">
            <v>501092.65799999994</v>
          </cell>
          <cell r="D330">
            <v>520749.81599999999</v>
          </cell>
          <cell r="E330">
            <v>494308.07000000007</v>
          </cell>
          <cell r="F330">
            <v>448599.00899999996</v>
          </cell>
          <cell r="G330">
            <v>495390.60899999994</v>
          </cell>
          <cell r="H330">
            <v>435985.69999999995</v>
          </cell>
          <cell r="I330">
            <v>280609.67</v>
          </cell>
          <cell r="J330">
            <v>160140.55399999997</v>
          </cell>
          <cell r="K330">
            <v>61062.736999999994</v>
          </cell>
          <cell r="L330">
            <v>501812.96099999989</v>
          </cell>
          <cell r="M330">
            <v>3652473.432</v>
          </cell>
        </row>
        <row r="331">
          <cell r="A331" t="str">
            <v>Oklahoma,2014</v>
          </cell>
          <cell r="B331">
            <v>249171.59600000011</v>
          </cell>
          <cell r="C331">
            <v>488633.08000000007</v>
          </cell>
          <cell r="D331">
            <v>514677.87999999995</v>
          </cell>
          <cell r="E331">
            <v>493348.75700000004</v>
          </cell>
          <cell r="F331">
            <v>438199.37399999995</v>
          </cell>
          <cell r="G331">
            <v>473207.91799999995</v>
          </cell>
          <cell r="H331">
            <v>432580.38099999994</v>
          </cell>
          <cell r="I331">
            <v>278355.12799999997</v>
          </cell>
          <cell r="J331">
            <v>155768.64499999996</v>
          </cell>
          <cell r="K331">
            <v>61222.388999999981</v>
          </cell>
          <cell r="L331">
            <v>495346.16199999989</v>
          </cell>
          <cell r="M331">
            <v>3585165.148</v>
          </cell>
        </row>
        <row r="332">
          <cell r="A332" t="str">
            <v>Oklahoma,2015</v>
          </cell>
          <cell r="B332">
            <v>250608.39599999995</v>
          </cell>
          <cell r="C332">
            <v>499521.53300000005</v>
          </cell>
          <cell r="D332">
            <v>511678.22499999998</v>
          </cell>
          <cell r="E332">
            <v>499350.74600000016</v>
          </cell>
          <cell r="F332">
            <v>445631.57200000004</v>
          </cell>
          <cell r="G332">
            <v>475480.69499999983</v>
          </cell>
          <cell r="H332">
            <v>448539.24599999998</v>
          </cell>
          <cell r="I332">
            <v>295149.73699999991</v>
          </cell>
          <cell r="J332">
            <v>161829.54399999999</v>
          </cell>
          <cell r="K332">
            <v>64089.093999999997</v>
          </cell>
          <cell r="L332">
            <v>521068.37499999988</v>
          </cell>
          <cell r="M332">
            <v>3651878.7880000002</v>
          </cell>
        </row>
        <row r="333">
          <cell r="A333" t="str">
            <v>Oklahoma,2016</v>
          </cell>
          <cell r="B333">
            <v>244520.527</v>
          </cell>
          <cell r="C333">
            <v>488067.93400000012</v>
          </cell>
          <cell r="D333">
            <v>502919.48900000018</v>
          </cell>
          <cell r="E333">
            <v>492288.56800000014</v>
          </cell>
          <cell r="F333">
            <v>435565.20700000011</v>
          </cell>
          <cell r="G333">
            <v>448923.70700000005</v>
          </cell>
          <cell r="H333">
            <v>435774.0799999999</v>
          </cell>
          <cell r="I333">
            <v>292960.85899999994</v>
          </cell>
          <cell r="J333">
            <v>155918.285</v>
          </cell>
          <cell r="K333">
            <v>60734.857999999993</v>
          </cell>
          <cell r="L333">
            <v>509614.00199999998</v>
          </cell>
          <cell r="M333">
            <v>3557673.5140000004</v>
          </cell>
        </row>
        <row r="334">
          <cell r="A334" t="str">
            <v>Oklahoma,2017</v>
          </cell>
          <cell r="B334">
            <v>242749</v>
          </cell>
          <cell r="C334">
            <v>490273</v>
          </cell>
          <cell r="D334">
            <v>487488</v>
          </cell>
          <cell r="E334">
            <v>495859</v>
          </cell>
          <cell r="F334">
            <v>441690</v>
          </cell>
          <cell r="G334">
            <v>444369</v>
          </cell>
          <cell r="H334">
            <v>441974</v>
          </cell>
          <cell r="I334">
            <v>299506</v>
          </cell>
          <cell r="J334">
            <v>155834</v>
          </cell>
          <cell r="K334">
            <v>60226</v>
          </cell>
          <cell r="L334">
            <v>515566</v>
          </cell>
          <cell r="M334">
            <v>3559968</v>
          </cell>
        </row>
        <row r="335">
          <cell r="A335" t="str">
            <v>Oregon,2009</v>
          </cell>
          <cell r="B335">
            <v>236504.046</v>
          </cell>
          <cell r="C335">
            <v>468408.76099999994</v>
          </cell>
          <cell r="D335">
            <v>504990.28</v>
          </cell>
          <cell r="E335">
            <v>499858.20900000003</v>
          </cell>
          <cell r="F335">
            <v>500841.478</v>
          </cell>
          <cell r="G335">
            <v>547268.3060000001</v>
          </cell>
          <cell r="H335">
            <v>450193.31000000006</v>
          </cell>
          <cell r="I335">
            <v>250652.08799999999</v>
          </cell>
          <cell r="J335">
            <v>164591.23800000001</v>
          </cell>
          <cell r="K335">
            <v>73065.760000000009</v>
          </cell>
          <cell r="L335">
            <v>488309.08600000001</v>
          </cell>
          <cell r="M335">
            <v>3696373.4759999998</v>
          </cell>
        </row>
        <row r="336">
          <cell r="A336" t="str">
            <v>Oregon,2010</v>
          </cell>
          <cell r="B336">
            <v>233858.70399999994</v>
          </cell>
          <cell r="C336">
            <v>476761.15999999992</v>
          </cell>
          <cell r="D336">
            <v>507890.42299999995</v>
          </cell>
          <cell r="E336">
            <v>508182.6590000001</v>
          </cell>
          <cell r="F336">
            <v>502560.30999999994</v>
          </cell>
          <cell r="G336">
            <v>545179.745</v>
          </cell>
          <cell r="H336">
            <v>475385.28800000006</v>
          </cell>
          <cell r="I336">
            <v>266703.67599999998</v>
          </cell>
          <cell r="J336">
            <v>166284.67199999999</v>
          </cell>
          <cell r="K336">
            <v>74236.012000000002</v>
          </cell>
          <cell r="L336">
            <v>507224.36</v>
          </cell>
          <cell r="M336">
            <v>3757042.6490000002</v>
          </cell>
        </row>
        <row r="337">
          <cell r="A337" t="str">
            <v>Oregon,2011</v>
          </cell>
          <cell r="B337">
            <v>232896.51799999995</v>
          </cell>
          <cell r="C337">
            <v>472197.96199999994</v>
          </cell>
          <cell r="D337">
            <v>502699.46499999997</v>
          </cell>
          <cell r="E337">
            <v>512170.59299999999</v>
          </cell>
          <cell r="F337">
            <v>496041.27599999984</v>
          </cell>
          <cell r="G337">
            <v>534242.473</v>
          </cell>
          <cell r="H337">
            <v>485870.09200000006</v>
          </cell>
          <cell r="I337">
            <v>273136.61699999997</v>
          </cell>
          <cell r="J337">
            <v>163937.77000000002</v>
          </cell>
          <cell r="K337">
            <v>72578.395999999993</v>
          </cell>
          <cell r="L337">
            <v>509652.783</v>
          </cell>
          <cell r="M337">
            <v>3745771.162</v>
          </cell>
        </row>
        <row r="338">
          <cell r="A338" t="str">
            <v>Oregon,2012</v>
          </cell>
          <cell r="B338">
            <v>227127.11999999997</v>
          </cell>
          <cell r="C338">
            <v>462624.48899999994</v>
          </cell>
          <cell r="D338">
            <v>492876.38099999999</v>
          </cell>
          <cell r="E338">
            <v>511030.6179999999</v>
          </cell>
          <cell r="F338">
            <v>487829.21199999994</v>
          </cell>
          <cell r="G338">
            <v>514996.74</v>
          </cell>
          <cell r="H338">
            <v>483359.12699999998</v>
          </cell>
          <cell r="I338">
            <v>275602.658</v>
          </cell>
          <cell r="J338">
            <v>156756.66700000002</v>
          </cell>
          <cell r="K338">
            <v>72734.395000000004</v>
          </cell>
          <cell r="L338">
            <v>505093.72000000003</v>
          </cell>
          <cell r="M338">
            <v>3684937.4069999992</v>
          </cell>
        </row>
        <row r="339">
          <cell r="A339" t="str">
            <v>Oregon,2013</v>
          </cell>
          <cell r="B339">
            <v>229177.13499999998</v>
          </cell>
          <cell r="C339">
            <v>469837.51299999992</v>
          </cell>
          <cell r="D339">
            <v>499633.42099999997</v>
          </cell>
          <cell r="E339">
            <v>518663.07500000007</v>
          </cell>
          <cell r="F339">
            <v>492326.46699999995</v>
          </cell>
          <cell r="G339">
            <v>515175.15600000008</v>
          </cell>
          <cell r="H339">
            <v>503076.48300000001</v>
          </cell>
          <cell r="I339">
            <v>300919.31200000003</v>
          </cell>
          <cell r="J339">
            <v>161693.02100000001</v>
          </cell>
          <cell r="K339">
            <v>76256.415999999997</v>
          </cell>
          <cell r="L339">
            <v>538868.74900000007</v>
          </cell>
          <cell r="M339">
            <v>3766757.9989999998</v>
          </cell>
        </row>
        <row r="340">
          <cell r="A340" t="str">
            <v>Oregon,2014</v>
          </cell>
          <cell r="B340">
            <v>226112.80500000002</v>
          </cell>
          <cell r="C340">
            <v>470014.55400000006</v>
          </cell>
          <cell r="D340">
            <v>498444.76900000003</v>
          </cell>
          <cell r="E340">
            <v>522453.9800000001</v>
          </cell>
          <cell r="F340">
            <v>499379.65100000007</v>
          </cell>
          <cell r="G340">
            <v>510886.11800000002</v>
          </cell>
          <cell r="H340">
            <v>510036.23000000004</v>
          </cell>
          <cell r="I340">
            <v>317239.18099999998</v>
          </cell>
          <cell r="J340">
            <v>162959.38599999997</v>
          </cell>
          <cell r="K340">
            <v>76676.89899999999</v>
          </cell>
          <cell r="L340">
            <v>556875.4659999999</v>
          </cell>
          <cell r="M340">
            <v>3794203.5730000003</v>
          </cell>
        </row>
        <row r="341">
          <cell r="A341" t="str">
            <v>Oregon,2015</v>
          </cell>
          <cell r="B341">
            <v>223552.65700000004</v>
          </cell>
          <cell r="C341">
            <v>464054.46699999995</v>
          </cell>
          <cell r="D341">
            <v>495284.79099999997</v>
          </cell>
          <cell r="E341">
            <v>521572.04599999991</v>
          </cell>
          <cell r="F341">
            <v>493857.64700000006</v>
          </cell>
          <cell r="G341">
            <v>497180.56000000006</v>
          </cell>
          <cell r="H341">
            <v>509053.88</v>
          </cell>
          <cell r="I341">
            <v>330949.71800000005</v>
          </cell>
          <cell r="J341">
            <v>162555.11699999997</v>
          </cell>
          <cell r="K341">
            <v>78316.396999999997</v>
          </cell>
          <cell r="L341">
            <v>571821.23200000008</v>
          </cell>
          <cell r="M341">
            <v>3776377.28</v>
          </cell>
        </row>
        <row r="342">
          <cell r="A342" t="str">
            <v>Oregon,2016</v>
          </cell>
          <cell r="B342">
            <v>230554.40300000005</v>
          </cell>
          <cell r="C342">
            <v>479169.78</v>
          </cell>
          <cell r="D342">
            <v>509292.72499999998</v>
          </cell>
          <cell r="E342">
            <v>546719.34000000008</v>
          </cell>
          <cell r="F342">
            <v>516977.07699999999</v>
          </cell>
          <cell r="G342">
            <v>514357.321</v>
          </cell>
          <cell r="H342">
            <v>536704.63100000005</v>
          </cell>
          <cell r="I342">
            <v>373606.99099999998</v>
          </cell>
          <cell r="J342">
            <v>175018.73499999999</v>
          </cell>
          <cell r="K342">
            <v>84529.169000000009</v>
          </cell>
          <cell r="L342">
            <v>633154.89500000002</v>
          </cell>
          <cell r="M342">
            <v>3966930.1720000003</v>
          </cell>
        </row>
        <row r="343">
          <cell r="A343" t="str">
            <v>Oregon,2017</v>
          </cell>
          <cell r="B343">
            <v>226322</v>
          </cell>
          <cell r="C343">
            <v>473065</v>
          </cell>
          <cell r="D343">
            <v>498363</v>
          </cell>
          <cell r="E343">
            <v>547051</v>
          </cell>
          <cell r="F343">
            <v>516265</v>
          </cell>
          <cell r="G343">
            <v>501461</v>
          </cell>
          <cell r="H343">
            <v>523735</v>
          </cell>
          <cell r="I343">
            <v>377179</v>
          </cell>
          <cell r="J343">
            <v>172622</v>
          </cell>
          <cell r="K343">
            <v>80447</v>
          </cell>
          <cell r="L343">
            <v>630248</v>
          </cell>
          <cell r="M343">
            <v>3916510</v>
          </cell>
        </row>
        <row r="344">
          <cell r="A344" t="str">
            <v>Pennsylvania,2009</v>
          </cell>
          <cell r="B344">
            <v>739141.19899999991</v>
          </cell>
          <cell r="C344">
            <v>1545708.8150000004</v>
          </cell>
          <cell r="D344">
            <v>1717902.9740000004</v>
          </cell>
          <cell r="E344">
            <v>1500928.5099999998</v>
          </cell>
          <cell r="F344">
            <v>1727959.6829999997</v>
          </cell>
          <cell r="G344">
            <v>1915532.7839999995</v>
          </cell>
          <cell r="H344">
            <v>1453344.2420000001</v>
          </cell>
          <cell r="I344">
            <v>916825.93900000001</v>
          </cell>
          <cell r="J344">
            <v>714108.00600000017</v>
          </cell>
          <cell r="K344">
            <v>284686.71100000001</v>
          </cell>
          <cell r="L344">
            <v>1915620.6560000004</v>
          </cell>
          <cell r="M344">
            <v>12516138.863</v>
          </cell>
        </row>
        <row r="345">
          <cell r="A345" t="str">
            <v>Pennsylvania,2010</v>
          </cell>
          <cell r="B345">
            <v>725472.36100000003</v>
          </cell>
          <cell r="C345">
            <v>1554319.372</v>
          </cell>
          <cell r="D345">
            <v>1753352.3289999997</v>
          </cell>
          <cell r="E345">
            <v>1478699.1389999997</v>
          </cell>
          <cell r="F345">
            <v>1683489.1369999999</v>
          </cell>
          <cell r="G345">
            <v>1923625.3539999996</v>
          </cell>
          <cell r="H345">
            <v>1517166.7910000002</v>
          </cell>
          <cell r="I345">
            <v>937049.86599999992</v>
          </cell>
          <cell r="J345">
            <v>696249.81799999997</v>
          </cell>
          <cell r="K345">
            <v>286485.72899999993</v>
          </cell>
          <cell r="L345">
            <v>1919785.4129999997</v>
          </cell>
          <cell r="M345">
            <v>12555909.896</v>
          </cell>
        </row>
        <row r="346">
          <cell r="A346" t="str">
            <v>Pennsylvania,2011</v>
          </cell>
          <cell r="B346">
            <v>720027.64299999981</v>
          </cell>
          <cell r="C346">
            <v>1531028.1340000001</v>
          </cell>
          <cell r="D346">
            <v>1752560.2530000007</v>
          </cell>
          <cell r="E346">
            <v>1482769.2369999993</v>
          </cell>
          <cell r="F346">
            <v>1632951.3779999996</v>
          </cell>
          <cell r="G346">
            <v>1907256.1960000002</v>
          </cell>
          <cell r="H346">
            <v>1557111.8379999995</v>
          </cell>
          <cell r="I346">
            <v>947215.16099999985</v>
          </cell>
          <cell r="J346">
            <v>677199.0610000001</v>
          </cell>
          <cell r="K346">
            <v>292467.32799999998</v>
          </cell>
          <cell r="L346">
            <v>1916881.55</v>
          </cell>
          <cell r="M346">
            <v>12500586.228999998</v>
          </cell>
        </row>
        <row r="347">
          <cell r="A347" t="str">
            <v>Pennsylvania,2012</v>
          </cell>
          <cell r="B347">
            <v>722424.26200000022</v>
          </cell>
          <cell r="C347">
            <v>1533744.8569999996</v>
          </cell>
          <cell r="D347">
            <v>1761444.054</v>
          </cell>
          <cell r="E347">
            <v>1513076.6430000006</v>
          </cell>
          <cell r="F347">
            <v>1606425.2389999996</v>
          </cell>
          <cell r="G347">
            <v>1911483.2230000002</v>
          </cell>
          <cell r="H347">
            <v>1614674.6669999999</v>
          </cell>
          <cell r="I347">
            <v>985576.42500000005</v>
          </cell>
          <cell r="J347">
            <v>670712.89899999974</v>
          </cell>
          <cell r="K347">
            <v>303341.68099999998</v>
          </cell>
          <cell r="L347">
            <v>1959631.0049999999</v>
          </cell>
          <cell r="M347">
            <v>12622903.950000001</v>
          </cell>
        </row>
        <row r="348">
          <cell r="A348" t="str">
            <v>Pennsylvania,2013</v>
          </cell>
          <cell r="B348">
            <v>714393.63199999975</v>
          </cell>
          <cell r="C348">
            <v>1518362.7389999996</v>
          </cell>
          <cell r="D348">
            <v>1742237.4550000001</v>
          </cell>
          <cell r="E348">
            <v>1536398.3719999997</v>
          </cell>
          <cell r="F348">
            <v>1566108.3139999998</v>
          </cell>
          <cell r="G348">
            <v>1880276.4210000003</v>
          </cell>
          <cell r="H348">
            <v>1650045.1700000004</v>
          </cell>
          <cell r="I348">
            <v>1008631.4070000001</v>
          </cell>
          <cell r="J348">
            <v>658688.98400000005</v>
          </cell>
          <cell r="K348">
            <v>308211.10899999994</v>
          </cell>
          <cell r="L348">
            <v>1975531.5000000002</v>
          </cell>
          <cell r="M348">
            <v>12583353.602999996</v>
          </cell>
        </row>
        <row r="349">
          <cell r="A349" t="str">
            <v>Pennsylvania,2014</v>
          </cell>
          <cell r="B349">
            <v>707552.38400000008</v>
          </cell>
          <cell r="C349">
            <v>1499872.4419999998</v>
          </cell>
          <cell r="D349">
            <v>1704753.8539999998</v>
          </cell>
          <cell r="E349">
            <v>1554535.5029999996</v>
          </cell>
          <cell r="F349">
            <v>1527752.5890000002</v>
          </cell>
          <cell r="G349">
            <v>1840690.8939999999</v>
          </cell>
          <cell r="H349">
            <v>1676020.0329999998</v>
          </cell>
          <cell r="I349">
            <v>1040713.6539999999</v>
          </cell>
          <cell r="J349">
            <v>647888.19599999976</v>
          </cell>
          <cell r="K349">
            <v>313739.38499999989</v>
          </cell>
          <cell r="L349">
            <v>2002341.2349999994</v>
          </cell>
          <cell r="M349">
            <v>12513518.933999998</v>
          </cell>
        </row>
        <row r="350">
          <cell r="A350" t="str">
            <v>Pennsylvania,2015</v>
          </cell>
          <cell r="B350">
            <v>701119.59199999983</v>
          </cell>
          <cell r="C350">
            <v>1481243.8070000003</v>
          </cell>
          <cell r="D350">
            <v>1701756.4949999996</v>
          </cell>
          <cell r="E350">
            <v>1569216.2609999999</v>
          </cell>
          <cell r="F350">
            <v>1490626.4790000003</v>
          </cell>
          <cell r="G350">
            <v>1788497.4560000002</v>
          </cell>
          <cell r="H350">
            <v>1683137.3969999999</v>
          </cell>
          <cell r="I350">
            <v>1066015.966</v>
          </cell>
          <cell r="J350">
            <v>633377.90300000005</v>
          </cell>
          <cell r="K350">
            <v>308740.50000000006</v>
          </cell>
          <cell r="L350">
            <v>2008134.3689999999</v>
          </cell>
          <cell r="M350">
            <v>12423731.856000001</v>
          </cell>
        </row>
        <row r="351">
          <cell r="A351" t="str">
            <v>Pennsylvania,2016</v>
          </cell>
          <cell r="B351">
            <v>710555.89799999993</v>
          </cell>
          <cell r="C351">
            <v>1500531.7320000001</v>
          </cell>
          <cell r="D351">
            <v>1705344.0870000003</v>
          </cell>
          <cell r="E351">
            <v>1626741.355</v>
          </cell>
          <cell r="F351">
            <v>1506314.5340000002</v>
          </cell>
          <cell r="G351">
            <v>1789850.4020000002</v>
          </cell>
          <cell r="H351">
            <v>1745805.7089999998</v>
          </cell>
          <cell r="I351">
            <v>1140570.2300000002</v>
          </cell>
          <cell r="J351">
            <v>651995.60099999991</v>
          </cell>
          <cell r="K351">
            <v>321261.679</v>
          </cell>
          <cell r="L351">
            <v>2113827.5100000002</v>
          </cell>
          <cell r="M351">
            <v>12698971.227</v>
          </cell>
        </row>
        <row r="352">
          <cell r="A352" t="str">
            <v>Pennsylvania,2017</v>
          </cell>
          <cell r="B352">
            <v>709882</v>
          </cell>
          <cell r="C352">
            <v>1496357</v>
          </cell>
          <cell r="D352">
            <v>1690044</v>
          </cell>
          <cell r="E352">
            <v>1643229</v>
          </cell>
          <cell r="F352">
            <v>1495692</v>
          </cell>
          <cell r="G352">
            <v>1763056</v>
          </cell>
          <cell r="H352">
            <v>1776802</v>
          </cell>
          <cell r="I352">
            <v>1191125</v>
          </cell>
          <cell r="J352">
            <v>656842</v>
          </cell>
          <cell r="K352">
            <v>323585</v>
          </cell>
          <cell r="L352">
            <v>2171552</v>
          </cell>
          <cell r="M352">
            <v>12746614</v>
          </cell>
        </row>
        <row r="353">
          <cell r="A353" t="str">
            <v>Puerto Rico,2009</v>
          </cell>
          <cell r="B353">
            <v>242236.07499999998</v>
          </cell>
          <cell r="C353">
            <v>566001.61199999996</v>
          </cell>
          <cell r="D353">
            <v>571869.15699999989</v>
          </cell>
          <cell r="E353">
            <v>547903.72900000005</v>
          </cell>
          <cell r="F353">
            <v>521681.36099999992</v>
          </cell>
          <cell r="G353">
            <v>493379.63099999994</v>
          </cell>
          <cell r="H353">
            <v>429421.26300000004</v>
          </cell>
          <cell r="I353">
            <v>291560.64799999993</v>
          </cell>
          <cell r="J353">
            <v>163090.807</v>
          </cell>
          <cell r="K353">
            <v>62698.667999999998</v>
          </cell>
          <cell r="L353">
            <v>517350.12299999996</v>
          </cell>
          <cell r="M353">
            <v>3889842.9509999999</v>
          </cell>
        </row>
        <row r="354">
          <cell r="A354" t="str">
            <v>Puerto Rico,2010</v>
          </cell>
          <cell r="B354">
            <v>224309.55399999995</v>
          </cell>
          <cell r="C354">
            <v>510812.64400000009</v>
          </cell>
          <cell r="D354">
            <v>532610.47800000012</v>
          </cell>
          <cell r="E354">
            <v>478175.8409999999</v>
          </cell>
          <cell r="F354">
            <v>471260.1939999999</v>
          </cell>
          <cell r="G354">
            <v>459778.13099999999</v>
          </cell>
          <cell r="H354">
            <v>412021.36799999996</v>
          </cell>
          <cell r="I354">
            <v>284434.3660000001</v>
          </cell>
          <cell r="J354">
            <v>154840.71200000003</v>
          </cell>
          <cell r="K354">
            <v>58203.043999999994</v>
          </cell>
          <cell r="L354">
            <v>497478.12200000009</v>
          </cell>
          <cell r="M354">
            <v>3586446.3319999995</v>
          </cell>
        </row>
        <row r="355">
          <cell r="A355" t="str">
            <v>Puerto Rico,2011</v>
          </cell>
          <cell r="B355">
            <v>216837.16799999995</v>
          </cell>
          <cell r="C355">
            <v>491629.97200000001</v>
          </cell>
          <cell r="D355">
            <v>522276.19199999992</v>
          </cell>
          <cell r="E355">
            <v>468483.92200000002</v>
          </cell>
          <cell r="F355">
            <v>462286.06899999996</v>
          </cell>
          <cell r="G355">
            <v>464941.98500000016</v>
          </cell>
          <cell r="H355">
            <v>418227.66499999998</v>
          </cell>
          <cell r="I355">
            <v>295450.34299999999</v>
          </cell>
          <cell r="J355">
            <v>162150.891</v>
          </cell>
          <cell r="K355">
            <v>60853.624000000003</v>
          </cell>
          <cell r="L355">
            <v>518454.85800000001</v>
          </cell>
          <cell r="M355">
            <v>3563137.8309999998</v>
          </cell>
        </row>
        <row r="356">
          <cell r="A356" t="str">
            <v>Puerto Rico,2012</v>
          </cell>
          <cell r="B356">
            <v>207994.86199999996</v>
          </cell>
          <cell r="C356">
            <v>473965.70499999996</v>
          </cell>
          <cell r="D356">
            <v>511796.69600000005</v>
          </cell>
          <cell r="E356">
            <v>458542.78500000003</v>
          </cell>
          <cell r="F356">
            <v>452148.18400000007</v>
          </cell>
          <cell r="G356">
            <v>454749.1509999999</v>
          </cell>
          <cell r="H356">
            <v>411071.31000000017</v>
          </cell>
          <cell r="I356">
            <v>295969.103</v>
          </cell>
          <cell r="J356">
            <v>158059.47099999999</v>
          </cell>
          <cell r="K356">
            <v>61340.562999999973</v>
          </cell>
          <cell r="L356">
            <v>515369.13699999999</v>
          </cell>
          <cell r="M356">
            <v>3485637.83</v>
          </cell>
        </row>
        <row r="357">
          <cell r="A357" t="str">
            <v>Puerto Rico,2013</v>
          </cell>
          <cell r="B357">
            <v>198980.394</v>
          </cell>
          <cell r="C357">
            <v>451611.93500000006</v>
          </cell>
          <cell r="D357">
            <v>496093.19699999999</v>
          </cell>
          <cell r="E357">
            <v>442132.94699999993</v>
          </cell>
          <cell r="F357">
            <v>436104.19600000017</v>
          </cell>
          <cell r="G357">
            <v>451463.07199999999</v>
          </cell>
          <cell r="H357">
            <v>410013.80999999994</v>
          </cell>
          <cell r="I357">
            <v>301606.72200000007</v>
          </cell>
          <cell r="J357">
            <v>163230.86000000004</v>
          </cell>
          <cell r="K357">
            <v>64116.502000000022</v>
          </cell>
          <cell r="L357">
            <v>528954.08400000015</v>
          </cell>
          <cell r="M357">
            <v>3415353.6350000002</v>
          </cell>
        </row>
        <row r="358">
          <cell r="A358" t="str">
            <v>Puerto Rico,2014</v>
          </cell>
          <cell r="B358">
            <v>184865.66900000002</v>
          </cell>
          <cell r="C358">
            <v>419806.35699999996</v>
          </cell>
          <cell r="D358">
            <v>472882.17300000007</v>
          </cell>
          <cell r="E358">
            <v>416426.7</v>
          </cell>
          <cell r="F358">
            <v>412039.06899999984</v>
          </cell>
          <cell r="G358">
            <v>423578.05499999993</v>
          </cell>
          <cell r="H358">
            <v>391552.33500000002</v>
          </cell>
          <cell r="I358">
            <v>296659.78899999999</v>
          </cell>
          <cell r="J358">
            <v>159155.04400000002</v>
          </cell>
          <cell r="K358">
            <v>61350.267999999996</v>
          </cell>
          <cell r="L358">
            <v>517165.10099999997</v>
          </cell>
          <cell r="M358">
            <v>3238315.4590000003</v>
          </cell>
        </row>
        <row r="359">
          <cell r="A359" t="str">
            <v>Puerto Rico,2015</v>
          </cell>
          <cell r="B359">
            <v>173161.82600000003</v>
          </cell>
          <cell r="C359">
            <v>401381.39500000002</v>
          </cell>
          <cell r="D359">
            <v>455325.31500000006</v>
          </cell>
          <cell r="E359">
            <v>400513.13500000013</v>
          </cell>
          <cell r="F359">
            <v>404241.91299999994</v>
          </cell>
          <cell r="G359">
            <v>419936.201</v>
          </cell>
          <cell r="H359">
            <v>387922.04600000003</v>
          </cell>
          <cell r="I359">
            <v>302107.89699999988</v>
          </cell>
          <cell r="J359">
            <v>164947.56799999997</v>
          </cell>
          <cell r="K359">
            <v>63675.611000000026</v>
          </cell>
          <cell r="L359">
            <v>530731.07599999988</v>
          </cell>
          <cell r="M359">
            <v>3173212.9070000001</v>
          </cell>
        </row>
        <row r="360">
          <cell r="A360" t="str">
            <v>Puerto Rico,2016</v>
          </cell>
          <cell r="B360">
            <v>163320.962</v>
          </cell>
          <cell r="C360">
            <v>385589.91399999999</v>
          </cell>
          <cell r="D360">
            <v>441616.00299999997</v>
          </cell>
          <cell r="E360">
            <v>384532.06199999992</v>
          </cell>
          <cell r="F360">
            <v>390775.10900000005</v>
          </cell>
          <cell r="G360">
            <v>410136.34100000001</v>
          </cell>
          <cell r="H360">
            <v>386937.66300000006</v>
          </cell>
          <cell r="I360">
            <v>304591.17200000002</v>
          </cell>
          <cell r="J360">
            <v>163209.52799999999</v>
          </cell>
          <cell r="K360">
            <v>64987.896000000022</v>
          </cell>
          <cell r="L360">
            <v>532788.59600000002</v>
          </cell>
          <cell r="M360">
            <v>3095696.65</v>
          </cell>
        </row>
        <row r="361">
          <cell r="A361" t="str">
            <v>Puerto Rico,2017</v>
          </cell>
          <cell r="B361">
            <v>160569</v>
          </cell>
          <cell r="C361">
            <v>379777</v>
          </cell>
          <cell r="D361">
            <v>439762</v>
          </cell>
          <cell r="E361">
            <v>396059</v>
          </cell>
          <cell r="F361">
            <v>394478</v>
          </cell>
          <cell r="G361">
            <v>417057</v>
          </cell>
          <cell r="H361">
            <v>402480</v>
          </cell>
          <cell r="I361">
            <v>327198</v>
          </cell>
          <cell r="J361">
            <v>183780</v>
          </cell>
          <cell r="K361">
            <v>69802</v>
          </cell>
          <cell r="L361">
            <v>580780</v>
          </cell>
          <cell r="M361">
            <v>3170962</v>
          </cell>
        </row>
        <row r="362">
          <cell r="A362" t="str">
            <v>Rhode Island,2009</v>
          </cell>
          <cell r="B362">
            <v>61090.154999999999</v>
          </cell>
          <cell r="C362">
            <v>129218.09700000001</v>
          </cell>
          <cell r="D362">
            <v>152566.22200000001</v>
          </cell>
          <cell r="E362">
            <v>132592.07399999999</v>
          </cell>
          <cell r="F362">
            <v>153612.867</v>
          </cell>
          <cell r="G362">
            <v>160689.891</v>
          </cell>
          <cell r="H362">
            <v>118191.06200000001</v>
          </cell>
          <cell r="I362">
            <v>70282.956000000006</v>
          </cell>
          <cell r="J362">
            <v>55547.460999999996</v>
          </cell>
          <cell r="K362">
            <v>23552.727999999999</v>
          </cell>
          <cell r="L362">
            <v>149383.14499999999</v>
          </cell>
          <cell r="M362">
            <v>1057343.513</v>
          </cell>
        </row>
        <row r="363">
          <cell r="A363" t="str">
            <v>Rhode Island,2010</v>
          </cell>
          <cell r="B363">
            <v>59283.510999999999</v>
          </cell>
          <cell r="C363">
            <v>127533.791</v>
          </cell>
          <cell r="D363">
            <v>160698.10000000003</v>
          </cell>
          <cell r="E363">
            <v>127788.05600000001</v>
          </cell>
          <cell r="F363">
            <v>146914.60700000002</v>
          </cell>
          <cell r="G363">
            <v>160827.18800000002</v>
          </cell>
          <cell r="H363">
            <v>122761.476</v>
          </cell>
          <cell r="I363">
            <v>70635.231</v>
          </cell>
          <cell r="J363">
            <v>54667.649000000005</v>
          </cell>
          <cell r="K363">
            <v>24560.228999999999</v>
          </cell>
          <cell r="L363">
            <v>149863.109</v>
          </cell>
          <cell r="M363">
            <v>1055669.838</v>
          </cell>
        </row>
        <row r="364">
          <cell r="A364" t="str">
            <v>Rhode Island,2011</v>
          </cell>
          <cell r="B364">
            <v>58002.799999999996</v>
          </cell>
          <cell r="C364">
            <v>126279.783</v>
          </cell>
          <cell r="D364">
            <v>161452.304</v>
          </cell>
          <cell r="E364">
            <v>127379.747</v>
          </cell>
          <cell r="F364">
            <v>142137.97</v>
          </cell>
          <cell r="G364">
            <v>160668.035</v>
          </cell>
          <cell r="H364">
            <v>127612.29800000001</v>
          </cell>
          <cell r="I364">
            <v>72231.608000000007</v>
          </cell>
          <cell r="J364">
            <v>53682.701000000001</v>
          </cell>
          <cell r="K364">
            <v>25087.218999999997</v>
          </cell>
          <cell r="L364">
            <v>151001.52799999999</v>
          </cell>
          <cell r="M364">
            <v>1054534.4649999999</v>
          </cell>
        </row>
        <row r="365">
          <cell r="A365" t="str">
            <v>Rhode Island,2012</v>
          </cell>
          <cell r="B365">
            <v>56621.285000000003</v>
          </cell>
          <cell r="C365">
            <v>124764.889</v>
          </cell>
          <cell r="D365">
            <v>161408.93099999998</v>
          </cell>
          <cell r="E365">
            <v>128129.56299999999</v>
          </cell>
          <cell r="F365">
            <v>137111.88400000002</v>
          </cell>
          <cell r="G365">
            <v>160128.08900000001</v>
          </cell>
          <cell r="H365">
            <v>130742.87299999999</v>
          </cell>
          <cell r="I365">
            <v>75064.737000000008</v>
          </cell>
          <cell r="J365">
            <v>51452.986999999994</v>
          </cell>
          <cell r="K365">
            <v>26116.227999999999</v>
          </cell>
          <cell r="L365">
            <v>152633.95199999999</v>
          </cell>
          <cell r="M365">
            <v>1051541.4659999998</v>
          </cell>
        </row>
        <row r="366">
          <cell r="A366" t="str">
            <v>Rhode Island,2013</v>
          </cell>
          <cell r="B366">
            <v>56278.313000000002</v>
          </cell>
          <cell r="C366">
            <v>123212.005</v>
          </cell>
          <cell r="D366">
            <v>160714.88900000002</v>
          </cell>
          <cell r="E366">
            <v>129837.633</v>
          </cell>
          <cell r="F366">
            <v>133707.217</v>
          </cell>
          <cell r="G366">
            <v>159528.17699999997</v>
          </cell>
          <cell r="H366">
            <v>134099.59299999999</v>
          </cell>
          <cell r="I366">
            <v>78665.146000000008</v>
          </cell>
          <cell r="J366">
            <v>50036.478999999999</v>
          </cell>
          <cell r="K366">
            <v>27201.741999999998</v>
          </cell>
          <cell r="L366">
            <v>155903.367</v>
          </cell>
          <cell r="M366">
            <v>1053281.1940000001</v>
          </cell>
        </row>
        <row r="367">
          <cell r="A367" t="str">
            <v>Rhode Island,2014</v>
          </cell>
          <cell r="B367">
            <v>55335.516999999993</v>
          </cell>
          <cell r="C367">
            <v>121847.66500000001</v>
          </cell>
          <cell r="D367">
            <v>159175.99800000002</v>
          </cell>
          <cell r="E367">
            <v>132136.65400000001</v>
          </cell>
          <cell r="F367">
            <v>130328.41</v>
          </cell>
          <cell r="G367">
            <v>156938.89799999999</v>
          </cell>
          <cell r="H367">
            <v>137176.37900000002</v>
          </cell>
          <cell r="I367">
            <v>81733.797000000006</v>
          </cell>
          <cell r="J367">
            <v>49353.992999999995</v>
          </cell>
          <cell r="K367">
            <v>27806.085999999999</v>
          </cell>
          <cell r="L367">
            <v>158893.87600000002</v>
          </cell>
          <cell r="M367">
            <v>1051833.3969999999</v>
          </cell>
        </row>
        <row r="368">
          <cell r="A368" t="str">
            <v>Rhode Island,2015</v>
          </cell>
          <cell r="B368">
            <v>56512.299000000006</v>
          </cell>
          <cell r="C368">
            <v>122122.46899999998</v>
          </cell>
          <cell r="D368">
            <v>156389.48200000002</v>
          </cell>
          <cell r="E368">
            <v>135632.40100000001</v>
          </cell>
          <cell r="F368">
            <v>128623.53599999999</v>
          </cell>
          <cell r="G368">
            <v>153927.08799999999</v>
          </cell>
          <cell r="H368">
            <v>139139.07199999999</v>
          </cell>
          <cell r="I368">
            <v>85217.907999999996</v>
          </cell>
          <cell r="J368">
            <v>48522.133000000002</v>
          </cell>
          <cell r="K368">
            <v>28050.168000000001</v>
          </cell>
          <cell r="L368">
            <v>161790.209</v>
          </cell>
          <cell r="M368">
            <v>1054136.5560000001</v>
          </cell>
        </row>
        <row r="369">
          <cell r="A369" t="str">
            <v>Rhode Island,2016</v>
          </cell>
          <cell r="B369">
            <v>55056.795999999995</v>
          </cell>
          <cell r="C369">
            <v>118658.35799999999</v>
          </cell>
          <cell r="D369">
            <v>156283.859</v>
          </cell>
          <cell r="E369">
            <v>138074.07199999999</v>
          </cell>
          <cell r="F369">
            <v>125863.67599999999</v>
          </cell>
          <cell r="G369">
            <v>152607.30100000001</v>
          </cell>
          <cell r="H369">
            <v>142242.61700000003</v>
          </cell>
          <cell r="I369">
            <v>88888.597000000009</v>
          </cell>
          <cell r="J369">
            <v>47755.511999999995</v>
          </cell>
          <cell r="K369">
            <v>28938.931</v>
          </cell>
          <cell r="L369">
            <v>165583.04000000001</v>
          </cell>
          <cell r="M369">
            <v>1054369.719</v>
          </cell>
        </row>
        <row r="370">
          <cell r="A370" t="str">
            <v>Rhode Island,2017</v>
          </cell>
          <cell r="B370">
            <v>54571</v>
          </cell>
          <cell r="C370">
            <v>117794</v>
          </cell>
          <cell r="D370">
            <v>154512</v>
          </cell>
          <cell r="E370">
            <v>140547</v>
          </cell>
          <cell r="F370">
            <v>124511</v>
          </cell>
          <cell r="G370">
            <v>149424</v>
          </cell>
          <cell r="H370">
            <v>144635</v>
          </cell>
          <cell r="I370">
            <v>93339</v>
          </cell>
          <cell r="J370">
            <v>49153</v>
          </cell>
          <cell r="K370">
            <v>27652</v>
          </cell>
          <cell r="L370">
            <v>170144</v>
          </cell>
          <cell r="M370">
            <v>1056138</v>
          </cell>
        </row>
        <row r="371">
          <cell r="A371" t="str">
            <v>South Carolina,2009</v>
          </cell>
          <cell r="B371">
            <v>295751.25200000009</v>
          </cell>
          <cell r="C371">
            <v>571771.25499999989</v>
          </cell>
          <cell r="D371">
            <v>622318.76600000006</v>
          </cell>
          <cell r="E371">
            <v>576709.62600000005</v>
          </cell>
          <cell r="F371">
            <v>606807.52399999998</v>
          </cell>
          <cell r="G371">
            <v>622042.08499999996</v>
          </cell>
          <cell r="H371">
            <v>514633.33400000003</v>
          </cell>
          <cell r="I371">
            <v>314381.929</v>
          </cell>
          <cell r="J371">
            <v>195406.98299999995</v>
          </cell>
          <cell r="K371">
            <v>66003.995999999985</v>
          </cell>
          <cell r="L371">
            <v>575792.90799999994</v>
          </cell>
          <cell r="M371">
            <v>4385826.75</v>
          </cell>
        </row>
        <row r="372">
          <cell r="A372" t="str">
            <v>South Carolina,2010</v>
          </cell>
          <cell r="B372">
            <v>292395.26299999998</v>
          </cell>
          <cell r="C372">
            <v>577662.14299999992</v>
          </cell>
          <cell r="D372">
            <v>641453.07999999996</v>
          </cell>
          <cell r="E372">
            <v>568855.67599999998</v>
          </cell>
          <cell r="F372">
            <v>610386.74499999988</v>
          </cell>
          <cell r="G372">
            <v>645360.96499999997</v>
          </cell>
          <cell r="H372">
            <v>543774.38199999998</v>
          </cell>
          <cell r="I372">
            <v>332557.25100000005</v>
          </cell>
          <cell r="J372">
            <v>186231.94099999999</v>
          </cell>
          <cell r="K372">
            <v>66375.846000000005</v>
          </cell>
          <cell r="L372">
            <v>585165.03800000006</v>
          </cell>
          <cell r="M372">
            <v>4465053.2919999994</v>
          </cell>
        </row>
        <row r="373">
          <cell r="A373" t="str">
            <v>South Carolina,2011</v>
          </cell>
          <cell r="B373">
            <v>285160.06400000001</v>
          </cell>
          <cell r="C373">
            <v>563047.11700000009</v>
          </cell>
          <cell r="D373">
            <v>626925.38600000006</v>
          </cell>
          <cell r="E373">
            <v>559427.17000000016</v>
          </cell>
          <cell r="F373">
            <v>581087.69600000011</v>
          </cell>
          <cell r="G373">
            <v>620371.13399999985</v>
          </cell>
          <cell r="H373">
            <v>540575.75600000005</v>
          </cell>
          <cell r="I373">
            <v>340754.48800000007</v>
          </cell>
          <cell r="J373">
            <v>182871.19400000002</v>
          </cell>
          <cell r="K373">
            <v>64149.274999999994</v>
          </cell>
          <cell r="L373">
            <v>587774.95700000005</v>
          </cell>
          <cell r="M373">
            <v>4364369.2800000012</v>
          </cell>
        </row>
        <row r="374">
          <cell r="A374" t="str">
            <v>South Carolina,2012</v>
          </cell>
          <cell r="B374">
            <v>293177.5039999999</v>
          </cell>
          <cell r="C374">
            <v>580639.99800000002</v>
          </cell>
          <cell r="D374">
            <v>650947.97700000007</v>
          </cell>
          <cell r="E374">
            <v>580141.74699999997</v>
          </cell>
          <cell r="F374">
            <v>588073.6100000001</v>
          </cell>
          <cell r="G374">
            <v>638782.85699999984</v>
          </cell>
          <cell r="H374">
            <v>571119.76699999999</v>
          </cell>
          <cell r="I374">
            <v>366670.24699999997</v>
          </cell>
          <cell r="J374">
            <v>190555.05200000003</v>
          </cell>
          <cell r="K374">
            <v>68607.135999999999</v>
          </cell>
          <cell r="L374">
            <v>625832.43500000006</v>
          </cell>
          <cell r="M374">
            <v>4528715.8950000005</v>
          </cell>
        </row>
        <row r="375">
          <cell r="A375" t="str">
            <v>South Carolina,2013</v>
          </cell>
          <cell r="B375">
            <v>290292.89599999989</v>
          </cell>
          <cell r="C375">
            <v>583423.58099999989</v>
          </cell>
          <cell r="D375">
            <v>646624.47199999983</v>
          </cell>
          <cell r="E375">
            <v>584463.67700000014</v>
          </cell>
          <cell r="F375">
            <v>581533.18200000003</v>
          </cell>
          <cell r="G375">
            <v>637271.26599999995</v>
          </cell>
          <cell r="H375">
            <v>581112.33400000003</v>
          </cell>
          <cell r="I375">
            <v>382225.98199999996</v>
          </cell>
          <cell r="J375">
            <v>193593.01700000002</v>
          </cell>
          <cell r="K375">
            <v>71506.088000000018</v>
          </cell>
          <cell r="L375">
            <v>647325.08699999994</v>
          </cell>
          <cell r="M375">
            <v>4552046.4950000001</v>
          </cell>
        </row>
        <row r="376">
          <cell r="A376" t="str">
            <v>South Carolina,2014</v>
          </cell>
          <cell r="B376">
            <v>289257.61400000006</v>
          </cell>
          <cell r="C376">
            <v>591360.21099999989</v>
          </cell>
          <cell r="D376">
            <v>650430.72300000011</v>
          </cell>
          <cell r="E376">
            <v>595364.41299999994</v>
          </cell>
          <cell r="F376">
            <v>583619.8620000002</v>
          </cell>
          <cell r="G376">
            <v>641037.83600000013</v>
          </cell>
          <cell r="H376">
            <v>598425.125</v>
          </cell>
          <cell r="I376">
            <v>407449.97100000002</v>
          </cell>
          <cell r="J376">
            <v>200168.272</v>
          </cell>
          <cell r="K376">
            <v>73975.439000000013</v>
          </cell>
          <cell r="L376">
            <v>681593.68200000003</v>
          </cell>
          <cell r="M376">
            <v>4631089.4660000009</v>
          </cell>
        </row>
        <row r="377">
          <cell r="A377" t="str">
            <v>South Carolina,2015</v>
          </cell>
          <cell r="B377">
            <v>282159.53300000011</v>
          </cell>
          <cell r="C377">
            <v>584385.12500000012</v>
          </cell>
          <cell r="D377">
            <v>627883.42899999989</v>
          </cell>
          <cell r="E377">
            <v>589905.19700000004</v>
          </cell>
          <cell r="F377">
            <v>569827.54500000004</v>
          </cell>
          <cell r="G377">
            <v>621604.15099999995</v>
          </cell>
          <cell r="H377">
            <v>592983.31600000011</v>
          </cell>
          <cell r="I377">
            <v>419461.80499999999</v>
          </cell>
          <cell r="J377">
            <v>199650.15100000001</v>
          </cell>
          <cell r="K377">
            <v>74919.368000000002</v>
          </cell>
          <cell r="L377">
            <v>694031.32400000002</v>
          </cell>
          <cell r="M377">
            <v>4562779.62</v>
          </cell>
        </row>
        <row r="378">
          <cell r="A378" t="str">
            <v>South Carolina,2016</v>
          </cell>
          <cell r="B378">
            <v>285449.94900000008</v>
          </cell>
          <cell r="C378">
            <v>597157.924</v>
          </cell>
          <cell r="D378">
            <v>633347.83100000001</v>
          </cell>
          <cell r="E378">
            <v>613150.96799999988</v>
          </cell>
          <cell r="F378">
            <v>585082.21399999992</v>
          </cell>
          <cell r="G378">
            <v>635761.45699999994</v>
          </cell>
          <cell r="H378">
            <v>623508.85299999989</v>
          </cell>
          <cell r="I378">
            <v>464257.18</v>
          </cell>
          <cell r="J378">
            <v>210596.74099999998</v>
          </cell>
          <cell r="K378">
            <v>79231.444000000003</v>
          </cell>
          <cell r="L378">
            <v>754085.36499999999</v>
          </cell>
          <cell r="M378">
            <v>4727544.5609999998</v>
          </cell>
        </row>
        <row r="379">
          <cell r="A379" t="str">
            <v>South Carolina,2017</v>
          </cell>
          <cell r="B379">
            <v>282472</v>
          </cell>
          <cell r="C379">
            <v>597775</v>
          </cell>
          <cell r="D379">
            <v>642019</v>
          </cell>
          <cell r="E379">
            <v>620219</v>
          </cell>
          <cell r="F379">
            <v>579019</v>
          </cell>
          <cell r="G379">
            <v>628224</v>
          </cell>
          <cell r="H379">
            <v>620154</v>
          </cell>
          <cell r="I379">
            <v>470145</v>
          </cell>
          <cell r="J379">
            <v>215235</v>
          </cell>
          <cell r="K379">
            <v>81425</v>
          </cell>
          <cell r="L379">
            <v>766805</v>
          </cell>
          <cell r="M379">
            <v>4736687</v>
          </cell>
        </row>
        <row r="380">
          <cell r="A380" t="str">
            <v>South Dakota,2009</v>
          </cell>
          <cell r="B380">
            <v>55525.162000000004</v>
          </cell>
          <cell r="C380">
            <v>104202.94700000001</v>
          </cell>
          <cell r="D380">
            <v>119497.20700000002</v>
          </cell>
          <cell r="E380">
            <v>96951.754000000015</v>
          </cell>
          <cell r="F380">
            <v>96791.543999999994</v>
          </cell>
          <cell r="G380">
            <v>114736.48500000002</v>
          </cell>
          <cell r="H380">
            <v>86550.714000000007</v>
          </cell>
          <cell r="I380">
            <v>53423.368999999992</v>
          </cell>
          <cell r="J380">
            <v>40950.546999999991</v>
          </cell>
          <cell r="K380">
            <v>18533.295000000002</v>
          </cell>
          <cell r="L380">
            <v>112907.21099999998</v>
          </cell>
          <cell r="M380">
            <v>787163.02400000009</v>
          </cell>
        </row>
        <row r="381">
          <cell r="A381" t="str">
            <v>South Dakota,2010</v>
          </cell>
          <cell r="B381">
            <v>50286.19</v>
          </cell>
          <cell r="C381">
            <v>95436.557000000015</v>
          </cell>
          <cell r="D381">
            <v>101395.54700000001</v>
          </cell>
          <cell r="E381">
            <v>88234.466000000015</v>
          </cell>
          <cell r="F381">
            <v>85624.331999999995</v>
          </cell>
          <cell r="G381">
            <v>101441.99799999999</v>
          </cell>
          <cell r="H381">
            <v>77814.116000000009</v>
          </cell>
          <cell r="I381">
            <v>47010.895000000004</v>
          </cell>
          <cell r="J381">
            <v>33666.923999999999</v>
          </cell>
          <cell r="K381">
            <v>15679.571000000002</v>
          </cell>
          <cell r="L381">
            <v>96357.39</v>
          </cell>
          <cell r="M381">
            <v>696590.59600000014</v>
          </cell>
        </row>
        <row r="382">
          <cell r="A382" t="str">
            <v>South Dakota,2011</v>
          </cell>
          <cell r="B382">
            <v>55489.496999999981</v>
          </cell>
          <cell r="C382">
            <v>104911.94099999999</v>
          </cell>
          <cell r="D382">
            <v>107947.05499999999</v>
          </cell>
          <cell r="E382">
            <v>97337.492999999973</v>
          </cell>
          <cell r="F382">
            <v>92009.296999999991</v>
          </cell>
          <cell r="G382">
            <v>111621.88900000004</v>
          </cell>
          <cell r="H382">
            <v>89614.519</v>
          </cell>
          <cell r="I382">
            <v>53054.399000000005</v>
          </cell>
          <cell r="J382">
            <v>36768.936000000009</v>
          </cell>
          <cell r="K382">
            <v>17115.792000000005</v>
          </cell>
          <cell r="L382">
            <v>106939.12700000002</v>
          </cell>
          <cell r="M382">
            <v>765870.81799999997</v>
          </cell>
        </row>
        <row r="383">
          <cell r="A383" t="str">
            <v>South Dakota,2012</v>
          </cell>
          <cell r="B383">
            <v>51202.618000000002</v>
          </cell>
          <cell r="C383">
            <v>96190.977000000014</v>
          </cell>
          <cell r="D383">
            <v>104447.65700000001</v>
          </cell>
          <cell r="E383">
            <v>94557.155999999988</v>
          </cell>
          <cell r="F383">
            <v>84498.526000000013</v>
          </cell>
          <cell r="G383">
            <v>104839.80899999998</v>
          </cell>
          <cell r="H383">
            <v>89515.239000000016</v>
          </cell>
          <cell r="I383">
            <v>51995.911999999989</v>
          </cell>
          <cell r="J383">
            <v>35924.188999999998</v>
          </cell>
          <cell r="K383">
            <v>17188.669000000005</v>
          </cell>
          <cell r="L383">
            <v>105108.77</v>
          </cell>
          <cell r="M383">
            <v>730360.75200000009</v>
          </cell>
        </row>
        <row r="384">
          <cell r="A384" t="str">
            <v>South Dakota,2013</v>
          </cell>
          <cell r="B384">
            <v>46870.540000000015</v>
          </cell>
          <cell r="C384">
            <v>90546.640000000014</v>
          </cell>
          <cell r="D384">
            <v>91489.654999999984</v>
          </cell>
          <cell r="E384">
            <v>88408.649000000005</v>
          </cell>
          <cell r="F384">
            <v>79726.444999999978</v>
          </cell>
          <cell r="G384">
            <v>94218.459999999992</v>
          </cell>
          <cell r="H384">
            <v>86142.412000000011</v>
          </cell>
          <cell r="I384">
            <v>52096.197999999989</v>
          </cell>
          <cell r="J384">
            <v>33034.76</v>
          </cell>
          <cell r="K384">
            <v>15436.464000000004</v>
          </cell>
          <cell r="L384">
            <v>100567.42199999999</v>
          </cell>
          <cell r="M384">
            <v>677970.223</v>
          </cell>
        </row>
        <row r="385">
          <cell r="A385" t="str">
            <v>South Dakota,2014</v>
          </cell>
          <cell r="B385">
            <v>41355.415000000008</v>
          </cell>
          <cell r="C385">
            <v>80156.768999999986</v>
          </cell>
          <cell r="D385">
            <v>81655.308999999979</v>
          </cell>
          <cell r="E385">
            <v>78221.869000000006</v>
          </cell>
          <cell r="F385">
            <v>69597.462999999989</v>
          </cell>
          <cell r="G385">
            <v>82043.096000000005</v>
          </cell>
          <cell r="H385">
            <v>74855.565999999992</v>
          </cell>
          <cell r="I385">
            <v>45469.72</v>
          </cell>
          <cell r="J385">
            <v>28208.976000000002</v>
          </cell>
          <cell r="K385">
            <v>14028.979000000001</v>
          </cell>
          <cell r="L385">
            <v>87707.675000000003</v>
          </cell>
          <cell r="M385">
            <v>595593.16200000001</v>
          </cell>
        </row>
        <row r="386">
          <cell r="A386" t="str">
            <v>South Dakota,2015</v>
          </cell>
          <cell r="B386">
            <v>39710.263999999996</v>
          </cell>
          <cell r="C386">
            <v>77487.835000000006</v>
          </cell>
          <cell r="D386">
            <v>82241.274999999994</v>
          </cell>
          <cell r="E386">
            <v>72241.698000000004</v>
          </cell>
          <cell r="F386">
            <v>64114.663</v>
          </cell>
          <cell r="G386">
            <v>72214.65399999998</v>
          </cell>
          <cell r="H386">
            <v>72811.01999999999</v>
          </cell>
          <cell r="I386">
            <v>44863.488999999994</v>
          </cell>
          <cell r="J386">
            <v>27783.054000000004</v>
          </cell>
          <cell r="K386">
            <v>13110.413999999999</v>
          </cell>
          <cell r="L386">
            <v>85756.957000000009</v>
          </cell>
          <cell r="M386">
            <v>566578.36599999992</v>
          </cell>
        </row>
        <row r="387">
          <cell r="A387" t="str">
            <v>South Dakota,2016</v>
          </cell>
          <cell r="B387">
            <v>49911.002999999982</v>
          </cell>
          <cell r="C387">
            <v>97031.228000000017</v>
          </cell>
          <cell r="D387">
            <v>99386.680999999982</v>
          </cell>
          <cell r="E387">
            <v>96452.695999999967</v>
          </cell>
          <cell r="F387">
            <v>83706.168000000005</v>
          </cell>
          <cell r="G387">
            <v>91234.950000000012</v>
          </cell>
          <cell r="H387">
            <v>93824.038</v>
          </cell>
          <cell r="I387">
            <v>57150.161999999989</v>
          </cell>
          <cell r="J387">
            <v>32387.199999999997</v>
          </cell>
          <cell r="K387">
            <v>15845.84</v>
          </cell>
          <cell r="L387">
            <v>105383.20199999999</v>
          </cell>
          <cell r="M387">
            <v>716929.9659999999</v>
          </cell>
        </row>
        <row r="388">
          <cell r="A388" t="str">
            <v>South Dakota,2017</v>
          </cell>
          <cell r="B388">
            <v>48968</v>
          </cell>
          <cell r="C388">
            <v>98793</v>
          </cell>
          <cell r="D388">
            <v>91455</v>
          </cell>
          <cell r="E388">
            <v>96698</v>
          </cell>
          <cell r="F388">
            <v>86699</v>
          </cell>
          <cell r="G388">
            <v>89322</v>
          </cell>
          <cell r="H388">
            <v>95115</v>
          </cell>
          <cell r="I388">
            <v>63031</v>
          </cell>
          <cell r="J388">
            <v>33439</v>
          </cell>
          <cell r="K388">
            <v>15326</v>
          </cell>
          <cell r="L388">
            <v>111796</v>
          </cell>
          <cell r="M388">
            <v>718846</v>
          </cell>
        </row>
        <row r="389">
          <cell r="A389" t="str">
            <v>Tennessee,2009</v>
          </cell>
          <cell r="B389">
            <v>405972.66799999995</v>
          </cell>
          <cell r="C389">
            <v>795174.43800000008</v>
          </cell>
          <cell r="D389">
            <v>815508.31900000002</v>
          </cell>
          <cell r="E389">
            <v>820092.1050000001</v>
          </cell>
          <cell r="F389">
            <v>861006.35999999987</v>
          </cell>
          <cell r="G389">
            <v>879131.15100000007</v>
          </cell>
          <cell r="H389">
            <v>696165.50699999987</v>
          </cell>
          <cell r="I389">
            <v>426953.42300000007</v>
          </cell>
          <cell r="J389">
            <v>262068.78400000004</v>
          </cell>
          <cell r="K389">
            <v>94521.242999999973</v>
          </cell>
          <cell r="L389">
            <v>783543.45000000019</v>
          </cell>
          <cell r="M389">
            <v>6056593.9980000006</v>
          </cell>
        </row>
        <row r="390">
          <cell r="A390" t="str">
            <v>Tennessee,2010</v>
          </cell>
          <cell r="B390">
            <v>397262.01200000005</v>
          </cell>
          <cell r="C390">
            <v>812153.98300000024</v>
          </cell>
          <cell r="D390">
            <v>837877.20400000014</v>
          </cell>
          <cell r="E390">
            <v>807300.4249999997</v>
          </cell>
          <cell r="F390">
            <v>858369.18699999992</v>
          </cell>
          <cell r="G390">
            <v>894881.2790000001</v>
          </cell>
          <cell r="H390">
            <v>729717.03099999996</v>
          </cell>
          <cell r="I390">
            <v>449259.08499999996</v>
          </cell>
          <cell r="J390">
            <v>258202.302</v>
          </cell>
          <cell r="K390">
            <v>92773.649000000019</v>
          </cell>
          <cell r="L390">
            <v>800235.03599999996</v>
          </cell>
          <cell r="M390">
            <v>6137796.1569999997</v>
          </cell>
        </row>
        <row r="391">
          <cell r="A391" t="str">
            <v>Tennessee,2011</v>
          </cell>
          <cell r="B391">
            <v>400808.31600000017</v>
          </cell>
          <cell r="C391">
            <v>818216.42000000016</v>
          </cell>
          <cell r="D391">
            <v>849840.07199999993</v>
          </cell>
          <cell r="E391">
            <v>813801.62800000026</v>
          </cell>
          <cell r="F391">
            <v>854563.31500000018</v>
          </cell>
          <cell r="G391">
            <v>903745.10699999984</v>
          </cell>
          <cell r="H391">
            <v>754995.18299999973</v>
          </cell>
          <cell r="I391">
            <v>466150.36599999998</v>
          </cell>
          <cell r="J391">
            <v>263035.77799999999</v>
          </cell>
          <cell r="K391">
            <v>97138.784000000014</v>
          </cell>
          <cell r="L391">
            <v>826324.92799999996</v>
          </cell>
          <cell r="M391">
            <v>6222294.9690000014</v>
          </cell>
        </row>
        <row r="392">
          <cell r="A392" t="str">
            <v>Tennessee,2012</v>
          </cell>
          <cell r="B392">
            <v>394986.80000000005</v>
          </cell>
          <cell r="C392">
            <v>807695.64699999988</v>
          </cell>
          <cell r="D392">
            <v>842576.3600000001</v>
          </cell>
          <cell r="E392">
            <v>803754.13699999987</v>
          </cell>
          <cell r="F392">
            <v>830407.02399999998</v>
          </cell>
          <cell r="G392">
            <v>886822.45099999988</v>
          </cell>
          <cell r="H392">
            <v>757590.74900000007</v>
          </cell>
          <cell r="I392">
            <v>469355.63200000004</v>
          </cell>
          <cell r="J392">
            <v>258070.774</v>
          </cell>
          <cell r="K392">
            <v>95555.875999999989</v>
          </cell>
          <cell r="L392">
            <v>822982.28200000012</v>
          </cell>
          <cell r="M392">
            <v>6146815.4500000002</v>
          </cell>
        </row>
        <row r="393">
          <cell r="A393" t="str">
            <v>Tennessee,2013</v>
          </cell>
          <cell r="B393">
            <v>379900.58299999998</v>
          </cell>
          <cell r="C393">
            <v>783084.66099999985</v>
          </cell>
          <cell r="D393">
            <v>820826.353</v>
          </cell>
          <cell r="E393">
            <v>786360.10400000028</v>
          </cell>
          <cell r="F393">
            <v>798557.28200000012</v>
          </cell>
          <cell r="G393">
            <v>857750.674</v>
          </cell>
          <cell r="H393">
            <v>754456.43599999999</v>
          </cell>
          <cell r="I393">
            <v>477131.48700000002</v>
          </cell>
          <cell r="J393">
            <v>256273.83899999998</v>
          </cell>
          <cell r="K393">
            <v>95541.607000000004</v>
          </cell>
          <cell r="L393">
            <v>828946.93299999996</v>
          </cell>
          <cell r="M393">
            <v>6009883.0259999996</v>
          </cell>
        </row>
        <row r="394">
          <cell r="A394" t="str">
            <v>Tennessee,2014</v>
          </cell>
          <cell r="B394">
            <v>385435.72299999994</v>
          </cell>
          <cell r="C394">
            <v>800611.88400000031</v>
          </cell>
          <cell r="D394">
            <v>837107.28399999999</v>
          </cell>
          <cell r="E394">
            <v>804890.73499999964</v>
          </cell>
          <cell r="F394">
            <v>803423.05700000003</v>
          </cell>
          <cell r="G394">
            <v>861257.15900000022</v>
          </cell>
          <cell r="H394">
            <v>778302.46499999997</v>
          </cell>
          <cell r="I394">
            <v>509739.42899999983</v>
          </cell>
          <cell r="J394">
            <v>272248.82100000011</v>
          </cell>
          <cell r="K394">
            <v>102246.62100000001</v>
          </cell>
          <cell r="L394">
            <v>884234.87100000004</v>
          </cell>
          <cell r="M394">
            <v>6155263.1780000003</v>
          </cell>
        </row>
        <row r="395">
          <cell r="A395" t="str">
            <v>Tennessee,2015</v>
          </cell>
          <cell r="B395">
            <v>386950.95600000001</v>
          </cell>
          <cell r="C395">
            <v>807016.38099999982</v>
          </cell>
          <cell r="D395">
            <v>843270.21400000004</v>
          </cell>
          <cell r="E395">
            <v>818031.90100000007</v>
          </cell>
          <cell r="F395">
            <v>807109.06399999978</v>
          </cell>
          <cell r="G395">
            <v>865059.13699999999</v>
          </cell>
          <cell r="H395">
            <v>797561.80899999989</v>
          </cell>
          <cell r="I395">
            <v>530108.76899999997</v>
          </cell>
          <cell r="J395">
            <v>271634.598</v>
          </cell>
          <cell r="K395">
            <v>102567.15499999997</v>
          </cell>
          <cell r="L395">
            <v>904310.52199999988</v>
          </cell>
          <cell r="M395">
            <v>6229309.9840000002</v>
          </cell>
        </row>
        <row r="396">
          <cell r="A396" t="str">
            <v>Tennessee,2016</v>
          </cell>
          <cell r="B396">
            <v>380493.74900000001</v>
          </cell>
          <cell r="C396">
            <v>789770.49099999992</v>
          </cell>
          <cell r="D396">
            <v>831399.38899999973</v>
          </cell>
          <cell r="E396">
            <v>816032.12900000019</v>
          </cell>
          <cell r="F396">
            <v>788736.0419999999</v>
          </cell>
          <cell r="G396">
            <v>841041.88899999997</v>
          </cell>
          <cell r="H396">
            <v>788599.4580000001</v>
          </cell>
          <cell r="I396">
            <v>540836.60900000005</v>
          </cell>
          <cell r="J396">
            <v>270946.55499999999</v>
          </cell>
          <cell r="K396">
            <v>101073.51000000001</v>
          </cell>
          <cell r="L396">
            <v>912856.67400000012</v>
          </cell>
          <cell r="M396">
            <v>6148929.8209999995</v>
          </cell>
        </row>
        <row r="397">
          <cell r="A397" t="str">
            <v>Tennessee,2017</v>
          </cell>
          <cell r="B397">
            <v>388020</v>
          </cell>
          <cell r="C397">
            <v>804158</v>
          </cell>
          <cell r="D397">
            <v>851935</v>
          </cell>
          <cell r="E397">
            <v>847780</v>
          </cell>
          <cell r="F397">
            <v>801261</v>
          </cell>
          <cell r="G397">
            <v>849450</v>
          </cell>
          <cell r="H397">
            <v>809823</v>
          </cell>
          <cell r="I397">
            <v>561234</v>
          </cell>
          <cell r="J397">
            <v>277018</v>
          </cell>
          <cell r="K397">
            <v>105893</v>
          </cell>
          <cell r="L397">
            <v>944145</v>
          </cell>
          <cell r="M397">
            <v>6296572</v>
          </cell>
        </row>
        <row r="398">
          <cell r="A398" t="str">
            <v>Texas,2009</v>
          </cell>
          <cell r="B398">
            <v>1985625.733999999</v>
          </cell>
          <cell r="C398">
            <v>3566777.6170000006</v>
          </cell>
          <cell r="D398">
            <v>3508389.5350000011</v>
          </cell>
          <cell r="E398">
            <v>3482930.1059999987</v>
          </cell>
          <cell r="F398">
            <v>3379838.4700000011</v>
          </cell>
          <cell r="G398">
            <v>3189718.6149999998</v>
          </cell>
          <cell r="H398">
            <v>2232492.8169999989</v>
          </cell>
          <cell r="I398">
            <v>1285094.7380000006</v>
          </cell>
          <cell r="J398">
            <v>809215.82100000023</v>
          </cell>
          <cell r="K398">
            <v>293159.61400000035</v>
          </cell>
          <cell r="L398">
            <v>2387470.1730000013</v>
          </cell>
          <cell r="M398">
            <v>23733243.066999998</v>
          </cell>
        </row>
        <row r="399">
          <cell r="A399" t="str">
            <v>Texas,2010</v>
          </cell>
          <cell r="B399">
            <v>1885797.3200000005</v>
          </cell>
          <cell r="C399">
            <v>3620359.777999999</v>
          </cell>
          <cell r="D399">
            <v>3589548.1630000006</v>
          </cell>
          <cell r="E399">
            <v>3447911.9190000007</v>
          </cell>
          <cell r="F399">
            <v>3393705.1230000006</v>
          </cell>
          <cell r="G399">
            <v>3283189.3770000003</v>
          </cell>
          <cell r="H399">
            <v>2369758.7280000011</v>
          </cell>
          <cell r="I399">
            <v>1352724.5740000005</v>
          </cell>
          <cell r="J399">
            <v>787756.71500000032</v>
          </cell>
          <cell r="K399">
            <v>286289.01999999996</v>
          </cell>
          <cell r="L399">
            <v>2426770.3090000008</v>
          </cell>
          <cell r="M399">
            <v>24017040.717</v>
          </cell>
        </row>
        <row r="400">
          <cell r="A400" t="str">
            <v>Texas,2011</v>
          </cell>
          <cell r="B400">
            <v>1907827.2300000007</v>
          </cell>
          <cell r="C400">
            <v>3697576.67</v>
          </cell>
          <cell r="D400">
            <v>3644269.2350000003</v>
          </cell>
          <cell r="E400">
            <v>3525536.4469999997</v>
          </cell>
          <cell r="F400">
            <v>3426336.88</v>
          </cell>
          <cell r="G400">
            <v>3350981.2139999988</v>
          </cell>
          <cell r="H400">
            <v>2486306.3780000005</v>
          </cell>
          <cell r="I400">
            <v>1413635.3399999999</v>
          </cell>
          <cell r="J400">
            <v>802278.77199999976</v>
          </cell>
          <cell r="K400">
            <v>297694.26099999988</v>
          </cell>
          <cell r="L400">
            <v>2513608.3729999997</v>
          </cell>
          <cell r="M400">
            <v>24552442.426999997</v>
          </cell>
        </row>
        <row r="401">
          <cell r="A401" t="str">
            <v>Texas,2012</v>
          </cell>
          <cell r="B401">
            <v>1896402.9770000002</v>
          </cell>
          <cell r="C401">
            <v>3725396.9619999984</v>
          </cell>
          <cell r="D401">
            <v>3656207.4060000014</v>
          </cell>
          <cell r="E401">
            <v>3564399.0470000003</v>
          </cell>
          <cell r="F401">
            <v>3418189.5929999994</v>
          </cell>
          <cell r="G401">
            <v>3350447.199</v>
          </cell>
          <cell r="H401">
            <v>2560516.3880000003</v>
          </cell>
          <cell r="I401">
            <v>1459942.7570000002</v>
          </cell>
          <cell r="J401">
            <v>806883.06900000013</v>
          </cell>
          <cell r="K401">
            <v>305638.36600000004</v>
          </cell>
          <cell r="L401">
            <v>2572464.1920000003</v>
          </cell>
          <cell r="M401">
            <v>24744023.764000002</v>
          </cell>
        </row>
        <row r="402">
          <cell r="A402" t="str">
            <v>Texas,2013</v>
          </cell>
          <cell r="B402">
            <v>1907482.9280000003</v>
          </cell>
          <cell r="C402">
            <v>3802842.742000001</v>
          </cell>
          <cell r="D402">
            <v>3709924.8360000001</v>
          </cell>
          <cell r="E402">
            <v>3638288.2569999988</v>
          </cell>
          <cell r="F402">
            <v>3461469.3680000016</v>
          </cell>
          <cell r="G402">
            <v>3379632.3060000017</v>
          </cell>
          <cell r="H402">
            <v>2654644.129999999</v>
          </cell>
          <cell r="I402">
            <v>1528825.1800000002</v>
          </cell>
          <cell r="J402">
            <v>825702.23899999994</v>
          </cell>
          <cell r="K402">
            <v>314805.11800000002</v>
          </cell>
          <cell r="L402">
            <v>2669332.5370000005</v>
          </cell>
          <cell r="M402">
            <v>25223617.104000002</v>
          </cell>
        </row>
        <row r="403">
          <cell r="A403" t="str">
            <v>Texas,2014</v>
          </cell>
          <cell r="B403">
            <v>1905859.2329999991</v>
          </cell>
          <cell r="C403">
            <v>3844021.6560000004</v>
          </cell>
          <cell r="D403">
            <v>3743225.2920000004</v>
          </cell>
          <cell r="E403">
            <v>3711058.8209999986</v>
          </cell>
          <cell r="F403">
            <v>3498691.9659999986</v>
          </cell>
          <cell r="G403">
            <v>3394579.0010000002</v>
          </cell>
          <cell r="H403">
            <v>2744062.2370000016</v>
          </cell>
          <cell r="I403">
            <v>1602629.9289999991</v>
          </cell>
          <cell r="J403">
            <v>845728.8330000001</v>
          </cell>
          <cell r="K403">
            <v>324317.95399999974</v>
          </cell>
          <cell r="L403">
            <v>2772676.7159999991</v>
          </cell>
          <cell r="M403">
            <v>25614174.921999998</v>
          </cell>
        </row>
        <row r="404">
          <cell r="A404" t="str">
            <v>Texas,2015</v>
          </cell>
          <cell r="B404">
            <v>1871664.69</v>
          </cell>
          <cell r="C404">
            <v>3792738.9979999997</v>
          </cell>
          <cell r="D404">
            <v>3718779.4029999999</v>
          </cell>
          <cell r="E404">
            <v>3690611.0040000007</v>
          </cell>
          <cell r="F404">
            <v>3460723.1949999984</v>
          </cell>
          <cell r="G404">
            <v>3313122.7770000007</v>
          </cell>
          <cell r="H404">
            <v>2754248.7190000005</v>
          </cell>
          <cell r="I404">
            <v>1638987.3580000007</v>
          </cell>
          <cell r="J404">
            <v>840216.57799999963</v>
          </cell>
          <cell r="K404">
            <v>321165.09499999991</v>
          </cell>
          <cell r="L404">
            <v>2800369.031</v>
          </cell>
          <cell r="M404">
            <v>25402257.816999994</v>
          </cell>
        </row>
        <row r="405">
          <cell r="A405" t="str">
            <v>Texas,2016</v>
          </cell>
          <cell r="B405">
            <v>1903789.1780000001</v>
          </cell>
          <cell r="C405">
            <v>3867430.8270000005</v>
          </cell>
          <cell r="D405">
            <v>3773709.602</v>
          </cell>
          <cell r="E405">
            <v>3792066.2090000021</v>
          </cell>
          <cell r="F405">
            <v>3531560.3770000003</v>
          </cell>
          <cell r="G405">
            <v>3351503.5449999999</v>
          </cell>
          <cell r="H405">
            <v>2849225.7139999997</v>
          </cell>
          <cell r="I405">
            <v>1748110.3090000004</v>
          </cell>
          <cell r="J405">
            <v>874842.43699999992</v>
          </cell>
          <cell r="K405">
            <v>337372.68300000002</v>
          </cell>
          <cell r="L405">
            <v>2960325.4290000005</v>
          </cell>
          <cell r="M405">
            <v>26029610.881000005</v>
          </cell>
        </row>
        <row r="406">
          <cell r="A406" t="str">
            <v>Texas,2017</v>
          </cell>
          <cell r="B406">
            <v>1909516</v>
          </cell>
          <cell r="C406">
            <v>3894976</v>
          </cell>
          <cell r="D406">
            <v>3799181</v>
          </cell>
          <cell r="E406">
            <v>3872245</v>
          </cell>
          <cell r="F406">
            <v>3586498</v>
          </cell>
          <cell r="G406">
            <v>3381570</v>
          </cell>
          <cell r="H406">
            <v>2929188</v>
          </cell>
          <cell r="I406">
            <v>1838134</v>
          </cell>
          <cell r="J406">
            <v>901943</v>
          </cell>
          <cell r="K406">
            <v>345326</v>
          </cell>
          <cell r="L406">
            <v>3085403</v>
          </cell>
          <cell r="M406">
            <v>26458577</v>
          </cell>
        </row>
        <row r="407">
          <cell r="A407" t="str">
            <v>Utah,2009</v>
          </cell>
          <cell r="B407">
            <v>258158.67399999997</v>
          </cell>
          <cell r="C407">
            <v>438616.08299999998</v>
          </cell>
          <cell r="D407">
            <v>463179.386</v>
          </cell>
          <cell r="E407">
            <v>413122.76899999997</v>
          </cell>
          <cell r="F407">
            <v>318041.86699999997</v>
          </cell>
          <cell r="G407">
            <v>299989.28499999992</v>
          </cell>
          <cell r="H407">
            <v>211216.62999999995</v>
          </cell>
          <cell r="I407">
            <v>123373.08499999996</v>
          </cell>
          <cell r="J407">
            <v>79235.28300000001</v>
          </cell>
          <cell r="K407">
            <v>29270.848999999995</v>
          </cell>
          <cell r="L407">
            <v>231879.21699999995</v>
          </cell>
          <cell r="M407">
            <v>2634203.9109999998</v>
          </cell>
        </row>
        <row r="408">
          <cell r="A408" t="str">
            <v>Utah,2010</v>
          </cell>
          <cell r="B408">
            <v>255182.77700000003</v>
          </cell>
          <cell r="C408">
            <v>450918.79000000004</v>
          </cell>
          <cell r="D408">
            <v>447749.77699999989</v>
          </cell>
          <cell r="E408">
            <v>424964.45200000005</v>
          </cell>
          <cell r="F408">
            <v>319127.98699999991</v>
          </cell>
          <cell r="G408">
            <v>300519.783</v>
          </cell>
          <cell r="H408">
            <v>222582.01700000002</v>
          </cell>
          <cell r="I408">
            <v>127544.44199999998</v>
          </cell>
          <cell r="J408">
            <v>79058.747000000003</v>
          </cell>
          <cell r="K408">
            <v>28516.638000000003</v>
          </cell>
          <cell r="L408">
            <v>235119.82699999999</v>
          </cell>
          <cell r="M408">
            <v>2656165.4099999997</v>
          </cell>
        </row>
        <row r="409">
          <cell r="A409" t="str">
            <v>Utah,2011</v>
          </cell>
          <cell r="B409">
            <v>249335.91699999999</v>
          </cell>
          <cell r="C409">
            <v>446797.87199999997</v>
          </cell>
          <cell r="D409">
            <v>438909.53699999989</v>
          </cell>
          <cell r="E409">
            <v>422653.603</v>
          </cell>
          <cell r="F409">
            <v>317175.48500000004</v>
          </cell>
          <cell r="G409">
            <v>295314.81200000003</v>
          </cell>
          <cell r="H409">
            <v>226046.921</v>
          </cell>
          <cell r="I409">
            <v>131281.764</v>
          </cell>
          <cell r="J409">
            <v>78622.377000000008</v>
          </cell>
          <cell r="K409">
            <v>29556.431999999997</v>
          </cell>
          <cell r="L409">
            <v>239460.573</v>
          </cell>
          <cell r="M409">
            <v>2635694.7200000002</v>
          </cell>
        </row>
        <row r="410">
          <cell r="A410" t="str">
            <v>Utah,2012</v>
          </cell>
          <cell r="B410">
            <v>258676.18899999998</v>
          </cell>
          <cell r="C410">
            <v>472913.74500000005</v>
          </cell>
          <cell r="D410">
            <v>448317.48599999998</v>
          </cell>
          <cell r="E410">
            <v>439177.80099999998</v>
          </cell>
          <cell r="F410">
            <v>333393.71299999999</v>
          </cell>
          <cell r="G410">
            <v>303323.64299999998</v>
          </cell>
          <cell r="H410">
            <v>238805.54800000001</v>
          </cell>
          <cell r="I410">
            <v>137414.18200000003</v>
          </cell>
          <cell r="J410">
            <v>81495.80799999999</v>
          </cell>
          <cell r="K410">
            <v>30229.235000000004</v>
          </cell>
          <cell r="L410">
            <v>249139.22500000003</v>
          </cell>
          <cell r="M410">
            <v>2743747.35</v>
          </cell>
        </row>
        <row r="411">
          <cell r="A411" t="str">
            <v>Utah,2013</v>
          </cell>
          <cell r="B411">
            <v>247692.30000000008</v>
          </cell>
          <cell r="C411">
            <v>468065.35800000001</v>
          </cell>
          <cell r="D411">
            <v>432303.44600000011</v>
          </cell>
          <cell r="E411">
            <v>429738.97000000009</v>
          </cell>
          <cell r="F411">
            <v>342623.299</v>
          </cell>
          <cell r="G411">
            <v>305128.36699999997</v>
          </cell>
          <cell r="H411">
            <v>253351.02300000004</v>
          </cell>
          <cell r="I411">
            <v>150357.59299999999</v>
          </cell>
          <cell r="J411">
            <v>86331.502999999997</v>
          </cell>
          <cell r="K411">
            <v>33042.894999999997</v>
          </cell>
          <cell r="L411">
            <v>269731.99099999998</v>
          </cell>
          <cell r="M411">
            <v>2748634.7540000007</v>
          </cell>
        </row>
        <row r="412">
          <cell r="A412" t="str">
            <v>Utah,2014</v>
          </cell>
          <cell r="B412">
            <v>248174.64799999999</v>
          </cell>
          <cell r="C412">
            <v>478985.098</v>
          </cell>
          <cell r="D412">
            <v>442986.46500000008</v>
          </cell>
          <cell r="E412">
            <v>430404.85200000007</v>
          </cell>
          <cell r="F412">
            <v>350760.663</v>
          </cell>
          <cell r="G412">
            <v>299554.223</v>
          </cell>
          <cell r="H412">
            <v>253898.43</v>
          </cell>
          <cell r="I412">
            <v>151629.16699999996</v>
          </cell>
          <cell r="J412">
            <v>83138.697999999989</v>
          </cell>
          <cell r="K412">
            <v>32111.701000000001</v>
          </cell>
          <cell r="L412">
            <v>266879.56599999993</v>
          </cell>
          <cell r="M412">
            <v>2771643.9449999998</v>
          </cell>
        </row>
        <row r="413">
          <cell r="A413" t="str">
            <v>Utah,2015</v>
          </cell>
          <cell r="B413">
            <v>248849.96400000001</v>
          </cell>
          <cell r="C413">
            <v>487838.15700000001</v>
          </cell>
          <cell r="D413">
            <v>456890.3839999999</v>
          </cell>
          <cell r="E413">
            <v>432692.12199999997</v>
          </cell>
          <cell r="F413">
            <v>363872.77399999998</v>
          </cell>
          <cell r="G413">
            <v>300204.391</v>
          </cell>
          <cell r="H413">
            <v>264351.53500000003</v>
          </cell>
          <cell r="I413">
            <v>159295.92100000003</v>
          </cell>
          <cell r="J413">
            <v>86409.80799999999</v>
          </cell>
          <cell r="K413">
            <v>32956.730999999992</v>
          </cell>
          <cell r="L413">
            <v>278662.46000000002</v>
          </cell>
          <cell r="M413">
            <v>2833361.7870000005</v>
          </cell>
        </row>
        <row r="414">
          <cell r="A414" t="str">
            <v>Utah,2016</v>
          </cell>
          <cell r="B414">
            <v>247109.09100000001</v>
          </cell>
          <cell r="C414">
            <v>494173.74600000004</v>
          </cell>
          <cell r="D414">
            <v>464205.64799999993</v>
          </cell>
          <cell r="E414">
            <v>432217.13100000005</v>
          </cell>
          <cell r="F414">
            <v>376244.478</v>
          </cell>
          <cell r="G414">
            <v>300822.37199999997</v>
          </cell>
          <cell r="H414">
            <v>271330.05499999993</v>
          </cell>
          <cell r="I414">
            <v>169074.08199999999</v>
          </cell>
          <cell r="J414">
            <v>88032.416999999987</v>
          </cell>
          <cell r="K414">
            <v>33245.295000000006</v>
          </cell>
          <cell r="L414">
            <v>290351.79399999999</v>
          </cell>
          <cell r="M414">
            <v>2876454.3149999995</v>
          </cell>
        </row>
        <row r="415">
          <cell r="A415" t="str">
            <v>Utah,2017</v>
          </cell>
          <cell r="B415">
            <v>242911</v>
          </cell>
          <cell r="C415">
            <v>488497</v>
          </cell>
          <cell r="D415">
            <v>465778</v>
          </cell>
          <cell r="E415">
            <v>430138</v>
          </cell>
          <cell r="F415">
            <v>382088</v>
          </cell>
          <cell r="G415">
            <v>298078</v>
          </cell>
          <cell r="H415">
            <v>274231</v>
          </cell>
          <cell r="I415">
            <v>177765</v>
          </cell>
          <cell r="J415">
            <v>89950</v>
          </cell>
          <cell r="K415">
            <v>34299</v>
          </cell>
          <cell r="L415">
            <v>302014</v>
          </cell>
          <cell r="M415">
            <v>2883735</v>
          </cell>
        </row>
        <row r="416">
          <cell r="A416" t="str">
            <v>Vermont,2009</v>
          </cell>
          <cell r="B416">
            <v>32510.932000000004</v>
          </cell>
          <cell r="C416">
            <v>72258.351999999984</v>
          </cell>
          <cell r="D416">
            <v>94733.089000000007</v>
          </cell>
          <cell r="E416">
            <v>67506.608999999997</v>
          </cell>
          <cell r="F416">
            <v>85457.424000000014</v>
          </cell>
          <cell r="G416">
            <v>102428.065</v>
          </cell>
          <cell r="H416">
            <v>80435.02899999998</v>
          </cell>
          <cell r="I416">
            <v>44563.913</v>
          </cell>
          <cell r="J416">
            <v>30203.243000000002</v>
          </cell>
          <cell r="K416">
            <v>10728.602999999999</v>
          </cell>
          <cell r="L416">
            <v>85495.759000000005</v>
          </cell>
          <cell r="M416">
            <v>620825.25899999996</v>
          </cell>
        </row>
        <row r="417">
          <cell r="A417" t="str">
            <v>Vermont,2010</v>
          </cell>
          <cell r="B417">
            <v>29364.755999999998</v>
          </cell>
          <cell r="C417">
            <v>67666.705000000002</v>
          </cell>
          <cell r="D417">
            <v>84956.449000000022</v>
          </cell>
          <cell r="E417">
            <v>62465.756999999998</v>
          </cell>
          <cell r="F417">
            <v>76908.09</v>
          </cell>
          <cell r="G417">
            <v>94816.569000000018</v>
          </cell>
          <cell r="H417">
            <v>77049.416999999987</v>
          </cell>
          <cell r="I417">
            <v>42024.949000000001</v>
          </cell>
          <cell r="J417">
            <v>27466.205000000002</v>
          </cell>
          <cell r="K417">
            <v>10509.152</v>
          </cell>
          <cell r="L417">
            <v>80000.306000000011</v>
          </cell>
          <cell r="M417">
            <v>573228.049</v>
          </cell>
        </row>
        <row r="418">
          <cell r="A418" t="str">
            <v>Vermont,2011</v>
          </cell>
          <cell r="B418">
            <v>32222.307000000001</v>
          </cell>
          <cell r="C418">
            <v>73011.8</v>
          </cell>
          <cell r="D418">
            <v>90395.567999999999</v>
          </cell>
          <cell r="E418">
            <v>71349.26999999999</v>
          </cell>
          <cell r="F418">
            <v>81672.885999999999</v>
          </cell>
          <cell r="G418">
            <v>101340.743</v>
          </cell>
          <cell r="H418">
            <v>86079.077999999994</v>
          </cell>
          <cell r="I418">
            <v>47535.46</v>
          </cell>
          <cell r="J418">
            <v>29255.417999999998</v>
          </cell>
          <cell r="K418">
            <v>11795.153</v>
          </cell>
          <cell r="L418">
            <v>88586.031000000003</v>
          </cell>
          <cell r="M418">
            <v>624657.68299999996</v>
          </cell>
        </row>
        <row r="419">
          <cell r="A419" t="str">
            <v>Vermont,2012</v>
          </cell>
          <cell r="B419">
            <v>29518.719999999998</v>
          </cell>
          <cell r="C419">
            <v>65562.704999999987</v>
          </cell>
          <cell r="D419">
            <v>81009.453999999998</v>
          </cell>
          <cell r="E419">
            <v>63068.645000000004</v>
          </cell>
          <cell r="F419">
            <v>68844.633999999991</v>
          </cell>
          <cell r="G419">
            <v>87837.258000000002</v>
          </cell>
          <cell r="H419">
            <v>78265.110000000015</v>
          </cell>
          <cell r="I419">
            <v>44276.388999999996</v>
          </cell>
          <cell r="J419">
            <v>27021.145</v>
          </cell>
          <cell r="K419">
            <v>11497.047</v>
          </cell>
          <cell r="L419">
            <v>82794.581000000006</v>
          </cell>
          <cell r="M419">
            <v>556901.10699999996</v>
          </cell>
        </row>
        <row r="420">
          <cell r="A420" t="str">
            <v>Vermont,2013</v>
          </cell>
          <cell r="B420">
            <v>27006.161</v>
          </cell>
          <cell r="C420">
            <v>61045.363999999994</v>
          </cell>
          <cell r="D420">
            <v>78183.575000000012</v>
          </cell>
          <cell r="E420">
            <v>60855.373999999996</v>
          </cell>
          <cell r="F420">
            <v>65734.865000000005</v>
          </cell>
          <cell r="G420">
            <v>83980.447</v>
          </cell>
          <cell r="H420">
            <v>77037.342000000004</v>
          </cell>
          <cell r="I420">
            <v>44131.591</v>
          </cell>
          <cell r="J420">
            <v>24901.284999999996</v>
          </cell>
          <cell r="K420">
            <v>10590.283000000001</v>
          </cell>
          <cell r="L420">
            <v>79623.158999999985</v>
          </cell>
          <cell r="M420">
            <v>533466.28700000001</v>
          </cell>
        </row>
        <row r="421">
          <cell r="A421" t="str">
            <v>Vermont,2014</v>
          </cell>
          <cell r="B421">
            <v>25182.066999999999</v>
          </cell>
          <cell r="C421">
            <v>57370.417000000001</v>
          </cell>
          <cell r="D421">
            <v>71496.820999999996</v>
          </cell>
          <cell r="E421">
            <v>58848.716</v>
          </cell>
          <cell r="F421">
            <v>60699.900999999998</v>
          </cell>
          <cell r="G421">
            <v>76996.560999999987</v>
          </cell>
          <cell r="H421">
            <v>74335.244000000006</v>
          </cell>
          <cell r="I421">
            <v>43401.054999999993</v>
          </cell>
          <cell r="J421">
            <v>23691.331000000002</v>
          </cell>
          <cell r="K421">
            <v>10062.275</v>
          </cell>
          <cell r="L421">
            <v>77154.660999999993</v>
          </cell>
          <cell r="M421">
            <v>502084.38800000004</v>
          </cell>
        </row>
        <row r="422">
          <cell r="A422" t="str">
            <v>Vermont,2015</v>
          </cell>
          <cell r="B422">
            <v>30541.286</v>
          </cell>
          <cell r="C422">
            <v>69659.87</v>
          </cell>
          <cell r="D422">
            <v>89523.048999999999</v>
          </cell>
          <cell r="E422">
            <v>70507.981999999989</v>
          </cell>
          <cell r="F422">
            <v>72545.951000000001</v>
          </cell>
          <cell r="G422">
            <v>93308.469000000012</v>
          </cell>
          <cell r="H422">
            <v>93619.74</v>
          </cell>
          <cell r="I422">
            <v>57916.83</v>
          </cell>
          <cell r="J422">
            <v>29529.327999999994</v>
          </cell>
          <cell r="K422">
            <v>12918.938000000002</v>
          </cell>
          <cell r="L422">
            <v>100365.09599999999</v>
          </cell>
          <cell r="M422">
            <v>620071.44299999985</v>
          </cell>
        </row>
        <row r="423">
          <cell r="A423" t="str">
            <v>Vermont,2016</v>
          </cell>
          <cell r="B423">
            <v>24254.453999999998</v>
          </cell>
          <cell r="C423">
            <v>54415.659</v>
          </cell>
          <cell r="D423">
            <v>74607.438999999984</v>
          </cell>
          <cell r="E423">
            <v>58373.611999999994</v>
          </cell>
          <cell r="F423">
            <v>57037.104999999996</v>
          </cell>
          <cell r="G423">
            <v>73142.395000000019</v>
          </cell>
          <cell r="H423">
            <v>75695.969000000012</v>
          </cell>
          <cell r="I423">
            <v>49081.432999999997</v>
          </cell>
          <cell r="J423">
            <v>24436.006999999998</v>
          </cell>
          <cell r="K423">
            <v>11370.297</v>
          </cell>
          <cell r="L423">
            <v>84887.737000000008</v>
          </cell>
          <cell r="M423">
            <v>502414.37000000005</v>
          </cell>
        </row>
        <row r="424">
          <cell r="A424" t="str">
            <v>Vermont,2017</v>
          </cell>
          <cell r="B424">
            <v>28365</v>
          </cell>
          <cell r="C424">
            <v>63950</v>
          </cell>
          <cell r="D424">
            <v>84590</v>
          </cell>
          <cell r="E424">
            <v>67970</v>
          </cell>
          <cell r="F424">
            <v>67004</v>
          </cell>
          <cell r="G424">
            <v>83777</v>
          </cell>
          <cell r="H424">
            <v>90409</v>
          </cell>
          <cell r="I424">
            <v>60957</v>
          </cell>
          <cell r="J424">
            <v>28694</v>
          </cell>
          <cell r="K424">
            <v>12702</v>
          </cell>
          <cell r="L424">
            <v>102353</v>
          </cell>
          <cell r="M424">
            <v>588418</v>
          </cell>
        </row>
        <row r="425">
          <cell r="A425" t="str">
            <v>Virginia,2009</v>
          </cell>
          <cell r="B425">
            <v>519928.79699999985</v>
          </cell>
          <cell r="C425">
            <v>991352.29000000015</v>
          </cell>
          <cell r="D425">
            <v>1107530.004</v>
          </cell>
          <cell r="E425">
            <v>1039711.3880000002</v>
          </cell>
          <cell r="F425">
            <v>1140954.7509999999</v>
          </cell>
          <cell r="G425">
            <v>1134156.0450000002</v>
          </cell>
          <cell r="H425">
            <v>847118.27399999998</v>
          </cell>
          <cell r="I425">
            <v>488568.8559999998</v>
          </cell>
          <cell r="J425">
            <v>298835.05900000001</v>
          </cell>
          <cell r="K425">
            <v>111089.51499999996</v>
          </cell>
          <cell r="L425">
            <v>898493.4299999997</v>
          </cell>
          <cell r="M425">
            <v>7679244.9790000003</v>
          </cell>
        </row>
        <row r="426">
          <cell r="A426" t="str">
            <v>Virginia,2010</v>
          </cell>
          <cell r="B426">
            <v>487537.63099999976</v>
          </cell>
          <cell r="C426">
            <v>972981.26199999987</v>
          </cell>
          <cell r="D426">
            <v>1057759.9539999999</v>
          </cell>
          <cell r="E426">
            <v>1012992.3089999995</v>
          </cell>
          <cell r="F426">
            <v>1100827.96</v>
          </cell>
          <cell r="G426">
            <v>1138121.2490000003</v>
          </cell>
          <cell r="H426">
            <v>861754.86500000011</v>
          </cell>
          <cell r="I426">
            <v>487316.80099999992</v>
          </cell>
          <cell r="J426">
            <v>285802.179</v>
          </cell>
          <cell r="K426">
            <v>106553.46300000002</v>
          </cell>
          <cell r="L426">
            <v>879672.44299999997</v>
          </cell>
          <cell r="M426">
            <v>7511647.6729999995</v>
          </cell>
        </row>
        <row r="427">
          <cell r="A427" t="str">
            <v>Virginia,2011</v>
          </cell>
          <cell r="B427">
            <v>499876.48900000006</v>
          </cell>
          <cell r="C427">
            <v>998421.24</v>
          </cell>
          <cell r="D427">
            <v>1097439.6370000003</v>
          </cell>
          <cell r="E427">
            <v>1053548.8579999998</v>
          </cell>
          <cell r="F427">
            <v>1104820.5030000005</v>
          </cell>
          <cell r="G427">
            <v>1169901.5619999995</v>
          </cell>
          <cell r="H427">
            <v>906149.03500000015</v>
          </cell>
          <cell r="I427">
            <v>517553.06599999993</v>
          </cell>
          <cell r="J427">
            <v>294182.09499999997</v>
          </cell>
          <cell r="K427">
            <v>114073.197</v>
          </cell>
          <cell r="L427">
            <v>925808.35799999989</v>
          </cell>
          <cell r="M427">
            <v>7755965.682</v>
          </cell>
        </row>
        <row r="428">
          <cell r="A428" t="str">
            <v>Virginia,2012</v>
          </cell>
          <cell r="B428">
            <v>473883.53800000041</v>
          </cell>
          <cell r="C428">
            <v>957443.90399999975</v>
          </cell>
          <cell r="D428">
            <v>1040126.5899999999</v>
          </cell>
          <cell r="E428">
            <v>1021144.6570000001</v>
          </cell>
          <cell r="F428">
            <v>1041669.4269999998</v>
          </cell>
          <cell r="G428">
            <v>1119139.4890000001</v>
          </cell>
          <cell r="H428">
            <v>884088.28099999996</v>
          </cell>
          <cell r="I428">
            <v>509520.31600000011</v>
          </cell>
          <cell r="J428">
            <v>279046.16999999993</v>
          </cell>
          <cell r="K428">
            <v>110440.63699999997</v>
          </cell>
          <cell r="L428">
            <v>899007.12300000002</v>
          </cell>
          <cell r="M428">
            <v>7436503.0089999996</v>
          </cell>
        </row>
        <row r="429">
          <cell r="A429" t="str">
            <v>Virginia,2013</v>
          </cell>
          <cell r="B429">
            <v>488255.38800000004</v>
          </cell>
          <cell r="C429">
            <v>987383.64100000006</v>
          </cell>
          <cell r="D429">
            <v>1040636.8209999996</v>
          </cell>
          <cell r="E429">
            <v>1057765.0809999998</v>
          </cell>
          <cell r="F429">
            <v>1049898.621</v>
          </cell>
          <cell r="G429">
            <v>1138679.503</v>
          </cell>
          <cell r="H429">
            <v>923140.94799999997</v>
          </cell>
          <cell r="I429">
            <v>545559.74599999993</v>
          </cell>
          <cell r="J429">
            <v>289320.054</v>
          </cell>
          <cell r="K429">
            <v>116947.94100000004</v>
          </cell>
          <cell r="L429">
            <v>951827.74099999992</v>
          </cell>
          <cell r="M429">
            <v>7637587.743999999</v>
          </cell>
        </row>
        <row r="430">
          <cell r="A430" t="str">
            <v>Virginia,2014</v>
          </cell>
          <cell r="B430">
            <v>478216.87000000005</v>
          </cell>
          <cell r="C430">
            <v>970860.18699999992</v>
          </cell>
          <cell r="D430">
            <v>1055906.7989999999</v>
          </cell>
          <cell r="E430">
            <v>1065962.8969999999</v>
          </cell>
          <cell r="F430">
            <v>1026443.8290000001</v>
          </cell>
          <cell r="G430">
            <v>1114295.1610000003</v>
          </cell>
          <cell r="H430">
            <v>929803.87399999984</v>
          </cell>
          <cell r="I430">
            <v>559351.799</v>
          </cell>
          <cell r="J430">
            <v>282431.12800000003</v>
          </cell>
          <cell r="K430">
            <v>118009.59399999997</v>
          </cell>
          <cell r="L430">
            <v>959792.52099999995</v>
          </cell>
          <cell r="M430">
            <v>7601282.1379999993</v>
          </cell>
        </row>
        <row r="431">
          <cell r="A431" t="str">
            <v>Virginia,2015</v>
          </cell>
          <cell r="B431">
            <v>494128.92500000016</v>
          </cell>
          <cell r="C431">
            <v>998142.14399999985</v>
          </cell>
          <cell r="D431">
            <v>1073201.7249999996</v>
          </cell>
          <cell r="E431">
            <v>1106819.0019999999</v>
          </cell>
          <cell r="F431">
            <v>1043927.7519999999</v>
          </cell>
          <cell r="G431">
            <v>1127263.9180000001</v>
          </cell>
          <cell r="H431">
            <v>966209.31200000003</v>
          </cell>
          <cell r="I431">
            <v>598720.02699999989</v>
          </cell>
          <cell r="J431">
            <v>299227.62000000005</v>
          </cell>
          <cell r="K431">
            <v>128290.21400000002</v>
          </cell>
          <cell r="L431">
            <v>1026237.8609999999</v>
          </cell>
          <cell r="M431">
            <v>7835930.6389999995</v>
          </cell>
        </row>
        <row r="432">
          <cell r="A432" t="str">
            <v>Virginia,2016</v>
          </cell>
          <cell r="B432">
            <v>488937.08900000009</v>
          </cell>
          <cell r="C432">
            <v>992840.44699999993</v>
          </cell>
          <cell r="D432">
            <v>1086536.4980000001</v>
          </cell>
          <cell r="E432">
            <v>1108545.5410000002</v>
          </cell>
          <cell r="F432">
            <v>1042903.5299999998</v>
          </cell>
          <cell r="G432">
            <v>1113459.6169999999</v>
          </cell>
          <cell r="H432">
            <v>974978.56000000052</v>
          </cell>
          <cell r="I432">
            <v>621001.05800000019</v>
          </cell>
          <cell r="J432">
            <v>301310.17600000004</v>
          </cell>
          <cell r="K432">
            <v>125222.45600000003</v>
          </cell>
          <cell r="L432">
            <v>1047533.6900000002</v>
          </cell>
          <cell r="M432">
            <v>7855734.972000001</v>
          </cell>
        </row>
        <row r="433">
          <cell r="A433" t="str">
            <v>Virginia,2017</v>
          </cell>
          <cell r="B433">
            <v>489294</v>
          </cell>
          <cell r="C433">
            <v>994537</v>
          </cell>
          <cell r="D433">
            <v>1082272</v>
          </cell>
          <cell r="E433">
            <v>1117181</v>
          </cell>
          <cell r="F433">
            <v>1045485</v>
          </cell>
          <cell r="G433">
            <v>1109290</v>
          </cell>
          <cell r="H433">
            <v>999917</v>
          </cell>
          <cell r="I433">
            <v>656843</v>
          </cell>
          <cell r="J433">
            <v>315892</v>
          </cell>
          <cell r="K433">
            <v>131117</v>
          </cell>
          <cell r="L433">
            <v>1103852</v>
          </cell>
          <cell r="M433">
            <v>7941828</v>
          </cell>
        </row>
        <row r="434">
          <cell r="A434" t="str">
            <v>Washington,2009</v>
          </cell>
          <cell r="B434">
            <v>431513.32900000003</v>
          </cell>
          <cell r="C434">
            <v>844117.80799999996</v>
          </cell>
          <cell r="D434">
            <v>900477.19400000013</v>
          </cell>
          <cell r="E434">
            <v>895432.03399999999</v>
          </cell>
          <cell r="F434">
            <v>922174.39899999998</v>
          </cell>
          <cell r="G434">
            <v>972846.60000000009</v>
          </cell>
          <cell r="H434">
            <v>738332.50099999993</v>
          </cell>
          <cell r="I434">
            <v>400285.478</v>
          </cell>
          <cell r="J434">
            <v>255177.587</v>
          </cell>
          <cell r="K434">
            <v>103078.38499999997</v>
          </cell>
          <cell r="L434">
            <v>758541.45</v>
          </cell>
          <cell r="M434">
            <v>6463435.3150000004</v>
          </cell>
        </row>
        <row r="435">
          <cell r="A435" t="str">
            <v>Washington,2010</v>
          </cell>
          <cell r="B435">
            <v>425379.18199999991</v>
          </cell>
          <cell r="C435">
            <v>853474.21</v>
          </cell>
          <cell r="D435">
            <v>915993.04800000007</v>
          </cell>
          <cell r="E435">
            <v>895183.06700000004</v>
          </cell>
          <cell r="F435">
            <v>921788.9049999998</v>
          </cell>
          <cell r="G435">
            <v>977533.29299999995</v>
          </cell>
          <cell r="H435">
            <v>774018.30899999989</v>
          </cell>
          <cell r="I435">
            <v>415531.68200000009</v>
          </cell>
          <cell r="J435">
            <v>253453.77699999994</v>
          </cell>
          <cell r="K435">
            <v>106946.40900000003</v>
          </cell>
          <cell r="L435">
            <v>775931.86800000002</v>
          </cell>
          <cell r="M435">
            <v>6539301.8820000002</v>
          </cell>
        </row>
        <row r="436">
          <cell r="A436" t="str">
            <v>Washington,2011</v>
          </cell>
          <cell r="B436">
            <v>431446.05000000005</v>
          </cell>
          <cell r="C436">
            <v>858672.201</v>
          </cell>
          <cell r="D436">
            <v>921586.12299999991</v>
          </cell>
          <cell r="E436">
            <v>915263.39799999993</v>
          </cell>
          <cell r="F436">
            <v>912897.66399999987</v>
          </cell>
          <cell r="G436">
            <v>978297.68700000003</v>
          </cell>
          <cell r="H436">
            <v>805824.68099999998</v>
          </cell>
          <cell r="I436">
            <v>437026.83799999987</v>
          </cell>
          <cell r="J436">
            <v>256535.08400000006</v>
          </cell>
          <cell r="K436">
            <v>111299.75000000001</v>
          </cell>
          <cell r="L436">
            <v>804861.6719999999</v>
          </cell>
          <cell r="M436">
            <v>6628849.4759999989</v>
          </cell>
        </row>
        <row r="437">
          <cell r="A437" t="str">
            <v>Washington,2012</v>
          </cell>
          <cell r="B437">
            <v>436138.85899999994</v>
          </cell>
          <cell r="C437">
            <v>860872.62000000011</v>
          </cell>
          <cell r="D437">
            <v>925591.1669999999</v>
          </cell>
          <cell r="E437">
            <v>938774.79500000016</v>
          </cell>
          <cell r="F437">
            <v>909764.26500000001</v>
          </cell>
          <cell r="G437">
            <v>976859.05999999982</v>
          </cell>
          <cell r="H437">
            <v>830260.81099999999</v>
          </cell>
          <cell r="I437">
            <v>460453.14</v>
          </cell>
          <cell r="J437">
            <v>257692.83200000005</v>
          </cell>
          <cell r="K437">
            <v>113637.50299999997</v>
          </cell>
          <cell r="L437">
            <v>831783.47500000009</v>
          </cell>
          <cell r="M437">
            <v>6710045.0519999992</v>
          </cell>
        </row>
        <row r="438">
          <cell r="A438" t="str">
            <v>Washington,2013</v>
          </cell>
          <cell r="B438">
            <v>438952.03499999997</v>
          </cell>
          <cell r="C438">
            <v>867667.31799999997</v>
          </cell>
          <cell r="D438">
            <v>926810.47</v>
          </cell>
          <cell r="E438">
            <v>953087.23300000001</v>
          </cell>
          <cell r="F438">
            <v>907527.15399999998</v>
          </cell>
          <cell r="G438">
            <v>966014.22100000002</v>
          </cell>
          <cell r="H438">
            <v>853730.01800000004</v>
          </cell>
          <cell r="I438">
            <v>486575.5070000001</v>
          </cell>
          <cell r="J438">
            <v>257634.245</v>
          </cell>
          <cell r="K438">
            <v>117355.77700000005</v>
          </cell>
          <cell r="L438">
            <v>861565.5290000001</v>
          </cell>
          <cell r="M438">
            <v>6775353.9780000001</v>
          </cell>
        </row>
        <row r="439">
          <cell r="A439" t="str">
            <v>Washington,2014</v>
          </cell>
          <cell r="B439">
            <v>444668.22200000001</v>
          </cell>
          <cell r="C439">
            <v>879815.1129999999</v>
          </cell>
          <cell r="D439">
            <v>924923.99400000006</v>
          </cell>
          <cell r="E439">
            <v>978479.071</v>
          </cell>
          <cell r="F439">
            <v>912735.58799999999</v>
          </cell>
          <cell r="G439">
            <v>963647.00699999998</v>
          </cell>
          <cell r="H439">
            <v>879948.09299999988</v>
          </cell>
          <cell r="I439">
            <v>521783.40399999992</v>
          </cell>
          <cell r="J439">
            <v>262628.70900000003</v>
          </cell>
          <cell r="K439">
            <v>123225.58499999999</v>
          </cell>
          <cell r="L439">
            <v>907637.69799999986</v>
          </cell>
          <cell r="M439">
            <v>6891854.7859999994</v>
          </cell>
        </row>
        <row r="440">
          <cell r="A440" t="str">
            <v>Washington,2015</v>
          </cell>
          <cell r="B440">
            <v>425124.8930000001</v>
          </cell>
          <cell r="C440">
            <v>843546.37899999984</v>
          </cell>
          <cell r="D440">
            <v>885144.42500000005</v>
          </cell>
          <cell r="E440">
            <v>963622.77099999995</v>
          </cell>
          <cell r="F440">
            <v>885289.70500000007</v>
          </cell>
          <cell r="G440">
            <v>913921.5</v>
          </cell>
          <cell r="H440">
            <v>849495.61800000025</v>
          </cell>
          <cell r="I440">
            <v>520472.94299999985</v>
          </cell>
          <cell r="J440">
            <v>253044.14299999998</v>
          </cell>
          <cell r="K440">
            <v>119933.53099999999</v>
          </cell>
          <cell r="L440">
            <v>893450.61699999985</v>
          </cell>
          <cell r="M440">
            <v>6659595.9079999998</v>
          </cell>
        </row>
        <row r="441">
          <cell r="A441" t="str">
            <v>Washington,2016</v>
          </cell>
          <cell r="B441">
            <v>440558.06500000006</v>
          </cell>
          <cell r="C441">
            <v>876615.03600000008</v>
          </cell>
          <cell r="D441">
            <v>918993.85800000001</v>
          </cell>
          <cell r="E441">
            <v>1010234.3379999999</v>
          </cell>
          <cell r="F441">
            <v>910928.277</v>
          </cell>
          <cell r="G441">
            <v>940820.53399999999</v>
          </cell>
          <cell r="H441">
            <v>897061.45</v>
          </cell>
          <cell r="I441">
            <v>573990.17899999989</v>
          </cell>
          <cell r="J441">
            <v>269783.45299999998</v>
          </cell>
          <cell r="K441">
            <v>123834.97700000001</v>
          </cell>
          <cell r="L441">
            <v>967608.60899999994</v>
          </cell>
          <cell r="M441">
            <v>6962820.1669999994</v>
          </cell>
        </row>
        <row r="442">
          <cell r="A442" t="str">
            <v>Washington,2017</v>
          </cell>
          <cell r="B442">
            <v>434211</v>
          </cell>
          <cell r="C442">
            <v>870022</v>
          </cell>
          <cell r="D442">
            <v>901988</v>
          </cell>
          <cell r="E442">
            <v>1028582</v>
          </cell>
          <cell r="F442">
            <v>916598</v>
          </cell>
          <cell r="G442">
            <v>927709</v>
          </cell>
          <cell r="H442">
            <v>901447</v>
          </cell>
          <cell r="I442">
            <v>598368</v>
          </cell>
          <cell r="J442">
            <v>273108</v>
          </cell>
          <cell r="K442">
            <v>123485</v>
          </cell>
          <cell r="L442">
            <v>994961</v>
          </cell>
          <cell r="M442">
            <v>6975518</v>
          </cell>
        </row>
        <row r="443">
          <cell r="A443" t="str">
            <v>West Virginia,2009</v>
          </cell>
          <cell r="B443">
            <v>103052.72899999996</v>
          </cell>
          <cell r="C443">
            <v>207112.391</v>
          </cell>
          <cell r="D443">
            <v>235779.26299999998</v>
          </cell>
          <cell r="E443">
            <v>217248.19100000002</v>
          </cell>
          <cell r="F443">
            <v>236580.52999999997</v>
          </cell>
          <cell r="G443">
            <v>268575.61499999999</v>
          </cell>
          <cell r="H443">
            <v>228272.58099999998</v>
          </cell>
          <cell r="I443">
            <v>143809.76699999999</v>
          </cell>
          <cell r="J443">
            <v>96775.19</v>
          </cell>
          <cell r="K443">
            <v>35053.653000000006</v>
          </cell>
          <cell r="L443">
            <v>275638.61</v>
          </cell>
          <cell r="M443">
            <v>1772259.9099999997</v>
          </cell>
        </row>
        <row r="444">
          <cell r="A444" t="str">
            <v>West Virginia,2010</v>
          </cell>
          <cell r="B444">
            <v>100640.66600000004</v>
          </cell>
          <cell r="C444">
            <v>207704.05900000001</v>
          </cell>
          <cell r="D444">
            <v>233534.89900000003</v>
          </cell>
          <cell r="E444">
            <v>212459.84299999999</v>
          </cell>
          <cell r="F444">
            <v>232928.40000000002</v>
          </cell>
          <cell r="G444">
            <v>268276.68200000003</v>
          </cell>
          <cell r="H444">
            <v>237712.55499999999</v>
          </cell>
          <cell r="I444">
            <v>149324.26500000001</v>
          </cell>
          <cell r="J444">
            <v>95075.858999999997</v>
          </cell>
          <cell r="K444">
            <v>34192.673000000003</v>
          </cell>
          <cell r="L444">
            <v>278592.79700000002</v>
          </cell>
          <cell r="M444">
            <v>1771849.9009999998</v>
          </cell>
        </row>
        <row r="445">
          <cell r="A445" t="str">
            <v>West Virginia,2011</v>
          </cell>
          <cell r="B445">
            <v>96984.423999999985</v>
          </cell>
          <cell r="C445">
            <v>198917.226</v>
          </cell>
          <cell r="D445">
            <v>224664.35900000003</v>
          </cell>
          <cell r="E445">
            <v>204237.26600000003</v>
          </cell>
          <cell r="F445">
            <v>220165.11499999999</v>
          </cell>
          <cell r="G445">
            <v>254870.38100000005</v>
          </cell>
          <cell r="H445">
            <v>237264.83299999998</v>
          </cell>
          <cell r="I445">
            <v>148633.46799999999</v>
          </cell>
          <cell r="J445">
            <v>92471.066000000021</v>
          </cell>
          <cell r="K445">
            <v>34439.434000000001</v>
          </cell>
          <cell r="L445">
            <v>275543.96799999999</v>
          </cell>
          <cell r="M445">
            <v>1712647.5720000002</v>
          </cell>
        </row>
        <row r="446">
          <cell r="A446" t="str">
            <v>West Virginia,2012</v>
          </cell>
          <cell r="B446">
            <v>95141.876999999979</v>
          </cell>
          <cell r="C446">
            <v>195819.85499999998</v>
          </cell>
          <cell r="D446">
            <v>218874.61500000002</v>
          </cell>
          <cell r="E446">
            <v>200456.76600000006</v>
          </cell>
          <cell r="F446">
            <v>213889.34100000007</v>
          </cell>
          <cell r="G446">
            <v>243754.10200000001</v>
          </cell>
          <cell r="H446">
            <v>231942.30299999996</v>
          </cell>
          <cell r="I446">
            <v>146619.12</v>
          </cell>
          <cell r="J446">
            <v>86244.850999999981</v>
          </cell>
          <cell r="K446">
            <v>32526.326999999994</v>
          </cell>
          <cell r="L446">
            <v>265390.29799999995</v>
          </cell>
          <cell r="M446">
            <v>1665269.1570000004</v>
          </cell>
        </row>
        <row r="447">
          <cell r="A447" t="str">
            <v>West Virginia,2013</v>
          </cell>
          <cell r="B447">
            <v>95425.619999999981</v>
          </cell>
          <cell r="C447">
            <v>199015.80100000004</v>
          </cell>
          <cell r="D447">
            <v>219891.51900000003</v>
          </cell>
          <cell r="E447">
            <v>203896.48300000001</v>
          </cell>
          <cell r="F447">
            <v>217797.071</v>
          </cell>
          <cell r="G447">
            <v>250752.90399999998</v>
          </cell>
          <cell r="H447">
            <v>246320.25199999998</v>
          </cell>
          <cell r="I447">
            <v>153376.334</v>
          </cell>
          <cell r="J447">
            <v>88696.29300000002</v>
          </cell>
          <cell r="K447">
            <v>33622.368000000002</v>
          </cell>
          <cell r="L447">
            <v>275694.99500000005</v>
          </cell>
          <cell r="M447">
            <v>1708794.645</v>
          </cell>
        </row>
        <row r="448">
          <cell r="A448" t="str">
            <v>West Virginia,2014</v>
          </cell>
          <cell r="B448">
            <v>93094.790999999997</v>
          </cell>
          <cell r="C448">
            <v>190358.67500000005</v>
          </cell>
          <cell r="D448">
            <v>215006.30199999997</v>
          </cell>
          <cell r="E448">
            <v>196989.70800000004</v>
          </cell>
          <cell r="F448">
            <v>203944.2</v>
          </cell>
          <cell r="G448">
            <v>230993.27900000001</v>
          </cell>
          <cell r="H448">
            <v>240086.11800000002</v>
          </cell>
          <cell r="I448">
            <v>155814.01199999996</v>
          </cell>
          <cell r="J448">
            <v>87244.388999999996</v>
          </cell>
          <cell r="K448">
            <v>34261.347999999998</v>
          </cell>
          <cell r="L448">
            <v>277319.74899999995</v>
          </cell>
          <cell r="M448">
            <v>1647792.8219999999</v>
          </cell>
        </row>
        <row r="449">
          <cell r="A449" t="str">
            <v>West Virginia,2015</v>
          </cell>
          <cell r="B449">
            <v>87532.506999999969</v>
          </cell>
          <cell r="C449">
            <v>179115.66400000005</v>
          </cell>
          <cell r="D449">
            <v>203530.359</v>
          </cell>
          <cell r="E449">
            <v>185741.79199999999</v>
          </cell>
          <cell r="F449">
            <v>190753.64199999999</v>
          </cell>
          <cell r="G449">
            <v>211106.94200000004</v>
          </cell>
          <cell r="H449">
            <v>219004.64300000001</v>
          </cell>
          <cell r="I449">
            <v>146122.51800000001</v>
          </cell>
          <cell r="J449">
            <v>78942.369000000021</v>
          </cell>
          <cell r="K449">
            <v>32636.474999999999</v>
          </cell>
          <cell r="L449">
            <v>257701.36200000005</v>
          </cell>
          <cell r="M449">
            <v>1534486.9109999998</v>
          </cell>
        </row>
        <row r="450">
          <cell r="A450" t="str">
            <v>West Virginia,2016</v>
          </cell>
          <cell r="B450">
            <v>95271.116000000009</v>
          </cell>
          <cell r="C450">
            <v>197379.66200000001</v>
          </cell>
          <cell r="D450">
            <v>217308.40600000005</v>
          </cell>
          <cell r="E450">
            <v>203684.43800000002</v>
          </cell>
          <cell r="F450">
            <v>208815.122</v>
          </cell>
          <cell r="G450">
            <v>229522.10499999998</v>
          </cell>
          <cell r="H450">
            <v>241397.179</v>
          </cell>
          <cell r="I450">
            <v>170002.90899999996</v>
          </cell>
          <cell r="J450">
            <v>88260.271999999997</v>
          </cell>
          <cell r="K450">
            <v>33823.552000000003</v>
          </cell>
          <cell r="L450">
            <v>292086.73299999995</v>
          </cell>
          <cell r="M450">
            <v>1685464.7610000002</v>
          </cell>
        </row>
        <row r="451">
          <cell r="A451" t="str">
            <v>West Virginia,2017</v>
          </cell>
          <cell r="B451">
            <v>85713</v>
          </cell>
          <cell r="C451">
            <v>182063</v>
          </cell>
          <cell r="D451">
            <v>198444</v>
          </cell>
          <cell r="E451">
            <v>186817</v>
          </cell>
          <cell r="F451">
            <v>187249</v>
          </cell>
          <cell r="G451">
            <v>207374</v>
          </cell>
          <cell r="H451">
            <v>225160</v>
          </cell>
          <cell r="I451">
            <v>164118</v>
          </cell>
          <cell r="J451">
            <v>85728</v>
          </cell>
          <cell r="K451">
            <v>33061</v>
          </cell>
          <cell r="L451">
            <v>282907</v>
          </cell>
          <cell r="M451">
            <v>1555727</v>
          </cell>
        </row>
        <row r="452">
          <cell r="A452" t="str">
            <v>Wisconsin,2009</v>
          </cell>
          <cell r="B452">
            <v>356612.67999999993</v>
          </cell>
          <cell r="C452">
            <v>723103.33299999987</v>
          </cell>
          <cell r="D452">
            <v>826691.0399999998</v>
          </cell>
          <cell r="E452">
            <v>687415.73300000024</v>
          </cell>
          <cell r="F452">
            <v>786252.96200000006</v>
          </cell>
          <cell r="G452">
            <v>860910.71600000001</v>
          </cell>
          <cell r="H452">
            <v>620627.36699999997</v>
          </cell>
          <cell r="I452">
            <v>369176.98999999993</v>
          </cell>
          <cell r="J452">
            <v>261492.45700000002</v>
          </cell>
          <cell r="K452">
            <v>108896.368</v>
          </cell>
          <cell r="L452">
            <v>739565.81499999994</v>
          </cell>
          <cell r="M452">
            <v>5601179.6459999997</v>
          </cell>
        </row>
        <row r="453">
          <cell r="A453" t="str">
            <v>Wisconsin,2010</v>
          </cell>
          <cell r="B453">
            <v>348413.71600000007</v>
          </cell>
          <cell r="C453">
            <v>731724.79800000018</v>
          </cell>
          <cell r="D453">
            <v>782033.87599999981</v>
          </cell>
          <cell r="E453">
            <v>689457.05300000007</v>
          </cell>
          <cell r="F453">
            <v>749960.17599999998</v>
          </cell>
          <cell r="G453">
            <v>851363.11199999985</v>
          </cell>
          <cell r="H453">
            <v>638761.02399999998</v>
          </cell>
          <cell r="I453">
            <v>369899.17299999995</v>
          </cell>
          <cell r="J453">
            <v>256351.47899999999</v>
          </cell>
          <cell r="K453">
            <v>109223.33700000003</v>
          </cell>
          <cell r="L453">
            <v>735473.98900000006</v>
          </cell>
          <cell r="M453">
            <v>5527187.7439999999</v>
          </cell>
        </row>
        <row r="454">
          <cell r="A454" t="str">
            <v>Wisconsin,2011</v>
          </cell>
          <cell r="B454">
            <v>341973.43700000003</v>
          </cell>
          <cell r="C454">
            <v>714014.02900000021</v>
          </cell>
          <cell r="D454">
            <v>767665.6669999999</v>
          </cell>
          <cell r="E454">
            <v>685057.929</v>
          </cell>
          <cell r="F454">
            <v>714841.61899999972</v>
          </cell>
          <cell r="G454">
            <v>828854.99499999976</v>
          </cell>
          <cell r="H454">
            <v>648120.84100000001</v>
          </cell>
          <cell r="I454">
            <v>370696.66700000002</v>
          </cell>
          <cell r="J454">
            <v>250209.516</v>
          </cell>
          <cell r="K454">
            <v>108994.40300000005</v>
          </cell>
          <cell r="L454">
            <v>729900.58600000001</v>
          </cell>
          <cell r="M454">
            <v>5430429.1029999992</v>
          </cell>
        </row>
        <row r="455">
          <cell r="A455" t="str">
            <v>Wisconsin,2012</v>
          </cell>
          <cell r="B455">
            <v>346030.41800000006</v>
          </cell>
          <cell r="C455">
            <v>722250.39599999995</v>
          </cell>
          <cell r="D455">
            <v>777727.02099999995</v>
          </cell>
          <cell r="E455">
            <v>705785.09700000007</v>
          </cell>
          <cell r="F455">
            <v>708926.52200000035</v>
          </cell>
          <cell r="G455">
            <v>841477.80099999986</v>
          </cell>
          <cell r="H455">
            <v>686811.78200000001</v>
          </cell>
          <cell r="I455">
            <v>393857.36200000002</v>
          </cell>
          <cell r="J455">
            <v>252472.90400000004</v>
          </cell>
          <cell r="K455">
            <v>112732.58199999997</v>
          </cell>
          <cell r="L455">
            <v>759062.848</v>
          </cell>
          <cell r="M455">
            <v>5548071.8850000007</v>
          </cell>
        </row>
        <row r="456">
          <cell r="A456" t="str">
            <v>Wisconsin,2013</v>
          </cell>
          <cell r="B456">
            <v>339459.902</v>
          </cell>
          <cell r="C456">
            <v>715012.74800000014</v>
          </cell>
          <cell r="D456">
            <v>765980.74499999976</v>
          </cell>
          <cell r="E456">
            <v>703360.71800000011</v>
          </cell>
          <cell r="F456">
            <v>690269.22900000017</v>
          </cell>
          <cell r="G456">
            <v>825596.71200000006</v>
          </cell>
          <cell r="H456">
            <v>694988.28600000008</v>
          </cell>
          <cell r="I456">
            <v>399389.32299999997</v>
          </cell>
          <cell r="J456">
            <v>246711.20100000003</v>
          </cell>
          <cell r="K456">
            <v>114753.19099999998</v>
          </cell>
          <cell r="L456">
            <v>760853.71499999997</v>
          </cell>
          <cell r="M456">
            <v>5495522.0550000006</v>
          </cell>
        </row>
        <row r="457">
          <cell r="A457" t="str">
            <v>Wisconsin,2014</v>
          </cell>
          <cell r="B457">
            <v>336435.57699999999</v>
          </cell>
          <cell r="C457">
            <v>718078.11599999992</v>
          </cell>
          <cell r="D457">
            <v>768358.94900000002</v>
          </cell>
          <cell r="E457">
            <v>711654.73299999989</v>
          </cell>
          <cell r="F457">
            <v>684978.92399999988</v>
          </cell>
          <cell r="G457">
            <v>820377.40000000014</v>
          </cell>
          <cell r="H457">
            <v>721744.9040000001</v>
          </cell>
          <cell r="I457">
            <v>421525.41199999989</v>
          </cell>
          <cell r="J457">
            <v>250074.30999999994</v>
          </cell>
          <cell r="K457">
            <v>117228.76099999998</v>
          </cell>
          <cell r="L457">
            <v>788828.48299999977</v>
          </cell>
          <cell r="M457">
            <v>5550457.0859999992</v>
          </cell>
        </row>
        <row r="458">
          <cell r="A458" t="str">
            <v>Wisconsin,2015</v>
          </cell>
          <cell r="B458">
            <v>327592.27599999995</v>
          </cell>
          <cell r="C458">
            <v>698404.85900000017</v>
          </cell>
          <cell r="D458">
            <v>752300.41500000004</v>
          </cell>
          <cell r="E458">
            <v>700783.28199999989</v>
          </cell>
          <cell r="F458">
            <v>664810.93000000005</v>
          </cell>
          <cell r="G458">
            <v>780966.86700000009</v>
          </cell>
          <cell r="H458">
            <v>715333.32999999984</v>
          </cell>
          <cell r="I458">
            <v>427854.22900000005</v>
          </cell>
          <cell r="J458">
            <v>243707.34399999998</v>
          </cell>
          <cell r="K458">
            <v>114895.12100000001</v>
          </cell>
          <cell r="L458">
            <v>786456.69400000013</v>
          </cell>
          <cell r="M458">
            <v>5426648.6530000009</v>
          </cell>
        </row>
        <row r="459">
          <cell r="A459" t="str">
            <v>Wisconsin,2016</v>
          </cell>
          <cell r="B459">
            <v>326180.72100000002</v>
          </cell>
          <cell r="C459">
            <v>701427.32699999993</v>
          </cell>
          <cell r="D459">
            <v>755636.7</v>
          </cell>
          <cell r="E459">
            <v>699027.55</v>
          </cell>
          <cell r="F459">
            <v>659119.66200000001</v>
          </cell>
          <cell r="G459">
            <v>765462.64599999995</v>
          </cell>
          <cell r="H459">
            <v>725248.32400000002</v>
          </cell>
          <cell r="I459">
            <v>446359.05800000002</v>
          </cell>
          <cell r="J459">
            <v>241992.74900000001</v>
          </cell>
          <cell r="K459">
            <v>117118.37099999996</v>
          </cell>
          <cell r="L459">
            <v>805470.17799999996</v>
          </cell>
          <cell r="M459">
            <v>5437573.108</v>
          </cell>
        </row>
        <row r="460">
          <cell r="A460" t="str">
            <v>Wisconsin,2017</v>
          </cell>
          <cell r="B460">
            <v>320921</v>
          </cell>
          <cell r="C460">
            <v>693114</v>
          </cell>
          <cell r="D460">
            <v>748384</v>
          </cell>
          <cell r="E460">
            <v>696566</v>
          </cell>
          <cell r="F460">
            <v>659915</v>
          </cell>
          <cell r="G460">
            <v>751572</v>
          </cell>
          <cell r="H460">
            <v>742698</v>
          </cell>
          <cell r="I460">
            <v>470847</v>
          </cell>
          <cell r="J460">
            <v>246228</v>
          </cell>
          <cell r="K460">
            <v>116026</v>
          </cell>
          <cell r="L460">
            <v>833101</v>
          </cell>
          <cell r="M460">
            <v>5446271</v>
          </cell>
        </row>
        <row r="461">
          <cell r="A461" t="str">
            <v>Wyoming,2009</v>
          </cell>
          <cell r="B461">
            <v>35722.438999999998</v>
          </cell>
          <cell r="C461">
            <v>67029.883999999991</v>
          </cell>
          <cell r="D461">
            <v>80415.206999999995</v>
          </cell>
          <cell r="E461">
            <v>67060.034</v>
          </cell>
          <cell r="F461">
            <v>64126.428</v>
          </cell>
          <cell r="G461">
            <v>81240.144</v>
          </cell>
          <cell r="H461">
            <v>61507.877999999997</v>
          </cell>
          <cell r="I461">
            <v>33323.114999999998</v>
          </cell>
          <cell r="J461">
            <v>21280.576000000001</v>
          </cell>
          <cell r="K461">
            <v>7882.1490000000013</v>
          </cell>
          <cell r="L461">
            <v>62485.84</v>
          </cell>
          <cell r="M461">
            <v>519587.85399999993</v>
          </cell>
        </row>
        <row r="462">
          <cell r="A462" t="str">
            <v>Wyoming,2010</v>
          </cell>
          <cell r="B462">
            <v>35656.452000000012</v>
          </cell>
          <cell r="C462">
            <v>68534.260999999999</v>
          </cell>
          <cell r="D462">
            <v>80411.418999999994</v>
          </cell>
          <cell r="E462">
            <v>68406.896000000008</v>
          </cell>
          <cell r="F462">
            <v>65195.685999999994</v>
          </cell>
          <cell r="G462">
            <v>82623.87</v>
          </cell>
          <cell r="H462">
            <v>67551.90800000001</v>
          </cell>
          <cell r="I462">
            <v>37679.229000000007</v>
          </cell>
          <cell r="J462">
            <v>22678.042999999998</v>
          </cell>
          <cell r="K462">
            <v>8804.6</v>
          </cell>
          <cell r="L462">
            <v>69161.872000000003</v>
          </cell>
          <cell r="M462">
            <v>537542.36399999994</v>
          </cell>
        </row>
        <row r="463">
          <cell r="A463" t="str">
            <v>Wyoming,2011</v>
          </cell>
          <cell r="B463">
            <v>38826.058999999994</v>
          </cell>
          <cell r="C463">
            <v>72225.652999999991</v>
          </cell>
          <cell r="D463">
            <v>77785.752000000008</v>
          </cell>
          <cell r="E463">
            <v>70992.252000000008</v>
          </cell>
          <cell r="F463">
            <v>63307.262000000002</v>
          </cell>
          <cell r="G463">
            <v>78134.710999999981</v>
          </cell>
          <cell r="H463">
            <v>65900.815999999992</v>
          </cell>
          <cell r="I463">
            <v>35775.474000000002</v>
          </cell>
          <cell r="J463">
            <v>20393.716</v>
          </cell>
          <cell r="K463">
            <v>7791.6600000000017</v>
          </cell>
          <cell r="L463">
            <v>63960.850000000006</v>
          </cell>
          <cell r="M463">
            <v>531133.35499999998</v>
          </cell>
        </row>
        <row r="464">
          <cell r="A464" t="str">
            <v>Wyoming,2012</v>
          </cell>
          <cell r="B464">
            <v>38454.359999999986</v>
          </cell>
          <cell r="C464">
            <v>73894.048999999999</v>
          </cell>
          <cell r="D464">
            <v>79268.708000000013</v>
          </cell>
          <cell r="E464">
            <v>76961.333000000013</v>
          </cell>
          <cell r="F464">
            <v>68846.611000000004</v>
          </cell>
          <cell r="G464">
            <v>82175.246000000014</v>
          </cell>
          <cell r="H464">
            <v>71092.406999999977</v>
          </cell>
          <cell r="I464">
            <v>38537.858999999997</v>
          </cell>
          <cell r="J464">
            <v>21766.835999999996</v>
          </cell>
          <cell r="K464">
            <v>8578.1820000000007</v>
          </cell>
          <cell r="L464">
            <v>68882.876999999993</v>
          </cell>
          <cell r="M464">
            <v>559575.59100000013</v>
          </cell>
        </row>
        <row r="465">
          <cell r="A465" t="str">
            <v>Wyoming,2013</v>
          </cell>
          <cell r="B465">
            <v>34096.671999999999</v>
          </cell>
          <cell r="C465">
            <v>65882.248000000007</v>
          </cell>
          <cell r="D465">
            <v>70778.941999999995</v>
          </cell>
          <cell r="E465">
            <v>68628.370999999999</v>
          </cell>
          <cell r="F465">
            <v>59628.420000000006</v>
          </cell>
          <cell r="G465">
            <v>69991.216</v>
          </cell>
          <cell r="H465">
            <v>66500.143000000011</v>
          </cell>
          <cell r="I465">
            <v>36226.008999999991</v>
          </cell>
          <cell r="J465">
            <v>19807.527999999998</v>
          </cell>
          <cell r="K465">
            <v>7621.5539999999992</v>
          </cell>
          <cell r="L465">
            <v>63655.090999999986</v>
          </cell>
          <cell r="M465">
            <v>499161.10299999994</v>
          </cell>
        </row>
        <row r="466">
          <cell r="A466" t="str">
            <v>Wyoming,2014</v>
          </cell>
          <cell r="B466">
            <v>35911.311000000002</v>
          </cell>
          <cell r="C466">
            <v>70763.041999999987</v>
          </cell>
          <cell r="D466">
            <v>77056.661000000007</v>
          </cell>
          <cell r="E466">
            <v>78026.312999999995</v>
          </cell>
          <cell r="F466">
            <v>65628.247000000003</v>
          </cell>
          <cell r="G466">
            <v>72773.612999999998</v>
          </cell>
          <cell r="H466">
            <v>71566.814999999988</v>
          </cell>
          <cell r="I466">
            <v>40325.805999999997</v>
          </cell>
          <cell r="J466">
            <v>21279.026000000005</v>
          </cell>
          <cell r="K466">
            <v>8257.5889999999999</v>
          </cell>
          <cell r="L466">
            <v>69862.421000000002</v>
          </cell>
          <cell r="M466">
            <v>541588.42300000007</v>
          </cell>
        </row>
        <row r="467">
          <cell r="A467" t="str">
            <v>Wyoming,2015</v>
          </cell>
          <cell r="B467">
            <v>32801.686999999998</v>
          </cell>
          <cell r="C467">
            <v>66994.024000000005</v>
          </cell>
          <cell r="D467">
            <v>72571.357000000004</v>
          </cell>
          <cell r="E467">
            <v>68412.986999999994</v>
          </cell>
          <cell r="F467">
            <v>59987.608</v>
          </cell>
          <cell r="G467">
            <v>66932.831999999995</v>
          </cell>
          <cell r="H467">
            <v>70780.774999999994</v>
          </cell>
          <cell r="I467">
            <v>41818.156000000003</v>
          </cell>
          <cell r="J467">
            <v>21471.458999999999</v>
          </cell>
          <cell r="K467">
            <v>8752.6949999999997</v>
          </cell>
          <cell r="L467">
            <v>72042.31</v>
          </cell>
          <cell r="M467">
            <v>510523.58</v>
          </cell>
        </row>
        <row r="468">
          <cell r="A468" t="str">
            <v>Wyoming,2016</v>
          </cell>
          <cell r="B468">
            <v>32210.192999999999</v>
          </cell>
          <cell r="C468">
            <v>67026.94200000001</v>
          </cell>
          <cell r="D468">
            <v>65014.995999999999</v>
          </cell>
          <cell r="E468">
            <v>65874.232000000004</v>
          </cell>
          <cell r="F468">
            <v>59140.994999999995</v>
          </cell>
          <cell r="G468">
            <v>62570.478999999992</v>
          </cell>
          <cell r="H468">
            <v>67318.626999999993</v>
          </cell>
          <cell r="I468">
            <v>41483.021999999997</v>
          </cell>
          <cell r="J468">
            <v>21250.659999999996</v>
          </cell>
          <cell r="K468">
            <v>8469.7880000000005</v>
          </cell>
          <cell r="L468">
            <v>71203.47</v>
          </cell>
          <cell r="M468">
            <v>490359.93399999995</v>
          </cell>
        </row>
        <row r="469">
          <cell r="A469" t="str">
            <v>Wyoming,2017</v>
          </cell>
          <cell r="B469">
            <v>34227</v>
          </cell>
          <cell r="C469">
            <v>72247</v>
          </cell>
          <cell r="D469">
            <v>75543</v>
          </cell>
          <cell r="E469">
            <v>76586</v>
          </cell>
          <cell r="F469">
            <v>65717</v>
          </cell>
          <cell r="G469">
            <v>66377</v>
          </cell>
          <cell r="H469">
            <v>74600</v>
          </cell>
          <cell r="I469">
            <v>45551</v>
          </cell>
          <cell r="J469">
            <v>21917</v>
          </cell>
          <cell r="K469">
            <v>8928</v>
          </cell>
          <cell r="L469">
            <v>76396</v>
          </cell>
          <cell r="M469">
            <v>541693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CFB0-CF50-4B9E-956C-E5CFD8319146}">
  <dimension ref="A1:AM470"/>
  <sheetViews>
    <sheetView workbookViewId="0">
      <selection activeCell="N2" sqref="N2"/>
    </sheetView>
  </sheetViews>
  <sheetFormatPr defaultRowHeight="14.4" x14ac:dyDescent="0.3"/>
  <cols>
    <col min="1" max="1" width="17.33203125" bestFit="1" customWidth="1"/>
    <col min="2" max="2" width="17.33203125" customWidth="1"/>
    <col min="3" max="3" width="22.6640625" bestFit="1" customWidth="1"/>
    <col min="4" max="4" width="14.109375" style="12" bestFit="1" customWidth="1"/>
    <col min="5" max="5" width="13" style="12" bestFit="1" customWidth="1"/>
    <col min="6" max="8" width="14.109375" style="12" bestFit="1" customWidth="1"/>
    <col min="9" max="9" width="14.21875" style="12" bestFit="1" customWidth="1"/>
    <col min="10" max="11" width="14.109375" style="12" bestFit="1" customWidth="1"/>
    <col min="12" max="12" width="14.21875" style="12" bestFit="1" customWidth="1"/>
    <col min="13" max="13" width="11.33203125" style="12" bestFit="1" customWidth="1"/>
    <col min="14" max="14" width="11.33203125" style="12" customWidth="1"/>
    <col min="15" max="15" width="16.33203125" style="12" bestFit="1" customWidth="1"/>
    <col min="25" max="25" width="8.88671875" style="13"/>
    <col min="27" max="27" width="13.33203125" bestFit="1" customWidth="1"/>
    <col min="28" max="38" width="8.88671875" style="14"/>
    <col min="39" max="39" width="10.44140625" style="14" bestFit="1" customWidth="1"/>
  </cols>
  <sheetData>
    <row r="1" spans="1:39" ht="17.399999999999999" x14ac:dyDescent="0.35">
      <c r="A1" s="51" t="s">
        <v>0</v>
      </c>
      <c r="B1" s="51"/>
      <c r="C1" s="51"/>
      <c r="D1" s="52" t="s">
        <v>1</v>
      </c>
      <c r="E1" s="52"/>
      <c r="F1" s="52"/>
      <c r="G1" s="52"/>
      <c r="H1" s="52"/>
      <c r="I1" s="52"/>
      <c r="J1" s="52"/>
      <c r="K1" s="52"/>
      <c r="L1" s="52"/>
      <c r="M1" s="52"/>
      <c r="N1" s="1"/>
      <c r="O1" s="1"/>
      <c r="P1" s="53" t="s">
        <v>2</v>
      </c>
      <c r="Q1" s="53"/>
      <c r="R1" s="53"/>
      <c r="S1" s="53"/>
      <c r="T1" s="53"/>
      <c r="U1" s="53"/>
      <c r="V1" s="53"/>
      <c r="W1" s="53"/>
      <c r="X1" s="53"/>
      <c r="Y1" s="53"/>
      <c r="Z1" s="2"/>
      <c r="AA1" s="2"/>
      <c r="AB1" s="54" t="s">
        <v>3</v>
      </c>
      <c r="AC1" s="54"/>
      <c r="AD1" s="54"/>
      <c r="AE1" s="54"/>
      <c r="AF1" s="54"/>
      <c r="AG1" s="54"/>
      <c r="AH1" s="54"/>
      <c r="AI1" s="54"/>
      <c r="AJ1" s="54"/>
      <c r="AK1" s="54"/>
      <c r="AL1" s="3"/>
      <c r="AM1" s="4"/>
    </row>
    <row r="2" spans="1:39" x14ac:dyDescent="0.3">
      <c r="A2" s="5" t="s">
        <v>4</v>
      </c>
      <c r="B2" s="5" t="s">
        <v>5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599</v>
      </c>
      <c r="O2" s="6" t="s">
        <v>18</v>
      </c>
      <c r="P2" s="7" t="s">
        <v>7</v>
      </c>
      <c r="Q2" s="7" t="s">
        <v>8</v>
      </c>
      <c r="R2" s="7" t="s">
        <v>9</v>
      </c>
      <c r="S2" s="7" t="s">
        <v>10</v>
      </c>
      <c r="T2" s="7" t="s">
        <v>11</v>
      </c>
      <c r="U2" s="7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598</v>
      </c>
      <c r="AA2" s="7" t="s">
        <v>19</v>
      </c>
      <c r="AB2" s="8" t="s">
        <v>7</v>
      </c>
      <c r="AC2" s="8" t="s">
        <v>8</v>
      </c>
      <c r="AD2" s="8" t="s">
        <v>9</v>
      </c>
      <c r="AE2" s="8" t="s">
        <v>10</v>
      </c>
      <c r="AF2" s="8" t="s">
        <v>11</v>
      </c>
      <c r="AG2" s="8" t="s">
        <v>12</v>
      </c>
      <c r="AH2" s="8" t="s">
        <v>13</v>
      </c>
      <c r="AI2" s="8" t="s">
        <v>14</v>
      </c>
      <c r="AJ2" s="8" t="s">
        <v>15</v>
      </c>
      <c r="AK2" s="8" t="s">
        <v>16</v>
      </c>
      <c r="AL2" s="8" t="s">
        <v>17</v>
      </c>
      <c r="AM2" s="8" t="s">
        <v>20</v>
      </c>
    </row>
    <row r="3" spans="1:39" x14ac:dyDescent="0.3">
      <c r="A3" s="9" t="s">
        <v>21</v>
      </c>
      <c r="B3" s="9" t="s">
        <v>22</v>
      </c>
      <c r="C3" s="9" t="s">
        <v>23</v>
      </c>
      <c r="D3" s="10">
        <f>VLOOKUP(C3,'[1]Cenus Pivot Data Sheet'!$A$1:$M$469,2,FALSE)</f>
        <v>307928.86300000013</v>
      </c>
      <c r="E3" s="10">
        <f>VLOOKUP(C3,'[1]Cenus Pivot Data Sheet'!$A$1:$M$469,3,FALSE)</f>
        <v>619584.35200000007</v>
      </c>
      <c r="F3" s="10">
        <f>VLOOKUP(C3,'[1]Cenus Pivot Data Sheet'!$A$1:$M$469,4,FALSE)</f>
        <v>656445.02499999991</v>
      </c>
      <c r="G3" s="10">
        <f>VLOOKUP(C3,'[1]Cenus Pivot Data Sheet'!$A$1:$M$469,5,FALSE)</f>
        <v>601454.6889999999</v>
      </c>
      <c r="H3" s="10">
        <f>VLOOKUP(C3,'[1]Cenus Pivot Data Sheet'!$A$1:$M$469,6,FALSE)</f>
        <v>631297.47299999953</v>
      </c>
      <c r="I3" s="10">
        <f>VLOOKUP(C3,'[1]Cenus Pivot Data Sheet'!$A$1:$M$469,7,FALSE)</f>
        <v>665153.41999999993</v>
      </c>
      <c r="J3" s="10">
        <f>VLOOKUP(C3,'[1]Cenus Pivot Data Sheet'!$A$1:$M$469,8,FALSE)</f>
        <v>525898.70900000003</v>
      </c>
      <c r="K3" s="10">
        <f>VLOOKUP(C3,'[1]Cenus Pivot Data Sheet'!$A$1:$M$469,9,FALSE)</f>
        <v>336355.46100000007</v>
      </c>
      <c r="L3" s="10">
        <f>VLOOKUP(C3,'[1]Cenus Pivot Data Sheet'!$A$1:$M$469,10,FALSE)</f>
        <v>213823.88900000008</v>
      </c>
      <c r="M3" s="10">
        <f>VLOOKUP(C3,'[1]Cenus Pivot Data Sheet'!$A$1:$M$469,11,FALSE)</f>
        <v>76362.825999999972</v>
      </c>
      <c r="N3" s="10">
        <f>VLOOKUP(C3,'[1]Cenus Pivot Data Sheet'!$A$1:$M$469,12,FALSE)</f>
        <v>626542.17600000009</v>
      </c>
      <c r="O3" s="10">
        <f>VLOOKUP(C3,'[1]Cenus Pivot Data Sheet'!$A$1:$M$469,13,FALSE)</f>
        <v>4634304.7070000004</v>
      </c>
      <c r="P3" s="11">
        <f>IFERROR(VLOOKUP(C3,'[1]Influenze Pivot Data Sheet'!$A$1:$M$461,2,FALSE),0)</f>
        <v>136</v>
      </c>
      <c r="Q3" s="11">
        <f>IFERROR(VLOOKUP(C3,'[1]Influenze Pivot Data Sheet'!$A$1:$M$461,3,FALSE),0)</f>
        <v>56</v>
      </c>
      <c r="R3" s="11">
        <f>IFERROR(VLOOKUP(C3,'[1]Influenze Pivot Data Sheet'!$A$1:$M$461,4,FALSE),0)</f>
        <v>55</v>
      </c>
      <c r="S3" s="11">
        <f>IFERROR(VLOOKUP(C3,'[1]Influenze Pivot Data Sheet'!$A$1:$M$461,5,FALSE),0)</f>
        <v>61</v>
      </c>
      <c r="T3" s="11">
        <f>IFERROR(VLOOKUP(C3,'[1]Influenze Pivot Data Sheet'!$A$1:$M$461,6,FALSE),0)</f>
        <v>48</v>
      </c>
      <c r="U3" s="11">
        <f>IFERROR(VLOOKUP(C3,'[1]Influenze Pivot Data Sheet'!$A$1:$M$461,7,FALSE),0)</f>
        <v>70</v>
      </c>
      <c r="V3" s="11">
        <f>IFERROR(VLOOKUP(C3,'[1]Influenze Pivot Data Sheet'!$A$1:$M$461,8,FALSE),0)</f>
        <v>72</v>
      </c>
      <c r="W3" s="11">
        <f>IFERROR(VLOOKUP(C3,'[1]Influenze Pivot Data Sheet'!$A$1:$M$461,9,FALSE),0)</f>
        <v>111</v>
      </c>
      <c r="X3" s="11">
        <f>IFERROR(VLOOKUP(C3,'[1]Influenze Pivot Data Sheet'!$A$1:$M$461,10,FALSE),0)</f>
        <v>261</v>
      </c>
      <c r="Y3" s="11">
        <f>IFERROR(VLOOKUP(C3,'[1]Influenze Pivot Data Sheet'!$A$1:$M$461,11,FALSE),0)</f>
        <v>356</v>
      </c>
      <c r="Z3" s="11">
        <f>IFERROR(VLOOKUP(C3,'[1]Influenze Pivot Data Sheet'!$A$1:$M$461,12,FALSE),0)</f>
        <v>728</v>
      </c>
      <c r="AA3" s="11">
        <f>IFERROR(VLOOKUP(C3,'[1]Influenze Pivot Data Sheet'!$A$1:$M$461,13,FALSE),0)</f>
        <v>1226</v>
      </c>
      <c r="AB3" s="4">
        <f t="shared" ref="AB3:AB66" si="0">P3/D3</f>
        <v>4.4166044934865342E-4</v>
      </c>
      <c r="AC3" s="4">
        <f t="shared" ref="AC3:AC66" si="1">Q3/E3</f>
        <v>9.0383173524692233E-5</v>
      </c>
      <c r="AD3" s="4">
        <f t="shared" ref="AD3:AD66" si="2">R3/F3</f>
        <v>8.3784624614985855E-5</v>
      </c>
      <c r="AE3" s="4">
        <f t="shared" ref="AE3:AM31" si="3">S3/G3</f>
        <v>1.0142077385982439E-4</v>
      </c>
      <c r="AF3" s="4">
        <f t="shared" si="3"/>
        <v>7.6033885850830958E-5</v>
      </c>
      <c r="AG3" s="4">
        <f t="shared" si="3"/>
        <v>1.052388785733072E-4</v>
      </c>
      <c r="AH3" s="4">
        <f t="shared" si="3"/>
        <v>1.3690849353273463E-4</v>
      </c>
      <c r="AI3" s="4">
        <f t="shared" si="3"/>
        <v>3.3000802088954331E-4</v>
      </c>
      <c r="AJ3" s="4">
        <f t="shared" si="3"/>
        <v>1.2206306845349722E-3</v>
      </c>
      <c r="AK3" s="4">
        <f t="shared" si="3"/>
        <v>4.6619542341191002E-3</v>
      </c>
      <c r="AL3" s="4">
        <f t="shared" si="3"/>
        <v>1.1619329518209479E-3</v>
      </c>
      <c r="AM3" s="4">
        <f t="shared" si="3"/>
        <v>2.6454885414594297E-4</v>
      </c>
    </row>
    <row r="4" spans="1:39" x14ac:dyDescent="0.3">
      <c r="A4" s="9" t="s">
        <v>21</v>
      </c>
      <c r="B4" s="9" t="s">
        <v>24</v>
      </c>
      <c r="C4" s="9" t="s">
        <v>25</v>
      </c>
      <c r="D4" s="10">
        <f>VLOOKUP(C4,'[1]Cenus Pivot Data Sheet'!$A$1:$M$469,2,FALSE)</f>
        <v>301921.90100000001</v>
      </c>
      <c r="E4" s="10">
        <f>VLOOKUP(C4,'[1]Cenus Pivot Data Sheet'!$A$1:$M$469,3,FALSE)</f>
        <v>625364.91099999996</v>
      </c>
      <c r="F4" s="10">
        <f>VLOOKUP(C4,'[1]Cenus Pivot Data Sheet'!$A$1:$M$469,4,FALSE)</f>
        <v>669551.26100000006</v>
      </c>
      <c r="G4" s="10">
        <f>VLOOKUP(C4,'[1]Cenus Pivot Data Sheet'!$A$1:$M$469,5,FALSE)</f>
        <v>595517.9040000001</v>
      </c>
      <c r="H4" s="10">
        <f>VLOOKUP(C4,'[1]Cenus Pivot Data Sheet'!$A$1:$M$469,6,FALSE)</f>
        <v>631381.04399999999</v>
      </c>
      <c r="I4" s="10">
        <f>VLOOKUP(C4,'[1]Cenus Pivot Data Sheet'!$A$1:$M$469,7,FALSE)</f>
        <v>682985.55799999996</v>
      </c>
      <c r="J4" s="10">
        <f>VLOOKUP(C4,'[1]Cenus Pivot Data Sheet'!$A$1:$M$469,8,FALSE)</f>
        <v>554534.03099999996</v>
      </c>
      <c r="K4" s="10">
        <f>VLOOKUP(C4,'[1]Cenus Pivot Data Sheet'!$A$1:$M$469,9,FALSE)</f>
        <v>352232.08499999996</v>
      </c>
      <c r="L4" s="10">
        <f>VLOOKUP(C4,'[1]Cenus Pivot Data Sheet'!$A$1:$M$469,10,FALSE)</f>
        <v>206970.83499999999</v>
      </c>
      <c r="M4" s="10">
        <f>VLOOKUP(C4,'[1]Cenus Pivot Data Sheet'!$A$1:$M$469,11,FALSE)</f>
        <v>73898.58100000002</v>
      </c>
      <c r="N4" s="10">
        <f>VLOOKUP(C4,'[1]Cenus Pivot Data Sheet'!$A$1:$M$469,12,FALSE)</f>
        <v>633101.50099999993</v>
      </c>
      <c r="O4" s="10">
        <f>VLOOKUP(C4,'[1]Cenus Pivot Data Sheet'!$A$1:$M$469,13,FALSE)</f>
        <v>4694358.1110000005</v>
      </c>
      <c r="P4" s="11">
        <f>IFERROR(VLOOKUP(C4,'[1]Influenze Pivot Data Sheet'!$A$1:$M$461,2,FALSE),0)</f>
        <v>105</v>
      </c>
      <c r="Q4" s="11">
        <f>IFERROR(VLOOKUP(C4,'[1]Influenze Pivot Data Sheet'!$A$1:$M$461,3,FALSE),0)</f>
        <v>53</v>
      </c>
      <c r="R4" s="11">
        <f>IFERROR(VLOOKUP(C4,'[1]Influenze Pivot Data Sheet'!$A$1:$M$461,4,FALSE),0)</f>
        <v>71</v>
      </c>
      <c r="S4" s="11">
        <f>IFERROR(VLOOKUP(C4,'[1]Influenze Pivot Data Sheet'!$A$1:$M$461,5,FALSE),0)</f>
        <v>58</v>
      </c>
      <c r="T4" s="11">
        <f>IFERROR(VLOOKUP(C4,'[1]Influenze Pivot Data Sheet'!$A$1:$M$461,6,FALSE),0)</f>
        <v>73</v>
      </c>
      <c r="U4" s="11">
        <f>IFERROR(VLOOKUP(C4,'[1]Influenze Pivot Data Sheet'!$A$1:$M$461,7,FALSE),0)</f>
        <v>53</v>
      </c>
      <c r="V4" s="11">
        <f>IFERROR(VLOOKUP(C4,'[1]Influenze Pivot Data Sheet'!$A$1:$M$461,8,FALSE),0)</f>
        <v>83</v>
      </c>
      <c r="W4" s="11">
        <f>IFERROR(VLOOKUP(C4,'[1]Influenze Pivot Data Sheet'!$A$1:$M$461,9,FALSE),0)</f>
        <v>156</v>
      </c>
      <c r="X4" s="11">
        <f>IFERROR(VLOOKUP(C4,'[1]Influenze Pivot Data Sheet'!$A$1:$M$461,10,FALSE),0)</f>
        <v>263</v>
      </c>
      <c r="Y4" s="11">
        <f>IFERROR(VLOOKUP(C4,'[1]Influenze Pivot Data Sheet'!$A$1:$M$461,11,FALSE),0)</f>
        <v>348</v>
      </c>
      <c r="Z4" s="11">
        <f>IFERROR(VLOOKUP(C4,'[1]Influenze Pivot Data Sheet'!$A$1:$M$461,12,FALSE),0)</f>
        <v>767</v>
      </c>
      <c r="AA4" s="11">
        <f>IFERROR(VLOOKUP(C4,'[1]Influenze Pivot Data Sheet'!$A$1:$M$461,13,FALSE),0)</f>
        <v>1263</v>
      </c>
      <c r="AB4" s="4">
        <f t="shared" si="0"/>
        <v>3.4777205513156857E-4</v>
      </c>
      <c r="AC4" s="4">
        <f t="shared" si="1"/>
        <v>8.4750517766098333E-5</v>
      </c>
      <c r="AD4" s="4">
        <f t="shared" si="2"/>
        <v>1.0604117135700532E-4</v>
      </c>
      <c r="AE4" s="4">
        <f t="shared" si="3"/>
        <v>9.739421705111319E-5</v>
      </c>
      <c r="AF4" s="4">
        <f t="shared" si="3"/>
        <v>1.1561956237634527E-4</v>
      </c>
      <c r="AG4" s="4">
        <f t="shared" si="3"/>
        <v>7.7600469554877472E-5</v>
      </c>
      <c r="AH4" s="4">
        <f t="shared" si="3"/>
        <v>1.4967521443242138E-4</v>
      </c>
      <c r="AI4" s="4">
        <f t="shared" si="3"/>
        <v>4.4288980658874395E-4</v>
      </c>
      <c r="AJ4" s="4">
        <f t="shared" si="3"/>
        <v>1.2707104360863211E-3</v>
      </c>
      <c r="AK4" s="4">
        <f t="shared" si="3"/>
        <v>4.7091567292746788E-3</v>
      </c>
      <c r="AL4" s="4">
        <f t="shared" si="3"/>
        <v>1.2114961010019783E-3</v>
      </c>
      <c r="AM4" s="4">
        <f t="shared" si="3"/>
        <v>2.6904636803069836E-4</v>
      </c>
    </row>
    <row r="5" spans="1:39" x14ac:dyDescent="0.3">
      <c r="A5" s="9" t="s">
        <v>21</v>
      </c>
      <c r="B5" s="9" t="s">
        <v>26</v>
      </c>
      <c r="C5" s="9" t="s">
        <v>27</v>
      </c>
      <c r="D5" s="10">
        <f>VLOOKUP(C5,'[1]Cenus Pivot Data Sheet'!$A$1:$M$469,2,FALSE)</f>
        <v>302645.11100000009</v>
      </c>
      <c r="E5" s="10">
        <f>VLOOKUP(C5,'[1]Cenus Pivot Data Sheet'!$A$1:$M$469,3,FALSE)</f>
        <v>624919.08400000003</v>
      </c>
      <c r="F5" s="10">
        <f>VLOOKUP(C5,'[1]Cenus Pivot Data Sheet'!$A$1:$M$469,4,FALSE)</f>
        <v>673867.16500000004</v>
      </c>
      <c r="G5" s="10">
        <f>VLOOKUP(C5,'[1]Cenus Pivot Data Sheet'!$A$1:$M$469,5,FALSE)</f>
        <v>600455.63200000022</v>
      </c>
      <c r="H5" s="10">
        <f>VLOOKUP(C5,'[1]Cenus Pivot Data Sheet'!$A$1:$M$469,6,FALSE)</f>
        <v>621939.20399999991</v>
      </c>
      <c r="I5" s="10">
        <f>VLOOKUP(C5,'[1]Cenus Pivot Data Sheet'!$A$1:$M$469,7,FALSE)</f>
        <v>685075.27399999974</v>
      </c>
      <c r="J5" s="10">
        <f>VLOOKUP(C5,'[1]Cenus Pivot Data Sheet'!$A$1:$M$469,8,FALSE)</f>
        <v>571409.12399999984</v>
      </c>
      <c r="K5" s="10">
        <f>VLOOKUP(C5,'[1]Cenus Pivot Data Sheet'!$A$1:$M$469,9,FALSE)</f>
        <v>360470.78399999999</v>
      </c>
      <c r="L5" s="10">
        <f>VLOOKUP(C5,'[1]Cenus Pivot Data Sheet'!$A$1:$M$469,10,FALSE)</f>
        <v>209145.815</v>
      </c>
      <c r="M5" s="10">
        <f>VLOOKUP(C5,'[1]Cenus Pivot Data Sheet'!$A$1:$M$469,11,FALSE)</f>
        <v>74465.832000000039</v>
      </c>
      <c r="N5" s="10">
        <f>VLOOKUP(C5,'[1]Cenus Pivot Data Sheet'!$A$1:$M$469,12,FALSE)</f>
        <v>644082.43099999998</v>
      </c>
      <c r="O5" s="10">
        <f>VLOOKUP(C5,'[1]Cenus Pivot Data Sheet'!$A$1:$M$469,13,FALSE)</f>
        <v>4724393.0250000013</v>
      </c>
      <c r="P5" s="11">
        <f>IFERROR(VLOOKUP(C5,'[1]Influenze Pivot Data Sheet'!$A$1:$M$461,2,FALSE),0)</f>
        <v>124</v>
      </c>
      <c r="Q5" s="11">
        <f>IFERROR(VLOOKUP(C5,'[1]Influenze Pivot Data Sheet'!$A$1:$M$461,3,FALSE),0)</f>
        <v>41</v>
      </c>
      <c r="R5" s="11">
        <f>IFERROR(VLOOKUP(C5,'[1]Influenze Pivot Data Sheet'!$A$1:$M$461,4,FALSE),0)</f>
        <v>45</v>
      </c>
      <c r="S5" s="11">
        <f>IFERROR(VLOOKUP(C5,'[1]Influenze Pivot Data Sheet'!$A$1:$M$461,5,FALSE),0)</f>
        <v>50</v>
      </c>
      <c r="T5" s="11">
        <f>IFERROR(VLOOKUP(C5,'[1]Influenze Pivot Data Sheet'!$A$1:$M$461,6,FALSE),0)</f>
        <v>40</v>
      </c>
      <c r="U5" s="11">
        <f>IFERROR(VLOOKUP(C5,'[1]Influenze Pivot Data Sheet'!$A$1:$M$461,7,FALSE),0)</f>
        <v>56</v>
      </c>
      <c r="V5" s="11">
        <f>IFERROR(VLOOKUP(C5,'[1]Influenze Pivot Data Sheet'!$A$1:$M$461,8,FALSE),0)</f>
        <v>62</v>
      </c>
      <c r="W5" s="11">
        <f>IFERROR(VLOOKUP(C5,'[1]Influenze Pivot Data Sheet'!$A$1:$M$461,9,FALSE),0)</f>
        <v>131</v>
      </c>
      <c r="X5" s="11">
        <f>IFERROR(VLOOKUP(C5,'[1]Influenze Pivot Data Sheet'!$A$1:$M$461,10,FALSE),0)</f>
        <v>292</v>
      </c>
      <c r="Y5" s="11">
        <f>IFERROR(VLOOKUP(C5,'[1]Influenze Pivot Data Sheet'!$A$1:$M$461,11,FALSE),0)</f>
        <v>348</v>
      </c>
      <c r="Z5" s="11">
        <f>IFERROR(VLOOKUP(C5,'[1]Influenze Pivot Data Sheet'!$A$1:$M$461,12,FALSE),0)</f>
        <v>771</v>
      </c>
      <c r="AA5" s="11">
        <f>IFERROR(VLOOKUP(C5,'[1]Influenze Pivot Data Sheet'!$A$1:$M$461,13,FALSE),0)</f>
        <v>1189</v>
      </c>
      <c r="AB5" s="4">
        <f t="shared" si="0"/>
        <v>4.0972080992909203E-4</v>
      </c>
      <c r="AC5" s="4">
        <f t="shared" si="1"/>
        <v>6.5608494043046381E-5</v>
      </c>
      <c r="AD5" s="4">
        <f t="shared" si="2"/>
        <v>6.6778739694194774E-5</v>
      </c>
      <c r="AE5" s="4">
        <f t="shared" si="3"/>
        <v>8.3270099130321729E-5</v>
      </c>
      <c r="AF5" s="4">
        <f t="shared" si="3"/>
        <v>6.4314967994846017E-5</v>
      </c>
      <c r="AG5" s="4">
        <f t="shared" si="3"/>
        <v>8.1742842174157957E-5</v>
      </c>
      <c r="AH5" s="4">
        <f t="shared" si="3"/>
        <v>1.085036927061739E-4</v>
      </c>
      <c r="AI5" s="4">
        <f t="shared" si="3"/>
        <v>3.6341364075708285E-4</v>
      </c>
      <c r="AJ5" s="4">
        <f t="shared" si="3"/>
        <v>1.3961551179018333E-3</v>
      </c>
      <c r="AK5" s="4">
        <f t="shared" si="3"/>
        <v>4.6732842520311839E-3</v>
      </c>
      <c r="AL5" s="4">
        <f t="shared" si="3"/>
        <v>1.1970517481791085E-3</v>
      </c>
      <c r="AM5" s="4">
        <f t="shared" si="3"/>
        <v>2.5167254157479834E-4</v>
      </c>
    </row>
    <row r="6" spans="1:39" x14ac:dyDescent="0.3">
      <c r="A6" s="9" t="s">
        <v>21</v>
      </c>
      <c r="B6" s="9" t="s">
        <v>28</v>
      </c>
      <c r="C6" s="9" t="s">
        <v>29</v>
      </c>
      <c r="D6" s="10">
        <f>VLOOKUP(C6,'[1]Cenus Pivot Data Sheet'!$A$1:$M$469,2,FALSE)</f>
        <v>302847.40000000002</v>
      </c>
      <c r="E6" s="10">
        <f>VLOOKUP(C6,'[1]Cenus Pivot Data Sheet'!$A$1:$M$469,3,FALSE)</f>
        <v>624077.66300000006</v>
      </c>
      <c r="F6" s="10">
        <f>VLOOKUP(C6,'[1]Cenus Pivot Data Sheet'!$A$1:$M$469,4,FALSE)</f>
        <v>674199.30700000015</v>
      </c>
      <c r="G6" s="10">
        <f>VLOOKUP(C6,'[1]Cenus Pivot Data Sheet'!$A$1:$M$469,5,FALSE)</f>
        <v>603676.54699999979</v>
      </c>
      <c r="H6" s="10">
        <f>VLOOKUP(C6,'[1]Cenus Pivot Data Sheet'!$A$1:$M$469,6,FALSE)</f>
        <v>616048.41500000004</v>
      </c>
      <c r="I6" s="10">
        <f>VLOOKUP(C6,'[1]Cenus Pivot Data Sheet'!$A$1:$M$469,7,FALSE)</f>
        <v>684826.67400000012</v>
      </c>
      <c r="J6" s="10">
        <f>VLOOKUP(C6,'[1]Cenus Pivot Data Sheet'!$A$1:$M$469,8,FALSE)</f>
        <v>587063.17000000004</v>
      </c>
      <c r="K6" s="10">
        <f>VLOOKUP(C6,'[1]Cenus Pivot Data Sheet'!$A$1:$M$469,9,FALSE)</f>
        <v>372130.75900000008</v>
      </c>
      <c r="L6" s="10">
        <f>VLOOKUP(C6,'[1]Cenus Pivot Data Sheet'!$A$1:$M$469,10,FALSE)</f>
        <v>208944.766</v>
      </c>
      <c r="M6" s="10">
        <f>VLOOKUP(C6,'[1]Cenus Pivot Data Sheet'!$A$1:$M$469,11,FALSE)</f>
        <v>77051.363000000012</v>
      </c>
      <c r="N6" s="10">
        <f>VLOOKUP(C6,'[1]Cenus Pivot Data Sheet'!$A$1:$M$469,12,FALSE)</f>
        <v>658126.88800000015</v>
      </c>
      <c r="O6" s="10">
        <f>VLOOKUP(C6,'[1]Cenus Pivot Data Sheet'!$A$1:$M$469,13,FALSE)</f>
        <v>4750866.0640000002</v>
      </c>
      <c r="P6" s="11">
        <f>IFERROR(VLOOKUP(C6,'[1]Influenze Pivot Data Sheet'!$A$1:$M$461,2,FALSE),0)</f>
        <v>107</v>
      </c>
      <c r="Q6" s="11">
        <f>IFERROR(VLOOKUP(C6,'[1]Influenze Pivot Data Sheet'!$A$1:$M$461,3,FALSE),0)</f>
        <v>45</v>
      </c>
      <c r="R6" s="11">
        <f>IFERROR(VLOOKUP(C6,'[1]Influenze Pivot Data Sheet'!$A$1:$M$461,4,FALSE),0)</f>
        <v>57</v>
      </c>
      <c r="S6" s="11">
        <f>IFERROR(VLOOKUP(C6,'[1]Influenze Pivot Data Sheet'!$A$1:$M$461,5,FALSE),0)</f>
        <v>43</v>
      </c>
      <c r="T6" s="11">
        <f>IFERROR(VLOOKUP(C6,'[1]Influenze Pivot Data Sheet'!$A$1:$M$461,6,FALSE),0)</f>
        <v>52</v>
      </c>
      <c r="U6" s="11">
        <f>IFERROR(VLOOKUP(C6,'[1]Influenze Pivot Data Sheet'!$A$1:$M$461,7,FALSE),0)</f>
        <v>57</v>
      </c>
      <c r="V6" s="11">
        <f>IFERROR(VLOOKUP(C6,'[1]Influenze Pivot Data Sheet'!$A$1:$M$461,8,FALSE),0)</f>
        <v>75</v>
      </c>
      <c r="W6" s="11">
        <f>IFERROR(VLOOKUP(C6,'[1]Influenze Pivot Data Sheet'!$A$1:$M$461,9,FALSE),0)</f>
        <v>122</v>
      </c>
      <c r="X6" s="11">
        <f>IFERROR(VLOOKUP(C6,'[1]Influenze Pivot Data Sheet'!$A$1:$M$461,10,FALSE),0)</f>
        <v>270</v>
      </c>
      <c r="Y6" s="11">
        <f>IFERROR(VLOOKUP(C6,'[1]Influenze Pivot Data Sheet'!$A$1:$M$461,11,FALSE),0)</f>
        <v>358</v>
      </c>
      <c r="Z6" s="11">
        <f>IFERROR(VLOOKUP(C6,'[1]Influenze Pivot Data Sheet'!$A$1:$M$461,12,FALSE),0)</f>
        <v>750</v>
      </c>
      <c r="AA6" s="11">
        <f>IFERROR(VLOOKUP(C6,'[1]Influenze Pivot Data Sheet'!$A$1:$M$461,13,FALSE),0)</f>
        <v>1186</v>
      </c>
      <c r="AB6" s="4">
        <f t="shared" si="0"/>
        <v>3.5331325281313291E-4</v>
      </c>
      <c r="AC6" s="4">
        <f t="shared" si="1"/>
        <v>7.2106410256186327E-5</v>
      </c>
      <c r="AD6" s="4">
        <f t="shared" si="2"/>
        <v>8.4544732408038483E-5</v>
      </c>
      <c r="AE6" s="4">
        <f t="shared" si="3"/>
        <v>7.1230198048426109E-5</v>
      </c>
      <c r="AF6" s="4">
        <f t="shared" si="3"/>
        <v>8.4408950228368005E-5</v>
      </c>
      <c r="AG6" s="4">
        <f t="shared" si="3"/>
        <v>8.3232739266811902E-5</v>
      </c>
      <c r="AH6" s="4">
        <f t="shared" si="3"/>
        <v>1.2775456515182174E-4</v>
      </c>
      <c r="AI6" s="4">
        <f t="shared" si="3"/>
        <v>3.2784175199019217E-4</v>
      </c>
      <c r="AJ6" s="4">
        <f t="shared" si="3"/>
        <v>1.2922075300991268E-3</v>
      </c>
      <c r="AK6" s="4">
        <f t="shared" si="3"/>
        <v>4.6462513583309349E-3</v>
      </c>
      <c r="AL6" s="4">
        <f t="shared" si="3"/>
        <v>1.1395978703729846E-3</v>
      </c>
      <c r="AM6" s="4">
        <f t="shared" si="3"/>
        <v>2.4963869408716719E-4</v>
      </c>
    </row>
    <row r="7" spans="1:39" x14ac:dyDescent="0.3">
      <c r="A7" s="9" t="s">
        <v>21</v>
      </c>
      <c r="B7" s="9" t="s">
        <v>30</v>
      </c>
      <c r="C7" s="9" t="s">
        <v>31</v>
      </c>
      <c r="D7" s="10">
        <f>VLOOKUP(C7,'[1]Cenus Pivot Data Sheet'!$A$1:$M$469,2,FALSE)</f>
        <v>290870.39500000014</v>
      </c>
      <c r="E7" s="10">
        <f>VLOOKUP(C7,'[1]Cenus Pivot Data Sheet'!$A$1:$M$469,3,FALSE)</f>
        <v>604713.48799999978</v>
      </c>
      <c r="F7" s="10">
        <f>VLOOKUP(C7,'[1]Cenus Pivot Data Sheet'!$A$1:$M$469,4,FALSE)</f>
        <v>661689.49900000007</v>
      </c>
      <c r="G7" s="10">
        <f>VLOOKUP(C7,'[1]Cenus Pivot Data Sheet'!$A$1:$M$469,5,FALSE)</f>
        <v>593373.64400000009</v>
      </c>
      <c r="H7" s="10">
        <f>VLOOKUP(C7,'[1]Cenus Pivot Data Sheet'!$A$1:$M$469,6,FALSE)</f>
        <v>593672.8189999999</v>
      </c>
      <c r="I7" s="10">
        <f>VLOOKUP(C7,'[1]Cenus Pivot Data Sheet'!$A$1:$M$469,7,FALSE)</f>
        <v>659090.59899999993</v>
      </c>
      <c r="J7" s="10">
        <f>VLOOKUP(C7,'[1]Cenus Pivot Data Sheet'!$A$1:$M$469,8,FALSE)</f>
        <v>583277.13099999994</v>
      </c>
      <c r="K7" s="10">
        <f>VLOOKUP(C7,'[1]Cenus Pivot Data Sheet'!$A$1:$M$469,9,FALSE)</f>
        <v>375177.946</v>
      </c>
      <c r="L7" s="10">
        <f>VLOOKUP(C7,'[1]Cenus Pivot Data Sheet'!$A$1:$M$469,10,FALSE)</f>
        <v>207296.83000000002</v>
      </c>
      <c r="M7" s="10">
        <f>VLOOKUP(C7,'[1]Cenus Pivot Data Sheet'!$A$1:$M$469,11,FALSE)</f>
        <v>76518.604999999967</v>
      </c>
      <c r="N7" s="10">
        <f>VLOOKUP(C7,'[1]Cenus Pivot Data Sheet'!$A$1:$M$469,12,FALSE)</f>
        <v>658993.38100000005</v>
      </c>
      <c r="O7" s="10">
        <f>VLOOKUP(C7,'[1]Cenus Pivot Data Sheet'!$A$1:$M$469,13,FALSE)</f>
        <v>4645680.9559999993</v>
      </c>
      <c r="P7" s="11">
        <f>IFERROR(VLOOKUP(C7,'[1]Influenze Pivot Data Sheet'!$A$1:$M$461,2,FALSE),0)</f>
        <v>135</v>
      </c>
      <c r="Q7" s="11">
        <f>IFERROR(VLOOKUP(C7,'[1]Influenze Pivot Data Sheet'!$A$1:$M$461,3,FALSE),0)</f>
        <v>57</v>
      </c>
      <c r="R7" s="11">
        <f>IFERROR(VLOOKUP(C7,'[1]Influenze Pivot Data Sheet'!$A$1:$M$461,4,FALSE),0)</f>
        <v>54</v>
      </c>
      <c r="S7" s="11">
        <f>IFERROR(VLOOKUP(C7,'[1]Influenze Pivot Data Sheet'!$A$1:$M$461,5,FALSE),0)</f>
        <v>58</v>
      </c>
      <c r="T7" s="11">
        <f>IFERROR(VLOOKUP(C7,'[1]Influenze Pivot Data Sheet'!$A$1:$M$461,6,FALSE),0)</f>
        <v>56</v>
      </c>
      <c r="U7" s="11">
        <f>IFERROR(VLOOKUP(C7,'[1]Influenze Pivot Data Sheet'!$A$1:$M$461,7,FALSE),0)</f>
        <v>45</v>
      </c>
      <c r="V7" s="11">
        <f>IFERROR(VLOOKUP(C7,'[1]Influenze Pivot Data Sheet'!$A$1:$M$461,8,FALSE),0)</f>
        <v>115</v>
      </c>
      <c r="W7" s="11">
        <f>IFERROR(VLOOKUP(C7,'[1]Influenze Pivot Data Sheet'!$A$1:$M$461,9,FALSE),0)</f>
        <v>131</v>
      </c>
      <c r="X7" s="11">
        <f>IFERROR(VLOOKUP(C7,'[1]Influenze Pivot Data Sheet'!$A$1:$M$461,10,FALSE),0)</f>
        <v>283</v>
      </c>
      <c r="Y7" s="11">
        <f>IFERROR(VLOOKUP(C7,'[1]Influenze Pivot Data Sheet'!$A$1:$M$461,11,FALSE),0)</f>
        <v>381</v>
      </c>
      <c r="Z7" s="11">
        <f>IFERROR(VLOOKUP(C7,'[1]Influenze Pivot Data Sheet'!$A$1:$M$461,12,FALSE),0)</f>
        <v>795</v>
      </c>
      <c r="AA7" s="11">
        <f>IFERROR(VLOOKUP(C7,'[1]Influenze Pivot Data Sheet'!$A$1:$M$461,13,FALSE),0)</f>
        <v>1315</v>
      </c>
      <c r="AB7" s="4">
        <f t="shared" si="0"/>
        <v>4.6412423650058968E-4</v>
      </c>
      <c r="AC7" s="4">
        <f t="shared" si="1"/>
        <v>9.4259514846475558E-5</v>
      </c>
      <c r="AD7" s="4">
        <f t="shared" si="2"/>
        <v>8.1609274563990017E-5</v>
      </c>
      <c r="AE7" s="4">
        <f t="shared" si="3"/>
        <v>9.7746168179994178E-5</v>
      </c>
      <c r="AF7" s="4">
        <f t="shared" si="3"/>
        <v>9.4328051087681701E-5</v>
      </c>
      <c r="AG7" s="4">
        <f t="shared" si="3"/>
        <v>6.8275894191596574E-5</v>
      </c>
      <c r="AH7" s="4">
        <f t="shared" si="3"/>
        <v>1.9716185306774872E-4</v>
      </c>
      <c r="AI7" s="4">
        <f t="shared" si="3"/>
        <v>3.4916764537113809E-4</v>
      </c>
      <c r="AJ7" s="4">
        <f t="shared" si="3"/>
        <v>1.3651921257068907E-3</v>
      </c>
      <c r="AK7" s="4">
        <f t="shared" si="3"/>
        <v>4.9791812069757439E-3</v>
      </c>
      <c r="AL7" s="4">
        <f t="shared" si="3"/>
        <v>1.2063854098103603E-3</v>
      </c>
      <c r="AM7" s="4">
        <f t="shared" si="3"/>
        <v>2.8305861131114665E-4</v>
      </c>
    </row>
    <row r="8" spans="1:39" x14ac:dyDescent="0.3">
      <c r="A8" s="9" t="s">
        <v>21</v>
      </c>
      <c r="B8" s="9" t="s">
        <v>32</v>
      </c>
      <c r="C8" s="9" t="s">
        <v>33</v>
      </c>
      <c r="D8" s="10">
        <f>VLOOKUP(C8,'[1]Cenus Pivot Data Sheet'!$A$1:$M$469,2,FALSE)</f>
        <v>280763.57899999997</v>
      </c>
      <c r="E8" s="10">
        <f>VLOOKUP(C8,'[1]Cenus Pivot Data Sheet'!$A$1:$M$469,3,FALSE)</f>
        <v>585212.7490000003</v>
      </c>
      <c r="F8" s="10">
        <f>VLOOKUP(C8,'[1]Cenus Pivot Data Sheet'!$A$1:$M$469,4,FALSE)</f>
        <v>634099.12400000007</v>
      </c>
      <c r="G8" s="10">
        <f>VLOOKUP(C8,'[1]Cenus Pivot Data Sheet'!$A$1:$M$469,5,FALSE)</f>
        <v>583109.21899999981</v>
      </c>
      <c r="H8" s="10">
        <f>VLOOKUP(C8,'[1]Cenus Pivot Data Sheet'!$A$1:$M$469,6,FALSE)</f>
        <v>572361.6240000003</v>
      </c>
      <c r="I8" s="10">
        <f>VLOOKUP(C8,'[1]Cenus Pivot Data Sheet'!$A$1:$M$469,7,FALSE)</f>
        <v>630741.91700000013</v>
      </c>
      <c r="J8" s="10">
        <f>VLOOKUP(C8,'[1]Cenus Pivot Data Sheet'!$A$1:$M$469,8,FALSE)</f>
        <v>571194.49199999997</v>
      </c>
      <c r="K8" s="10">
        <f>VLOOKUP(C8,'[1]Cenus Pivot Data Sheet'!$A$1:$M$469,9,FALSE)</f>
        <v>370208.027</v>
      </c>
      <c r="L8" s="10">
        <f>VLOOKUP(C8,'[1]Cenus Pivot Data Sheet'!$A$1:$M$469,10,FALSE)</f>
        <v>201733.93699999998</v>
      </c>
      <c r="M8" s="10">
        <f>VLOOKUP(C8,'[1]Cenus Pivot Data Sheet'!$A$1:$M$469,11,FALSE)</f>
        <v>74948.270999999993</v>
      </c>
      <c r="N8" s="10">
        <f>VLOOKUP(C8,'[1]Cenus Pivot Data Sheet'!$A$1:$M$469,12,FALSE)</f>
        <v>646890.23499999987</v>
      </c>
      <c r="O8" s="10">
        <f>VLOOKUP(C8,'[1]Cenus Pivot Data Sheet'!$A$1:$M$469,13,FALSE)</f>
        <v>4504372.9390000002</v>
      </c>
      <c r="P8" s="11">
        <f>IFERROR(VLOOKUP(C8,'[1]Influenze Pivot Data Sheet'!$A$1:$M$461,2,FALSE),0)</f>
        <v>140</v>
      </c>
      <c r="Q8" s="11">
        <f>IFERROR(VLOOKUP(C8,'[1]Influenze Pivot Data Sheet'!$A$1:$M$461,3,FALSE),0)</f>
        <v>40</v>
      </c>
      <c r="R8" s="11">
        <f>IFERROR(VLOOKUP(C8,'[1]Influenze Pivot Data Sheet'!$A$1:$M$461,4,FALSE),0)</f>
        <v>41</v>
      </c>
      <c r="S8" s="11">
        <f>IFERROR(VLOOKUP(C8,'[1]Influenze Pivot Data Sheet'!$A$1:$M$461,5,FALSE),0)</f>
        <v>68</v>
      </c>
      <c r="T8" s="11">
        <f>IFERROR(VLOOKUP(C8,'[1]Influenze Pivot Data Sheet'!$A$1:$M$461,6,FALSE),0)</f>
        <v>76</v>
      </c>
      <c r="U8" s="11">
        <f>IFERROR(VLOOKUP(C8,'[1]Influenze Pivot Data Sheet'!$A$1:$M$461,7,FALSE),0)</f>
        <v>67</v>
      </c>
      <c r="V8" s="11">
        <f>IFERROR(VLOOKUP(C8,'[1]Influenze Pivot Data Sheet'!$A$1:$M$461,8,FALSE),0)</f>
        <v>102</v>
      </c>
      <c r="W8" s="11">
        <f>IFERROR(VLOOKUP(C8,'[1]Influenze Pivot Data Sheet'!$A$1:$M$461,9,FALSE),0)</f>
        <v>177</v>
      </c>
      <c r="X8" s="11">
        <f>IFERROR(VLOOKUP(C8,'[1]Influenze Pivot Data Sheet'!$A$1:$M$461,10,FALSE),0)</f>
        <v>261</v>
      </c>
      <c r="Y8" s="11">
        <f>IFERROR(VLOOKUP(C8,'[1]Influenze Pivot Data Sheet'!$A$1:$M$461,11,FALSE),0)</f>
        <v>345</v>
      </c>
      <c r="Z8" s="11">
        <f>IFERROR(VLOOKUP(C8,'[1]Influenze Pivot Data Sheet'!$A$1:$M$461,12,FALSE),0)</f>
        <v>783</v>
      </c>
      <c r="AA8" s="11">
        <f>IFERROR(VLOOKUP(C8,'[1]Influenze Pivot Data Sheet'!$A$1:$M$461,13,FALSE),0)</f>
        <v>1317</v>
      </c>
      <c r="AB8" s="4">
        <f t="shared" si="0"/>
        <v>4.9864017440809166E-4</v>
      </c>
      <c r="AC8" s="4">
        <f t="shared" si="1"/>
        <v>6.8351210851696573E-5</v>
      </c>
      <c r="AD8" s="4">
        <f t="shared" si="2"/>
        <v>6.4658660528286733E-5</v>
      </c>
      <c r="AE8" s="4">
        <f t="shared" si="3"/>
        <v>1.1661623206132164E-4</v>
      </c>
      <c r="AF8" s="4">
        <f t="shared" si="3"/>
        <v>1.32783186036945E-4</v>
      </c>
      <c r="AG8" s="4">
        <f t="shared" si="3"/>
        <v>1.062241119452982E-4</v>
      </c>
      <c r="AH8" s="4">
        <f t="shared" si="3"/>
        <v>1.7857315052680867E-4</v>
      </c>
      <c r="AI8" s="4">
        <f t="shared" si="3"/>
        <v>4.7810956838059053E-4</v>
      </c>
      <c r="AJ8" s="4">
        <f t="shared" si="3"/>
        <v>1.2937833062763259E-3</v>
      </c>
      <c r="AK8" s="4">
        <f t="shared" si="3"/>
        <v>4.6031749017932649E-3</v>
      </c>
      <c r="AL8" s="4">
        <f t="shared" si="3"/>
        <v>1.2104062754943272E-3</v>
      </c>
      <c r="AM8" s="4">
        <f t="shared" si="3"/>
        <v>2.9238253977531054E-4</v>
      </c>
    </row>
    <row r="9" spans="1:39" x14ac:dyDescent="0.3">
      <c r="A9" s="9" t="s">
        <v>21</v>
      </c>
      <c r="B9" s="9" t="s">
        <v>34</v>
      </c>
      <c r="C9" s="9" t="s">
        <v>35</v>
      </c>
      <c r="D9" s="10">
        <f>VLOOKUP(C9,'[1]Cenus Pivot Data Sheet'!$A$1:$M$469,2,FALSE)</f>
        <v>270692.09500000003</v>
      </c>
      <c r="E9" s="10">
        <f>VLOOKUP(C9,'[1]Cenus Pivot Data Sheet'!$A$1:$M$469,3,FALSE)</f>
        <v>568933.46499999985</v>
      </c>
      <c r="F9" s="10">
        <f>VLOOKUP(C9,'[1]Cenus Pivot Data Sheet'!$A$1:$M$469,4,FALSE)</f>
        <v>611666.47200000007</v>
      </c>
      <c r="G9" s="10">
        <f>VLOOKUP(C9,'[1]Cenus Pivot Data Sheet'!$A$1:$M$469,5,FALSE)</f>
        <v>573314.70200000005</v>
      </c>
      <c r="H9" s="10">
        <f>VLOOKUP(C9,'[1]Cenus Pivot Data Sheet'!$A$1:$M$469,6,FALSE)</f>
        <v>556205.99600000004</v>
      </c>
      <c r="I9" s="10">
        <f>VLOOKUP(C9,'[1]Cenus Pivot Data Sheet'!$A$1:$M$469,7,FALSE)</f>
        <v>605333.52599999995</v>
      </c>
      <c r="J9" s="10">
        <f>VLOOKUP(C9,'[1]Cenus Pivot Data Sheet'!$A$1:$M$469,8,FALSE)</f>
        <v>564364.23699999996</v>
      </c>
      <c r="K9" s="10">
        <f>VLOOKUP(C9,'[1]Cenus Pivot Data Sheet'!$A$1:$M$469,9,FALSE)</f>
        <v>372908.18599999999</v>
      </c>
      <c r="L9" s="10">
        <f>VLOOKUP(C9,'[1]Cenus Pivot Data Sheet'!$A$1:$M$469,10,FALSE)</f>
        <v>197623.58299999998</v>
      </c>
      <c r="M9" s="10">
        <f>VLOOKUP(C9,'[1]Cenus Pivot Data Sheet'!$A$1:$M$469,11,FALSE)</f>
        <v>73346.554000000004</v>
      </c>
      <c r="N9" s="10">
        <f>VLOOKUP(C9,'[1]Cenus Pivot Data Sheet'!$A$1:$M$469,12,FALSE)</f>
        <v>643878.32299999997</v>
      </c>
      <c r="O9" s="10">
        <f>VLOOKUP(C9,'[1]Cenus Pivot Data Sheet'!$A$1:$M$469,13,FALSE)</f>
        <v>4394388.8159999996</v>
      </c>
      <c r="P9" s="11">
        <f>IFERROR(VLOOKUP(C9,'[1]Influenze Pivot Data Sheet'!$A$1:$M$461,2,FALSE),0)</f>
        <v>114</v>
      </c>
      <c r="Q9" s="11">
        <f>IFERROR(VLOOKUP(C9,'[1]Influenze Pivot Data Sheet'!$A$1:$M$461,3,FALSE),0)</f>
        <v>52</v>
      </c>
      <c r="R9" s="11">
        <f>IFERROR(VLOOKUP(C9,'[1]Influenze Pivot Data Sheet'!$A$1:$M$461,4,FALSE),0)</f>
        <v>47</v>
      </c>
      <c r="S9" s="11">
        <f>IFERROR(VLOOKUP(C9,'[1]Influenze Pivot Data Sheet'!$A$1:$M$461,5,FALSE),0)</f>
        <v>61</v>
      </c>
      <c r="T9" s="11">
        <f>IFERROR(VLOOKUP(C9,'[1]Influenze Pivot Data Sheet'!$A$1:$M$461,6,FALSE),0)</f>
        <v>81</v>
      </c>
      <c r="U9" s="11">
        <f>IFERROR(VLOOKUP(C9,'[1]Influenze Pivot Data Sheet'!$A$1:$M$461,7,FALSE),0)</f>
        <v>59</v>
      </c>
      <c r="V9" s="11">
        <f>IFERROR(VLOOKUP(C9,'[1]Influenze Pivot Data Sheet'!$A$1:$M$461,8,FALSE),0)</f>
        <v>116</v>
      </c>
      <c r="W9" s="11">
        <f>IFERROR(VLOOKUP(C9,'[1]Influenze Pivot Data Sheet'!$A$1:$M$461,9,FALSE),0)</f>
        <v>189</v>
      </c>
      <c r="X9" s="11">
        <f>IFERROR(VLOOKUP(C9,'[1]Influenze Pivot Data Sheet'!$A$1:$M$461,10,FALSE),0)</f>
        <v>308</v>
      </c>
      <c r="Y9" s="11">
        <f>IFERROR(VLOOKUP(C9,'[1]Influenze Pivot Data Sheet'!$A$1:$M$461,11,FALSE),0)</f>
        <v>381</v>
      </c>
      <c r="Z9" s="11">
        <f>IFERROR(VLOOKUP(C9,'[1]Influenze Pivot Data Sheet'!$A$1:$M$461,12,FALSE),0)</f>
        <v>878</v>
      </c>
      <c r="AA9" s="11">
        <f>IFERROR(VLOOKUP(C9,'[1]Influenze Pivot Data Sheet'!$A$1:$M$461,13,FALSE),0)</f>
        <v>1408</v>
      </c>
      <c r="AB9" s="4">
        <f t="shared" si="0"/>
        <v>4.2114270089785955E-4</v>
      </c>
      <c r="AC9" s="4">
        <f t="shared" si="1"/>
        <v>9.1399088292336628E-5</v>
      </c>
      <c r="AD9" s="4">
        <f t="shared" si="2"/>
        <v>7.6839261511786768E-5</v>
      </c>
      <c r="AE9" s="4">
        <f t="shared" si="3"/>
        <v>1.0639880642725956E-4</v>
      </c>
      <c r="AF9" s="4">
        <f t="shared" si="3"/>
        <v>1.4562949803223623E-4</v>
      </c>
      <c r="AG9" s="4">
        <f t="shared" si="3"/>
        <v>9.7466929330459719E-5</v>
      </c>
      <c r="AH9" s="4">
        <f t="shared" si="3"/>
        <v>2.0554101836187046E-4</v>
      </c>
      <c r="AI9" s="4">
        <f t="shared" si="3"/>
        <v>5.0682716844408459E-4</v>
      </c>
      <c r="AJ9" s="4">
        <f t="shared" si="3"/>
        <v>1.5585184486812994E-3</v>
      </c>
      <c r="AK9" s="4">
        <f t="shared" si="3"/>
        <v>5.194518068292615E-3</v>
      </c>
      <c r="AL9" s="4">
        <f t="shared" si="3"/>
        <v>1.3636116772951215E-3</v>
      </c>
      <c r="AM9" s="4">
        <f t="shared" si="3"/>
        <v>3.2040860719321476E-4</v>
      </c>
    </row>
    <row r="10" spans="1:39" x14ac:dyDescent="0.3">
      <c r="A10" s="9" t="s">
        <v>21</v>
      </c>
      <c r="B10" s="9" t="s">
        <v>36</v>
      </c>
      <c r="C10" s="9" t="s">
        <v>37</v>
      </c>
      <c r="D10" s="10">
        <f>VLOOKUP(C10,'[1]Cenus Pivot Data Sheet'!$A$1:$M$469,2,FALSE)</f>
        <v>275133.25299999997</v>
      </c>
      <c r="E10" s="10">
        <f>VLOOKUP(C10,'[1]Cenus Pivot Data Sheet'!$A$1:$M$469,3,FALSE)</f>
        <v>581878.04999999981</v>
      </c>
      <c r="F10" s="10">
        <f>VLOOKUP(C10,'[1]Cenus Pivot Data Sheet'!$A$1:$M$469,4,FALSE)</f>
        <v>626956.56500000018</v>
      </c>
      <c r="G10" s="10">
        <f>VLOOKUP(C10,'[1]Cenus Pivot Data Sheet'!$A$1:$M$469,5,FALSE)</f>
        <v>590616.87599999993</v>
      </c>
      <c r="H10" s="10">
        <f>VLOOKUP(C10,'[1]Cenus Pivot Data Sheet'!$A$1:$M$469,6,FALSE)</f>
        <v>571410.53099999996</v>
      </c>
      <c r="I10" s="10">
        <f>VLOOKUP(C10,'[1]Cenus Pivot Data Sheet'!$A$1:$M$469,7,FALSE)</f>
        <v>616254.85999999987</v>
      </c>
      <c r="J10" s="10">
        <f>VLOOKUP(C10,'[1]Cenus Pivot Data Sheet'!$A$1:$M$469,8,FALSE)</f>
        <v>589274.05000000005</v>
      </c>
      <c r="K10" s="10">
        <f>VLOOKUP(C10,'[1]Cenus Pivot Data Sheet'!$A$1:$M$469,9,FALSE)</f>
        <v>405060.60699999996</v>
      </c>
      <c r="L10" s="10">
        <f>VLOOKUP(C10,'[1]Cenus Pivot Data Sheet'!$A$1:$M$469,10,FALSE)</f>
        <v>209906.39200000005</v>
      </c>
      <c r="M10" s="10">
        <f>VLOOKUP(C10,'[1]Cenus Pivot Data Sheet'!$A$1:$M$469,11,FALSE)</f>
        <v>76330.944000000018</v>
      </c>
      <c r="N10" s="10">
        <f>VLOOKUP(C10,'[1]Cenus Pivot Data Sheet'!$A$1:$M$469,12,FALSE)</f>
        <v>691297.94300000009</v>
      </c>
      <c r="O10" s="10">
        <f>VLOOKUP(C10,'[1]Cenus Pivot Data Sheet'!$A$1:$M$469,13,FALSE)</f>
        <v>4542822.1279999996</v>
      </c>
      <c r="P10" s="11">
        <f>IFERROR(VLOOKUP(C10,'[1]Influenze Pivot Data Sheet'!$A$1:$M$461,2,FALSE),0)</f>
        <v>119</v>
      </c>
      <c r="Q10" s="11">
        <f>IFERROR(VLOOKUP(C10,'[1]Influenze Pivot Data Sheet'!$A$1:$M$461,3,FALSE),0)</f>
        <v>48</v>
      </c>
      <c r="R10" s="11">
        <f>IFERROR(VLOOKUP(C10,'[1]Influenze Pivot Data Sheet'!$A$1:$M$461,4,FALSE),0)</f>
        <v>55</v>
      </c>
      <c r="S10" s="11">
        <f>IFERROR(VLOOKUP(C10,'[1]Influenze Pivot Data Sheet'!$A$1:$M$461,5,FALSE),0)</f>
        <v>72</v>
      </c>
      <c r="T10" s="11">
        <f>IFERROR(VLOOKUP(C10,'[1]Influenze Pivot Data Sheet'!$A$1:$M$461,6,FALSE),0)</f>
        <v>68</v>
      </c>
      <c r="U10" s="11">
        <f>IFERROR(VLOOKUP(C10,'[1]Influenze Pivot Data Sheet'!$A$1:$M$461,7,FALSE),0)</f>
        <v>73</v>
      </c>
      <c r="V10" s="11">
        <f>IFERROR(VLOOKUP(C10,'[1]Influenze Pivot Data Sheet'!$A$1:$M$461,8,FALSE),0)</f>
        <v>125</v>
      </c>
      <c r="W10" s="11">
        <f>IFERROR(VLOOKUP(C10,'[1]Influenze Pivot Data Sheet'!$A$1:$M$461,9,FALSE),0)</f>
        <v>191</v>
      </c>
      <c r="X10" s="11">
        <f>IFERROR(VLOOKUP(C10,'[1]Influenze Pivot Data Sheet'!$A$1:$M$461,10,FALSE),0)</f>
        <v>277</v>
      </c>
      <c r="Y10" s="11">
        <f>IFERROR(VLOOKUP(C10,'[1]Influenze Pivot Data Sheet'!$A$1:$M$461,11,FALSE),0)</f>
        <v>289</v>
      </c>
      <c r="Z10" s="11">
        <f>IFERROR(VLOOKUP(C10,'[1]Influenze Pivot Data Sheet'!$A$1:$M$461,12,FALSE),0)</f>
        <v>757</v>
      </c>
      <c r="AA10" s="11">
        <f>IFERROR(VLOOKUP(C10,'[1]Influenze Pivot Data Sheet'!$A$1:$M$461,13,FALSE),0)</f>
        <v>1317</v>
      </c>
      <c r="AB10" s="4">
        <f t="shared" si="0"/>
        <v>4.3251769352648921E-4</v>
      </c>
      <c r="AC10" s="4">
        <f t="shared" si="1"/>
        <v>8.2491511752333699E-5</v>
      </c>
      <c r="AD10" s="4">
        <f t="shared" si="2"/>
        <v>8.7725375361529204E-5</v>
      </c>
      <c r="AE10" s="4">
        <f t="shared" si="3"/>
        <v>1.2190643871815137E-4</v>
      </c>
      <c r="AF10" s="4">
        <f t="shared" si="3"/>
        <v>1.1900375703786252E-4</v>
      </c>
      <c r="AG10" s="4">
        <f t="shared" si="3"/>
        <v>1.1845748364564624E-4</v>
      </c>
      <c r="AH10" s="4">
        <f t="shared" si="3"/>
        <v>2.1212541091873976E-4</v>
      </c>
      <c r="AI10" s="4">
        <f t="shared" si="3"/>
        <v>4.7153437460779792E-4</v>
      </c>
      <c r="AJ10" s="4">
        <f t="shared" si="3"/>
        <v>1.3196358498696883E-3</v>
      </c>
      <c r="AK10" s="4">
        <f t="shared" si="3"/>
        <v>3.7861447121628673E-3</v>
      </c>
      <c r="AL10" s="4">
        <f t="shared" si="3"/>
        <v>1.0950415919290532E-3</v>
      </c>
      <c r="AM10" s="4">
        <f t="shared" si="3"/>
        <v>2.8990789489259969E-4</v>
      </c>
    </row>
    <row r="11" spans="1:39" x14ac:dyDescent="0.3">
      <c r="A11" s="9" t="s">
        <v>21</v>
      </c>
      <c r="B11" s="9" t="s">
        <v>38</v>
      </c>
      <c r="C11" s="9" t="s">
        <v>39</v>
      </c>
      <c r="D11" s="10">
        <f>VLOOKUP(C11,'[1]Cenus Pivot Data Sheet'!$A$1:$M$469,2,FALSE)</f>
        <v>276368</v>
      </c>
      <c r="E11" s="10">
        <f>VLOOKUP(C11,'[1]Cenus Pivot Data Sheet'!$A$1:$M$469,3,FALSE)</f>
        <v>583860</v>
      </c>
      <c r="F11" s="10">
        <f>VLOOKUP(C11,'[1]Cenus Pivot Data Sheet'!$A$1:$M$469,4,FALSE)</f>
        <v>630041</v>
      </c>
      <c r="G11" s="10">
        <f>VLOOKUP(C11,'[1]Cenus Pivot Data Sheet'!$A$1:$M$469,5,FALSE)</f>
        <v>596730</v>
      </c>
      <c r="H11" s="10">
        <f>VLOOKUP(C11,'[1]Cenus Pivot Data Sheet'!$A$1:$M$469,6,FALSE)</f>
        <v>569893</v>
      </c>
      <c r="I11" s="10">
        <f>VLOOKUP(C11,'[1]Cenus Pivot Data Sheet'!$A$1:$M$469,7,FALSE)</f>
        <v>614255</v>
      </c>
      <c r="J11" s="10">
        <f>VLOOKUP(C11,'[1]Cenus Pivot Data Sheet'!$A$1:$M$469,8,FALSE)</f>
        <v>602923</v>
      </c>
      <c r="K11" s="10">
        <f>VLOOKUP(C11,'[1]Cenus Pivot Data Sheet'!$A$1:$M$469,9,FALSE)</f>
        <v>423307</v>
      </c>
      <c r="L11" s="10">
        <f>VLOOKUP(C11,'[1]Cenus Pivot Data Sheet'!$A$1:$M$469,10,FALSE)</f>
        <v>216909</v>
      </c>
      <c r="M11" s="10">
        <f>VLOOKUP(C11,'[1]Cenus Pivot Data Sheet'!$A$1:$M$469,11,FALSE)</f>
        <v>78846</v>
      </c>
      <c r="N11" s="10">
        <f>VLOOKUP(C11,'[1]Cenus Pivot Data Sheet'!$A$1:$M$469,12,FALSE)</f>
        <v>719062</v>
      </c>
      <c r="O11" s="10">
        <f>VLOOKUP(C11,'[1]Cenus Pivot Data Sheet'!$A$1:$M$469,13,FALSE)</f>
        <v>4593132</v>
      </c>
      <c r="P11" s="11">
        <f>IFERROR(VLOOKUP(C11,'[1]Influenze Pivot Data Sheet'!$A$1:$M$461,2,FALSE),0)</f>
        <v>124</v>
      </c>
      <c r="Q11" s="11">
        <f>IFERROR(VLOOKUP(C11,'[1]Influenze Pivot Data Sheet'!$A$1:$M$461,3,FALSE),0)</f>
        <v>55</v>
      </c>
      <c r="R11" s="11">
        <f>IFERROR(VLOOKUP(C11,'[1]Influenze Pivot Data Sheet'!$A$1:$M$461,4,FALSE),0)</f>
        <v>40</v>
      </c>
      <c r="S11" s="11">
        <f>IFERROR(VLOOKUP(C11,'[1]Influenze Pivot Data Sheet'!$A$1:$M$461,5,FALSE),0)</f>
        <v>37</v>
      </c>
      <c r="T11" s="11">
        <f>IFERROR(VLOOKUP(C11,'[1]Influenze Pivot Data Sheet'!$A$1:$M$461,6,FALSE),0)</f>
        <v>44</v>
      </c>
      <c r="U11" s="11">
        <f>IFERROR(VLOOKUP(C11,'[1]Influenze Pivot Data Sheet'!$A$1:$M$461,7,FALSE),0)</f>
        <v>51</v>
      </c>
      <c r="V11" s="11">
        <f>IFERROR(VLOOKUP(C11,'[1]Influenze Pivot Data Sheet'!$A$1:$M$461,8,FALSE),0)</f>
        <v>122</v>
      </c>
      <c r="W11" s="11">
        <f>IFERROR(VLOOKUP(C11,'[1]Influenze Pivot Data Sheet'!$A$1:$M$461,9,FALSE),0)</f>
        <v>227</v>
      </c>
      <c r="X11" s="11">
        <f>IFERROR(VLOOKUP(C11,'[1]Influenze Pivot Data Sheet'!$A$1:$M$461,10,FALSE),0)</f>
        <v>338</v>
      </c>
      <c r="Y11" s="11">
        <f>IFERROR(VLOOKUP(C11,'[1]Influenze Pivot Data Sheet'!$A$1:$M$461,11,FALSE),0)</f>
        <v>375</v>
      </c>
      <c r="Z11" s="11">
        <f>IFERROR(VLOOKUP(C11,'[1]Influenze Pivot Data Sheet'!$A$1:$M$461,12,FALSE),0)</f>
        <v>940</v>
      </c>
      <c r="AA11" s="11">
        <f>IFERROR(VLOOKUP(C11,'[1]Influenze Pivot Data Sheet'!$A$1:$M$461,13,FALSE),0)</f>
        <v>1413</v>
      </c>
      <c r="AB11" s="4">
        <f t="shared" si="0"/>
        <v>4.4867712615063971E-4</v>
      </c>
      <c r="AC11" s="4">
        <f t="shared" si="1"/>
        <v>9.4200664542869869E-5</v>
      </c>
      <c r="AD11" s="4">
        <f t="shared" si="2"/>
        <v>6.3487931737775798E-5</v>
      </c>
      <c r="AE11" s="4">
        <f t="shared" si="3"/>
        <v>6.2004591691384715E-5</v>
      </c>
      <c r="AF11" s="4">
        <f t="shared" si="3"/>
        <v>7.7207475789314842E-5</v>
      </c>
      <c r="AG11" s="4">
        <f t="shared" si="3"/>
        <v>8.3027407184312706E-5</v>
      </c>
      <c r="AH11" s="4">
        <f t="shared" si="3"/>
        <v>2.0234756345337629E-4</v>
      </c>
      <c r="AI11" s="4">
        <f t="shared" si="3"/>
        <v>5.3625382996265122E-4</v>
      </c>
      <c r="AJ11" s="4">
        <f t="shared" si="3"/>
        <v>1.5582571493114625E-3</v>
      </c>
      <c r="AK11" s="4">
        <f t="shared" si="3"/>
        <v>4.7561068411840803E-3</v>
      </c>
      <c r="AL11" s="4">
        <f t="shared" si="3"/>
        <v>1.3072586230394598E-3</v>
      </c>
      <c r="AM11" s="4">
        <f t="shared" si="3"/>
        <v>3.0763322282050681E-4</v>
      </c>
    </row>
    <row r="12" spans="1:39" x14ac:dyDescent="0.3">
      <c r="A12" s="9" t="s">
        <v>40</v>
      </c>
      <c r="B12" s="9" t="s">
        <v>22</v>
      </c>
      <c r="C12" s="9" t="s">
        <v>41</v>
      </c>
      <c r="D12" s="10">
        <f>VLOOKUP(C12,'[1]Cenus Pivot Data Sheet'!$A$1:$M$469,2,FALSE)</f>
        <v>52103.368999999999</v>
      </c>
      <c r="E12" s="10">
        <f>VLOOKUP(C12,'[1]Cenus Pivot Data Sheet'!$A$1:$M$469,3,FALSE)</f>
        <v>98091.997000000003</v>
      </c>
      <c r="F12" s="10">
        <f>VLOOKUP(C12,'[1]Cenus Pivot Data Sheet'!$A$1:$M$469,4,FALSE)</f>
        <v>113846.81400000001</v>
      </c>
      <c r="G12" s="10">
        <f>VLOOKUP(C12,'[1]Cenus Pivot Data Sheet'!$A$1:$M$469,5,FALSE)</f>
        <v>97175.08600000001</v>
      </c>
      <c r="H12" s="10">
        <f>VLOOKUP(C12,'[1]Cenus Pivot Data Sheet'!$A$1:$M$469,6,FALSE)</f>
        <v>96188.664999999979</v>
      </c>
      <c r="I12" s="10">
        <f>VLOOKUP(C12,'[1]Cenus Pivot Data Sheet'!$A$1:$M$469,7,FALSE)</f>
        <v>107008.77700000002</v>
      </c>
      <c r="J12" s="10">
        <f>VLOOKUP(C12,'[1]Cenus Pivot Data Sheet'!$A$1:$M$469,8,FALSE)</f>
        <v>71294.964999999997</v>
      </c>
      <c r="K12" s="10">
        <f>VLOOKUP(C12,'[1]Cenus Pivot Data Sheet'!$A$1:$M$469,9,FALSE)</f>
        <v>29675.831000000006</v>
      </c>
      <c r="L12" s="10">
        <f>VLOOKUP(C12,'[1]Cenus Pivot Data Sheet'!$A$1:$M$469,10,FALSE)</f>
        <v>13770.124999999998</v>
      </c>
      <c r="M12" s="10">
        <f>VLOOKUP(C12,'[1]Cenus Pivot Data Sheet'!$A$1:$M$469,11,FALSE)</f>
        <v>4362.7530000000006</v>
      </c>
      <c r="N12" s="10">
        <f>VLOOKUP(C12,'[1]Cenus Pivot Data Sheet'!$A$1:$M$469,12,FALSE)</f>
        <v>47808.709000000003</v>
      </c>
      <c r="O12" s="10">
        <f>VLOOKUP(C12,'[1]Cenus Pivot Data Sheet'!$A$1:$M$469,13,FALSE)</f>
        <v>683518.3820000001</v>
      </c>
      <c r="P12" s="11">
        <f>IFERROR(VLOOKUP(C12,'[1]Influenze Pivot Data Sheet'!$A$1:$M$461,2,FALSE),0)</f>
        <v>132</v>
      </c>
      <c r="Q12" s="11">
        <f>IFERROR(VLOOKUP(C12,'[1]Influenze Pivot Data Sheet'!$A$1:$M$461,3,FALSE),0)</f>
        <v>56</v>
      </c>
      <c r="R12" s="11">
        <f>IFERROR(VLOOKUP(C12,'[1]Influenze Pivot Data Sheet'!$A$1:$M$461,4,FALSE),0)</f>
        <v>50</v>
      </c>
      <c r="S12" s="11">
        <f>IFERROR(VLOOKUP(C12,'[1]Influenze Pivot Data Sheet'!$A$1:$M$461,5,FALSE),0)</f>
        <v>48</v>
      </c>
      <c r="T12" s="11">
        <f>IFERROR(VLOOKUP(C12,'[1]Influenze Pivot Data Sheet'!$A$1:$M$461,6,FALSE),0)</f>
        <v>50</v>
      </c>
      <c r="U12" s="11">
        <f>IFERROR(VLOOKUP(C12,'[1]Influenze Pivot Data Sheet'!$A$1:$M$461,7,FALSE),0)</f>
        <v>35</v>
      </c>
      <c r="V12" s="11">
        <f>IFERROR(VLOOKUP(C12,'[1]Influenze Pivot Data Sheet'!$A$1:$M$461,8,FALSE),0)</f>
        <v>57</v>
      </c>
      <c r="W12" s="11">
        <f>IFERROR(VLOOKUP(C12,'[1]Influenze Pivot Data Sheet'!$A$1:$M$461,9,FALSE),0)</f>
        <v>48</v>
      </c>
      <c r="X12" s="11">
        <f>IFERROR(VLOOKUP(C12,'[1]Influenze Pivot Data Sheet'!$A$1:$M$461,10,FALSE),0)</f>
        <v>68</v>
      </c>
      <c r="Y12" s="11">
        <f>IFERROR(VLOOKUP(C12,'[1]Influenze Pivot Data Sheet'!$A$1:$M$461,11,FALSE),0)</f>
        <v>46</v>
      </c>
      <c r="Z12" s="11">
        <f>IFERROR(VLOOKUP(C12,'[1]Influenze Pivot Data Sheet'!$A$1:$M$461,12,FALSE),0)</f>
        <v>162</v>
      </c>
      <c r="AA12" s="11">
        <f>IFERROR(VLOOKUP(C12,'[1]Influenze Pivot Data Sheet'!$A$1:$M$461,13,FALSE),0)</f>
        <v>590</v>
      </c>
      <c r="AB12" s="4">
        <f t="shared" si="0"/>
        <v>2.5334254297452435E-3</v>
      </c>
      <c r="AC12" s="4">
        <f t="shared" si="1"/>
        <v>5.70892648867165E-4</v>
      </c>
      <c r="AD12" s="4">
        <f t="shared" si="2"/>
        <v>4.391866425001581E-4</v>
      </c>
      <c r="AE12" s="4">
        <f t="shared" si="3"/>
        <v>4.9395376917906711E-4</v>
      </c>
      <c r="AF12" s="4">
        <f t="shared" si="3"/>
        <v>5.1981176784187625E-4</v>
      </c>
      <c r="AG12" s="4">
        <f t="shared" si="3"/>
        <v>3.2707597433806755E-4</v>
      </c>
      <c r="AH12" s="4">
        <f t="shared" si="3"/>
        <v>7.9949544824098036E-4</v>
      </c>
      <c r="AI12" s="4">
        <f t="shared" si="3"/>
        <v>1.6174778728184559E-3</v>
      </c>
      <c r="AJ12" s="4">
        <f t="shared" si="3"/>
        <v>4.9382267771715949E-3</v>
      </c>
      <c r="AK12" s="4">
        <f t="shared" si="3"/>
        <v>1.0543801127407394E-2</v>
      </c>
      <c r="AL12" s="4">
        <f t="shared" si="3"/>
        <v>3.3885039648320139E-3</v>
      </c>
      <c r="AM12" s="4">
        <f t="shared" si="3"/>
        <v>8.6318088223704846E-4</v>
      </c>
    </row>
    <row r="13" spans="1:39" x14ac:dyDescent="0.3">
      <c r="A13" s="9" t="s">
        <v>40</v>
      </c>
      <c r="B13" s="9" t="s">
        <v>24</v>
      </c>
      <c r="C13" s="9" t="s">
        <v>42</v>
      </c>
      <c r="D13" s="10">
        <f>VLOOKUP(C13,'[1]Cenus Pivot Data Sheet'!$A$1:$M$469,2,FALSE)</f>
        <v>50438.074000000001</v>
      </c>
      <c r="E13" s="10">
        <f>VLOOKUP(C13,'[1]Cenus Pivot Data Sheet'!$A$1:$M$469,3,FALSE)</f>
        <v>98531.958000000013</v>
      </c>
      <c r="F13" s="10">
        <f>VLOOKUP(C13,'[1]Cenus Pivot Data Sheet'!$A$1:$M$469,4,FALSE)</f>
        <v>107026.671</v>
      </c>
      <c r="G13" s="10">
        <f>VLOOKUP(C13,'[1]Cenus Pivot Data Sheet'!$A$1:$M$469,5,FALSE)</f>
        <v>91869.334000000003</v>
      </c>
      <c r="H13" s="10">
        <f>VLOOKUP(C13,'[1]Cenus Pivot Data Sheet'!$A$1:$M$469,6,FALSE)</f>
        <v>93770.667000000001</v>
      </c>
      <c r="I13" s="10">
        <f>VLOOKUP(C13,'[1]Cenus Pivot Data Sheet'!$A$1:$M$469,7,FALSE)</f>
        <v>107327.258</v>
      </c>
      <c r="J13" s="10">
        <f>VLOOKUP(C13,'[1]Cenus Pivot Data Sheet'!$A$1:$M$469,8,FALSE)</f>
        <v>76383.358000000007</v>
      </c>
      <c r="K13" s="10">
        <f>VLOOKUP(C13,'[1]Cenus Pivot Data Sheet'!$A$1:$M$469,9,FALSE)</f>
        <v>31164.145999999997</v>
      </c>
      <c r="L13" s="10">
        <f>VLOOKUP(C13,'[1]Cenus Pivot Data Sheet'!$A$1:$M$469,10,FALSE)</f>
        <v>13707.31</v>
      </c>
      <c r="M13" s="10">
        <f>VLOOKUP(C13,'[1]Cenus Pivot Data Sheet'!$A$1:$M$469,11,FALSE)</f>
        <v>3951.8270000000002</v>
      </c>
      <c r="N13" s="10">
        <f>VLOOKUP(C13,'[1]Cenus Pivot Data Sheet'!$A$1:$M$469,12,FALSE)</f>
        <v>48823.282999999996</v>
      </c>
      <c r="O13" s="10">
        <f>VLOOKUP(C13,'[1]Cenus Pivot Data Sheet'!$A$1:$M$469,13,FALSE)</f>
        <v>674170.60300000012</v>
      </c>
      <c r="P13" s="11">
        <f>IFERROR(VLOOKUP(C13,'[1]Influenze Pivot Data Sheet'!$A$1:$M$461,2,FALSE),0)</f>
        <v>110</v>
      </c>
      <c r="Q13" s="11">
        <f>IFERROR(VLOOKUP(C13,'[1]Influenze Pivot Data Sheet'!$A$1:$M$461,3,FALSE),0)</f>
        <v>65</v>
      </c>
      <c r="R13" s="11">
        <f>IFERROR(VLOOKUP(C13,'[1]Influenze Pivot Data Sheet'!$A$1:$M$461,4,FALSE),0)</f>
        <v>60</v>
      </c>
      <c r="S13" s="11">
        <f>IFERROR(VLOOKUP(C13,'[1]Influenze Pivot Data Sheet'!$A$1:$M$461,5,FALSE),0)</f>
        <v>46</v>
      </c>
      <c r="T13" s="11">
        <f>IFERROR(VLOOKUP(C13,'[1]Influenze Pivot Data Sheet'!$A$1:$M$461,6,FALSE),0)</f>
        <v>63</v>
      </c>
      <c r="U13" s="11">
        <f>IFERROR(VLOOKUP(C13,'[1]Influenze Pivot Data Sheet'!$A$1:$M$461,7,FALSE),0)</f>
        <v>51</v>
      </c>
      <c r="V13" s="11">
        <f>IFERROR(VLOOKUP(C13,'[1]Influenze Pivot Data Sheet'!$A$1:$M$461,8,FALSE),0)</f>
        <v>55</v>
      </c>
      <c r="W13" s="11">
        <f>IFERROR(VLOOKUP(C13,'[1]Influenze Pivot Data Sheet'!$A$1:$M$461,9,FALSE),0)</f>
        <v>32</v>
      </c>
      <c r="X13" s="11">
        <f>IFERROR(VLOOKUP(C13,'[1]Influenze Pivot Data Sheet'!$A$1:$M$461,10,FALSE),0)</f>
        <v>55</v>
      </c>
      <c r="Y13" s="11">
        <f>IFERROR(VLOOKUP(C13,'[1]Influenze Pivot Data Sheet'!$A$1:$M$461,11,FALSE),0)</f>
        <v>67</v>
      </c>
      <c r="Z13" s="11">
        <f>IFERROR(VLOOKUP(C13,'[1]Influenze Pivot Data Sheet'!$A$1:$M$461,12,FALSE),0)</f>
        <v>154</v>
      </c>
      <c r="AA13" s="11">
        <f>IFERROR(VLOOKUP(C13,'[1]Influenze Pivot Data Sheet'!$A$1:$M$461,13,FALSE),0)</f>
        <v>604</v>
      </c>
      <c r="AB13" s="4">
        <f t="shared" si="0"/>
        <v>2.180892156984424E-3</v>
      </c>
      <c r="AC13" s="4">
        <f t="shared" si="1"/>
        <v>6.5968444471589606E-4</v>
      </c>
      <c r="AD13" s="4">
        <f t="shared" si="2"/>
        <v>5.6060792547681874E-4</v>
      </c>
      <c r="AE13" s="4">
        <f t="shared" si="3"/>
        <v>5.0071115134022847E-4</v>
      </c>
      <c r="AF13" s="4">
        <f t="shared" si="3"/>
        <v>6.7185189159420179E-4</v>
      </c>
      <c r="AG13" s="4">
        <f t="shared" si="3"/>
        <v>4.7518217599484374E-4</v>
      </c>
      <c r="AH13" s="4">
        <f t="shared" si="3"/>
        <v>7.2005213491661358E-4</v>
      </c>
      <c r="AI13" s="4">
        <f t="shared" si="3"/>
        <v>1.0268210141230888E-3</v>
      </c>
      <c r="AJ13" s="4">
        <f t="shared" si="3"/>
        <v>4.0124575864994667E-3</v>
      </c>
      <c r="AK13" s="4">
        <f t="shared" si="3"/>
        <v>1.6954183470075993E-2</v>
      </c>
      <c r="AL13" s="4">
        <f t="shared" si="3"/>
        <v>3.154232786844752E-3</v>
      </c>
      <c r="AM13" s="4">
        <f t="shared" si="3"/>
        <v>8.9591565890332942E-4</v>
      </c>
    </row>
    <row r="14" spans="1:39" x14ac:dyDescent="0.3">
      <c r="A14" s="9" t="s">
        <v>40</v>
      </c>
      <c r="B14" s="9" t="s">
        <v>26</v>
      </c>
      <c r="C14" s="9" t="s">
        <v>43</v>
      </c>
      <c r="D14" s="10">
        <f>VLOOKUP(C14,'[1]Cenus Pivot Data Sheet'!$A$1:$M$469,2,FALSE)</f>
        <v>49320.758000000002</v>
      </c>
      <c r="E14" s="10">
        <f>VLOOKUP(C14,'[1]Cenus Pivot Data Sheet'!$A$1:$M$469,3,FALSE)</f>
        <v>95649.267999999996</v>
      </c>
      <c r="F14" s="10">
        <f>VLOOKUP(C14,'[1]Cenus Pivot Data Sheet'!$A$1:$M$469,4,FALSE)</f>
        <v>102347.12300000001</v>
      </c>
      <c r="G14" s="10">
        <f>VLOOKUP(C14,'[1]Cenus Pivot Data Sheet'!$A$1:$M$469,5,FALSE)</f>
        <v>93628.766999999993</v>
      </c>
      <c r="H14" s="10">
        <f>VLOOKUP(C14,'[1]Cenus Pivot Data Sheet'!$A$1:$M$469,6,FALSE)</f>
        <v>90209.519</v>
      </c>
      <c r="I14" s="10">
        <f>VLOOKUP(C14,'[1]Cenus Pivot Data Sheet'!$A$1:$M$469,7,FALSE)</f>
        <v>105024.54300000001</v>
      </c>
      <c r="J14" s="10">
        <f>VLOOKUP(C14,'[1]Cenus Pivot Data Sheet'!$A$1:$M$469,8,FALSE)</f>
        <v>78744.331000000006</v>
      </c>
      <c r="K14" s="10">
        <f>VLOOKUP(C14,'[1]Cenus Pivot Data Sheet'!$A$1:$M$469,9,FALSE)</f>
        <v>32341.642</v>
      </c>
      <c r="L14" s="10">
        <f>VLOOKUP(C14,'[1]Cenus Pivot Data Sheet'!$A$1:$M$469,10,FALSE)</f>
        <v>14472.803</v>
      </c>
      <c r="M14" s="10">
        <f>VLOOKUP(C14,'[1]Cenus Pivot Data Sheet'!$A$1:$M$469,11,FALSE)</f>
        <v>4042.5329999999999</v>
      </c>
      <c r="N14" s="10">
        <f>VLOOKUP(C14,'[1]Cenus Pivot Data Sheet'!$A$1:$M$469,12,FALSE)</f>
        <v>50856.978000000003</v>
      </c>
      <c r="O14" s="10">
        <f>VLOOKUP(C14,'[1]Cenus Pivot Data Sheet'!$A$1:$M$469,13,FALSE)</f>
        <v>665781.28700000013</v>
      </c>
      <c r="P14" s="11">
        <f>IFERROR(VLOOKUP(C14,'[1]Influenze Pivot Data Sheet'!$A$1:$M$461,2,FALSE),0)</f>
        <v>109</v>
      </c>
      <c r="Q14" s="11">
        <f>IFERROR(VLOOKUP(C14,'[1]Influenze Pivot Data Sheet'!$A$1:$M$461,3,FALSE),0)</f>
        <v>57</v>
      </c>
      <c r="R14" s="11">
        <f>IFERROR(VLOOKUP(C14,'[1]Influenze Pivot Data Sheet'!$A$1:$M$461,4,FALSE),0)</f>
        <v>58</v>
      </c>
      <c r="S14" s="11">
        <f>IFERROR(VLOOKUP(C14,'[1]Influenze Pivot Data Sheet'!$A$1:$M$461,5,FALSE),0)</f>
        <v>43</v>
      </c>
      <c r="T14" s="11">
        <f>IFERROR(VLOOKUP(C14,'[1]Influenze Pivot Data Sheet'!$A$1:$M$461,6,FALSE),0)</f>
        <v>70</v>
      </c>
      <c r="U14" s="11">
        <f>IFERROR(VLOOKUP(C14,'[1]Influenze Pivot Data Sheet'!$A$1:$M$461,7,FALSE),0)</f>
        <v>29</v>
      </c>
      <c r="V14" s="11">
        <f>IFERROR(VLOOKUP(C14,'[1]Influenze Pivot Data Sheet'!$A$1:$M$461,8,FALSE),0)</f>
        <v>49</v>
      </c>
      <c r="W14" s="11">
        <f>IFERROR(VLOOKUP(C14,'[1]Influenze Pivot Data Sheet'!$A$1:$M$461,9,FALSE),0)</f>
        <v>63</v>
      </c>
      <c r="X14" s="11">
        <f>IFERROR(VLOOKUP(C14,'[1]Influenze Pivot Data Sheet'!$A$1:$M$461,10,FALSE),0)</f>
        <v>41</v>
      </c>
      <c r="Y14" s="11">
        <f>IFERROR(VLOOKUP(C14,'[1]Influenze Pivot Data Sheet'!$A$1:$M$461,11,FALSE),0)</f>
        <v>51</v>
      </c>
      <c r="Z14" s="11">
        <f>IFERROR(VLOOKUP(C14,'[1]Influenze Pivot Data Sheet'!$A$1:$M$461,12,FALSE),0)</f>
        <v>155</v>
      </c>
      <c r="AA14" s="11">
        <f>IFERROR(VLOOKUP(C14,'[1]Influenze Pivot Data Sheet'!$A$1:$M$461,13,FALSE),0)</f>
        <v>570</v>
      </c>
      <c r="AB14" s="4">
        <f t="shared" si="0"/>
        <v>2.2100228062188337E-3</v>
      </c>
      <c r="AC14" s="4">
        <f t="shared" si="1"/>
        <v>5.9592719517728037E-4</v>
      </c>
      <c r="AD14" s="4">
        <f t="shared" si="2"/>
        <v>5.666988802411182E-4</v>
      </c>
      <c r="AE14" s="4">
        <f t="shared" si="3"/>
        <v>4.5926056037884171E-4</v>
      </c>
      <c r="AF14" s="4">
        <f t="shared" si="3"/>
        <v>7.7597132515472116E-4</v>
      </c>
      <c r="AG14" s="4">
        <f t="shared" si="3"/>
        <v>2.7612593372579585E-4</v>
      </c>
      <c r="AH14" s="4">
        <f t="shared" si="3"/>
        <v>6.2226701754568205E-4</v>
      </c>
      <c r="AI14" s="4">
        <f t="shared" si="3"/>
        <v>1.947953044560941E-3</v>
      </c>
      <c r="AJ14" s="4">
        <f t="shared" si="3"/>
        <v>2.8328997499655045E-3</v>
      </c>
      <c r="AK14" s="4">
        <f t="shared" si="3"/>
        <v>1.2615852486547421E-2</v>
      </c>
      <c r="AL14" s="4">
        <f t="shared" si="3"/>
        <v>3.0477626885341081E-3</v>
      </c>
      <c r="AM14" s="4">
        <f t="shared" si="3"/>
        <v>8.5613700945007167E-4</v>
      </c>
    </row>
    <row r="15" spans="1:39" x14ac:dyDescent="0.3">
      <c r="A15" s="9" t="s">
        <v>40</v>
      </c>
      <c r="B15" s="9" t="s">
        <v>28</v>
      </c>
      <c r="C15" s="9" t="s">
        <v>44</v>
      </c>
      <c r="D15" s="10">
        <f>VLOOKUP(C15,'[1]Cenus Pivot Data Sheet'!$A$1:$M$469,2,FALSE)</f>
        <v>49808.383000000002</v>
      </c>
      <c r="E15" s="10">
        <f>VLOOKUP(C15,'[1]Cenus Pivot Data Sheet'!$A$1:$M$469,3,FALSE)</f>
        <v>94571.587999999989</v>
      </c>
      <c r="F15" s="10">
        <f>VLOOKUP(C15,'[1]Cenus Pivot Data Sheet'!$A$1:$M$469,4,FALSE)</f>
        <v>102031.217</v>
      </c>
      <c r="G15" s="10">
        <f>VLOOKUP(C15,'[1]Cenus Pivot Data Sheet'!$A$1:$M$469,5,FALSE)</f>
        <v>96648.288</v>
      </c>
      <c r="H15" s="10">
        <f>VLOOKUP(C15,'[1]Cenus Pivot Data Sheet'!$A$1:$M$469,6,FALSE)</f>
        <v>87949.646000000008</v>
      </c>
      <c r="I15" s="10">
        <f>VLOOKUP(C15,'[1]Cenus Pivot Data Sheet'!$A$1:$M$469,7,FALSE)</f>
        <v>102032.477</v>
      </c>
      <c r="J15" s="10">
        <f>VLOOKUP(C15,'[1]Cenus Pivot Data Sheet'!$A$1:$M$469,8,FALSE)</f>
        <v>80486.59</v>
      </c>
      <c r="K15" s="10">
        <f>VLOOKUP(C15,'[1]Cenus Pivot Data Sheet'!$A$1:$M$469,9,FALSE)</f>
        <v>32969.027999999998</v>
      </c>
      <c r="L15" s="10">
        <f>VLOOKUP(C15,'[1]Cenus Pivot Data Sheet'!$A$1:$M$469,10,FALSE)</f>
        <v>14134.945</v>
      </c>
      <c r="M15" s="10">
        <f>VLOOKUP(C15,'[1]Cenus Pivot Data Sheet'!$A$1:$M$469,11,FALSE)</f>
        <v>4272.4879999999994</v>
      </c>
      <c r="N15" s="10">
        <f>VLOOKUP(C15,'[1]Cenus Pivot Data Sheet'!$A$1:$M$469,12,FALSE)</f>
        <v>51376.460999999996</v>
      </c>
      <c r="O15" s="10">
        <f>VLOOKUP(C15,'[1]Cenus Pivot Data Sheet'!$A$1:$M$469,13,FALSE)</f>
        <v>664904.65</v>
      </c>
      <c r="P15" s="11">
        <f>IFERROR(VLOOKUP(C15,'[1]Influenze Pivot Data Sheet'!$A$1:$M$461,2,FALSE),0)</f>
        <v>90</v>
      </c>
      <c r="Q15" s="11">
        <f>IFERROR(VLOOKUP(C15,'[1]Influenze Pivot Data Sheet'!$A$1:$M$461,3,FALSE),0)</f>
        <v>66</v>
      </c>
      <c r="R15" s="11">
        <f>IFERROR(VLOOKUP(C15,'[1]Influenze Pivot Data Sheet'!$A$1:$M$461,4,FALSE),0)</f>
        <v>69</v>
      </c>
      <c r="S15" s="11">
        <f>IFERROR(VLOOKUP(C15,'[1]Influenze Pivot Data Sheet'!$A$1:$M$461,5,FALSE),0)</f>
        <v>75</v>
      </c>
      <c r="T15" s="11">
        <f>IFERROR(VLOOKUP(C15,'[1]Influenze Pivot Data Sheet'!$A$1:$M$461,6,FALSE),0)</f>
        <v>46</v>
      </c>
      <c r="U15" s="11">
        <f>IFERROR(VLOOKUP(C15,'[1]Influenze Pivot Data Sheet'!$A$1:$M$461,7,FALSE),0)</f>
        <v>53</v>
      </c>
      <c r="V15" s="11">
        <f>IFERROR(VLOOKUP(C15,'[1]Influenze Pivot Data Sheet'!$A$1:$M$461,8,FALSE),0)</f>
        <v>42</v>
      </c>
      <c r="W15" s="11">
        <f>IFERROR(VLOOKUP(C15,'[1]Influenze Pivot Data Sheet'!$A$1:$M$461,9,FALSE),0)</f>
        <v>49</v>
      </c>
      <c r="X15" s="11">
        <f>IFERROR(VLOOKUP(C15,'[1]Influenze Pivot Data Sheet'!$A$1:$M$461,10,FALSE),0)</f>
        <v>62</v>
      </c>
      <c r="Y15" s="11">
        <f>IFERROR(VLOOKUP(C15,'[1]Influenze Pivot Data Sheet'!$A$1:$M$461,11,FALSE),0)</f>
        <v>60</v>
      </c>
      <c r="Z15" s="11">
        <f>IFERROR(VLOOKUP(C15,'[1]Influenze Pivot Data Sheet'!$A$1:$M$461,12,FALSE),0)</f>
        <v>171</v>
      </c>
      <c r="AA15" s="11">
        <f>IFERROR(VLOOKUP(C15,'[1]Influenze Pivot Data Sheet'!$A$1:$M$461,13,FALSE),0)</f>
        <v>612</v>
      </c>
      <c r="AB15" s="4">
        <f t="shared" si="0"/>
        <v>1.8069247499964013E-3</v>
      </c>
      <c r="AC15" s="4">
        <f t="shared" si="1"/>
        <v>6.9788401988132008E-4</v>
      </c>
      <c r="AD15" s="4">
        <f t="shared" si="2"/>
        <v>6.762636184178809E-4</v>
      </c>
      <c r="AE15" s="4">
        <f t="shared" si="3"/>
        <v>7.760096071230977E-4</v>
      </c>
      <c r="AF15" s="4">
        <f t="shared" si="3"/>
        <v>5.2302655089708945E-4</v>
      </c>
      <c r="AG15" s="4">
        <f t="shared" si="3"/>
        <v>5.1944245164213749E-4</v>
      </c>
      <c r="AH15" s="4">
        <f t="shared" si="3"/>
        <v>5.2182605822907898E-4</v>
      </c>
      <c r="AI15" s="4">
        <f t="shared" si="3"/>
        <v>1.4862433918282334E-3</v>
      </c>
      <c r="AJ15" s="4">
        <f t="shared" si="3"/>
        <v>4.3862922706809256E-3</v>
      </c>
      <c r="AK15" s="4">
        <f t="shared" si="3"/>
        <v>1.4043339618508E-2</v>
      </c>
      <c r="AL15" s="4">
        <f t="shared" si="3"/>
        <v>3.3283725011732518E-3</v>
      </c>
      <c r="AM15" s="4">
        <f t="shared" si="3"/>
        <v>9.2043272670750613E-4</v>
      </c>
    </row>
    <row r="16" spans="1:39" x14ac:dyDescent="0.3">
      <c r="A16" s="9" t="s">
        <v>40</v>
      </c>
      <c r="B16" s="9" t="s">
        <v>30</v>
      </c>
      <c r="C16" s="9" t="s">
        <v>45</v>
      </c>
      <c r="D16" s="10">
        <f>VLOOKUP(C16,'[1]Cenus Pivot Data Sheet'!$A$1:$M$469,2,FALSE)</f>
        <v>51998.602000000006</v>
      </c>
      <c r="E16" s="10">
        <f>VLOOKUP(C16,'[1]Cenus Pivot Data Sheet'!$A$1:$M$469,3,FALSE)</f>
        <v>97821.771999999997</v>
      </c>
      <c r="F16" s="10">
        <f>VLOOKUP(C16,'[1]Cenus Pivot Data Sheet'!$A$1:$M$469,4,FALSE)</f>
        <v>104498.948</v>
      </c>
      <c r="G16" s="10">
        <f>VLOOKUP(C16,'[1]Cenus Pivot Data Sheet'!$A$1:$M$469,5,FALSE)</f>
        <v>103022.38299999999</v>
      </c>
      <c r="H16" s="10">
        <f>VLOOKUP(C16,'[1]Cenus Pivot Data Sheet'!$A$1:$M$469,6,FALSE)</f>
        <v>88056.806000000011</v>
      </c>
      <c r="I16" s="10">
        <f>VLOOKUP(C16,'[1]Cenus Pivot Data Sheet'!$A$1:$M$469,7,FALSE)</f>
        <v>101852.891</v>
      </c>
      <c r="J16" s="10">
        <f>VLOOKUP(C16,'[1]Cenus Pivot Data Sheet'!$A$1:$M$469,8,FALSE)</f>
        <v>85664.256999999998</v>
      </c>
      <c r="K16" s="10">
        <f>VLOOKUP(C16,'[1]Cenus Pivot Data Sheet'!$A$1:$M$469,9,FALSE)</f>
        <v>36823.951000000001</v>
      </c>
      <c r="L16" s="10">
        <f>VLOOKUP(C16,'[1]Cenus Pivot Data Sheet'!$A$1:$M$469,10,FALSE)</f>
        <v>15065.770999999999</v>
      </c>
      <c r="M16" s="10">
        <f>VLOOKUP(C16,'[1]Cenus Pivot Data Sheet'!$A$1:$M$469,11,FALSE)</f>
        <v>4984.9700000000012</v>
      </c>
      <c r="N16" s="10">
        <f>VLOOKUP(C16,'[1]Cenus Pivot Data Sheet'!$A$1:$M$469,12,FALSE)</f>
        <v>56874.692000000003</v>
      </c>
      <c r="O16" s="10">
        <f>VLOOKUP(C16,'[1]Cenus Pivot Data Sheet'!$A$1:$M$469,13,FALSE)</f>
        <v>689790.35099999991</v>
      </c>
      <c r="P16" s="11">
        <f>IFERROR(VLOOKUP(C16,'[1]Influenze Pivot Data Sheet'!$A$1:$M$461,2,FALSE),0)</f>
        <v>83</v>
      </c>
      <c r="Q16" s="11">
        <f>IFERROR(VLOOKUP(C16,'[1]Influenze Pivot Data Sheet'!$A$1:$M$461,3,FALSE),0)</f>
        <v>57</v>
      </c>
      <c r="R16" s="11">
        <f>IFERROR(VLOOKUP(C16,'[1]Influenze Pivot Data Sheet'!$A$1:$M$461,4,FALSE),0)</f>
        <v>46</v>
      </c>
      <c r="S16" s="11">
        <f>IFERROR(VLOOKUP(C16,'[1]Influenze Pivot Data Sheet'!$A$1:$M$461,5,FALSE),0)</f>
        <v>46</v>
      </c>
      <c r="T16" s="11">
        <f>IFERROR(VLOOKUP(C16,'[1]Influenze Pivot Data Sheet'!$A$1:$M$461,6,FALSE),0)</f>
        <v>60</v>
      </c>
      <c r="U16" s="11">
        <f>IFERROR(VLOOKUP(C16,'[1]Influenze Pivot Data Sheet'!$A$1:$M$461,7,FALSE),0)</f>
        <v>46</v>
      </c>
      <c r="V16" s="11">
        <f>IFERROR(VLOOKUP(C16,'[1]Influenze Pivot Data Sheet'!$A$1:$M$461,8,FALSE),0)</f>
        <v>51</v>
      </c>
      <c r="W16" s="11">
        <f>IFERROR(VLOOKUP(C16,'[1]Influenze Pivot Data Sheet'!$A$1:$M$461,9,FALSE),0)</f>
        <v>49</v>
      </c>
      <c r="X16" s="11">
        <f>IFERROR(VLOOKUP(C16,'[1]Influenze Pivot Data Sheet'!$A$1:$M$461,10,FALSE),0)</f>
        <v>52</v>
      </c>
      <c r="Y16" s="11">
        <f>IFERROR(VLOOKUP(C16,'[1]Influenze Pivot Data Sheet'!$A$1:$M$461,11,FALSE),0)</f>
        <v>52</v>
      </c>
      <c r="Z16" s="11">
        <f>IFERROR(VLOOKUP(C16,'[1]Influenze Pivot Data Sheet'!$A$1:$M$461,12,FALSE),0)</f>
        <v>153</v>
      </c>
      <c r="AA16" s="11">
        <f>IFERROR(VLOOKUP(C16,'[1]Influenze Pivot Data Sheet'!$A$1:$M$461,13,FALSE),0)</f>
        <v>542</v>
      </c>
      <c r="AB16" s="4">
        <f t="shared" si="0"/>
        <v>1.5961967592897977E-3</v>
      </c>
      <c r="AC16" s="4">
        <f t="shared" si="1"/>
        <v>5.8269236832062291E-4</v>
      </c>
      <c r="AD16" s="4">
        <f t="shared" si="2"/>
        <v>4.401958190047999E-4</v>
      </c>
      <c r="AE16" s="4">
        <f t="shared" si="3"/>
        <v>4.4650491146181316E-4</v>
      </c>
      <c r="AF16" s="4">
        <f t="shared" si="3"/>
        <v>6.8137833661602483E-4</v>
      </c>
      <c r="AG16" s="4">
        <f t="shared" si="3"/>
        <v>4.5163175584284591E-4</v>
      </c>
      <c r="AH16" s="4">
        <f t="shared" si="3"/>
        <v>5.9534748547460114E-4</v>
      </c>
      <c r="AI16" s="4">
        <f t="shared" si="3"/>
        <v>1.3306556919978521E-3</v>
      </c>
      <c r="AJ16" s="4">
        <f t="shared" si="3"/>
        <v>3.4515326165517851E-3</v>
      </c>
      <c r="AK16" s="4">
        <f t="shared" si="3"/>
        <v>1.043135665811429E-2</v>
      </c>
      <c r="AL16" s="4">
        <f t="shared" si="3"/>
        <v>2.6901244581684944E-3</v>
      </c>
      <c r="AM16" s="4">
        <f t="shared" si="3"/>
        <v>7.8574598675416971E-4</v>
      </c>
    </row>
    <row r="17" spans="1:39" x14ac:dyDescent="0.3">
      <c r="A17" s="9" t="s">
        <v>40</v>
      </c>
      <c r="B17" s="9" t="s">
        <v>32</v>
      </c>
      <c r="C17" s="9" t="s">
        <v>46</v>
      </c>
      <c r="D17" s="10">
        <f>VLOOKUP(C17,'[1]Cenus Pivot Data Sheet'!$A$1:$M$469,2,FALSE)</f>
        <v>46005.013999999996</v>
      </c>
      <c r="E17" s="10">
        <f>VLOOKUP(C17,'[1]Cenus Pivot Data Sheet'!$A$1:$M$469,3,FALSE)</f>
        <v>86970.856</v>
      </c>
      <c r="F17" s="10">
        <f>VLOOKUP(C17,'[1]Cenus Pivot Data Sheet'!$A$1:$M$469,4,FALSE)</f>
        <v>95779.472000000009</v>
      </c>
      <c r="G17" s="10">
        <f>VLOOKUP(C17,'[1]Cenus Pivot Data Sheet'!$A$1:$M$469,5,FALSE)</f>
        <v>97905.337</v>
      </c>
      <c r="H17" s="10">
        <f>VLOOKUP(C17,'[1]Cenus Pivot Data Sheet'!$A$1:$M$469,6,FALSE)</f>
        <v>80436.801000000007</v>
      </c>
      <c r="I17" s="10">
        <f>VLOOKUP(C17,'[1]Cenus Pivot Data Sheet'!$A$1:$M$469,7,FALSE)</f>
        <v>89398.393000000011</v>
      </c>
      <c r="J17" s="10">
        <f>VLOOKUP(C17,'[1]Cenus Pivot Data Sheet'!$A$1:$M$469,8,FALSE)</f>
        <v>76881.040999999997</v>
      </c>
      <c r="K17" s="10">
        <f>VLOOKUP(C17,'[1]Cenus Pivot Data Sheet'!$A$1:$M$469,9,FALSE)</f>
        <v>35244.049999999996</v>
      </c>
      <c r="L17" s="10">
        <f>VLOOKUP(C17,'[1]Cenus Pivot Data Sheet'!$A$1:$M$469,10,FALSE)</f>
        <v>14214.119999999999</v>
      </c>
      <c r="M17" s="10">
        <f>VLOOKUP(C17,'[1]Cenus Pivot Data Sheet'!$A$1:$M$469,11,FALSE)</f>
        <v>4919.415</v>
      </c>
      <c r="N17" s="10">
        <f>VLOOKUP(C17,'[1]Cenus Pivot Data Sheet'!$A$1:$M$469,12,FALSE)</f>
        <v>54377.584999999999</v>
      </c>
      <c r="O17" s="10">
        <f>VLOOKUP(C17,'[1]Cenus Pivot Data Sheet'!$A$1:$M$469,13,FALSE)</f>
        <v>627754.49900000007</v>
      </c>
      <c r="P17" s="11">
        <f>IFERROR(VLOOKUP(C17,'[1]Influenze Pivot Data Sheet'!$A$1:$M$461,2,FALSE),0)</f>
        <v>93</v>
      </c>
      <c r="Q17" s="11">
        <f>IFERROR(VLOOKUP(C17,'[1]Influenze Pivot Data Sheet'!$A$1:$M$461,3,FALSE),0)</f>
        <v>58</v>
      </c>
      <c r="R17" s="11">
        <f>IFERROR(VLOOKUP(C17,'[1]Influenze Pivot Data Sheet'!$A$1:$M$461,4,FALSE),0)</f>
        <v>62</v>
      </c>
      <c r="S17" s="11">
        <f>IFERROR(VLOOKUP(C17,'[1]Influenze Pivot Data Sheet'!$A$1:$M$461,5,FALSE),0)</f>
        <v>49</v>
      </c>
      <c r="T17" s="11">
        <f>IFERROR(VLOOKUP(C17,'[1]Influenze Pivot Data Sheet'!$A$1:$M$461,6,FALSE),0)</f>
        <v>53</v>
      </c>
      <c r="U17" s="11">
        <f>IFERROR(VLOOKUP(C17,'[1]Influenze Pivot Data Sheet'!$A$1:$M$461,7,FALSE),0)</f>
        <v>52</v>
      </c>
      <c r="V17" s="11">
        <f>IFERROR(VLOOKUP(C17,'[1]Influenze Pivot Data Sheet'!$A$1:$M$461,8,FALSE),0)</f>
        <v>48</v>
      </c>
      <c r="W17" s="11">
        <f>IFERROR(VLOOKUP(C17,'[1]Influenze Pivot Data Sheet'!$A$1:$M$461,9,FALSE),0)</f>
        <v>71</v>
      </c>
      <c r="X17" s="11">
        <f>IFERROR(VLOOKUP(C17,'[1]Influenze Pivot Data Sheet'!$A$1:$M$461,10,FALSE),0)</f>
        <v>55</v>
      </c>
      <c r="Y17" s="11">
        <f>IFERROR(VLOOKUP(C17,'[1]Influenze Pivot Data Sheet'!$A$1:$M$461,11,FALSE),0)</f>
        <v>60</v>
      </c>
      <c r="Z17" s="11">
        <f>IFERROR(VLOOKUP(C17,'[1]Influenze Pivot Data Sheet'!$A$1:$M$461,12,FALSE),0)</f>
        <v>186</v>
      </c>
      <c r="AA17" s="11">
        <f>IFERROR(VLOOKUP(C17,'[1]Influenze Pivot Data Sheet'!$A$1:$M$461,13,FALSE),0)</f>
        <v>601</v>
      </c>
      <c r="AB17" s="4">
        <f t="shared" si="0"/>
        <v>2.0215187848872302E-3</v>
      </c>
      <c r="AC17" s="4">
        <f t="shared" si="1"/>
        <v>6.6689006717376683E-4</v>
      </c>
      <c r="AD17" s="4">
        <f t="shared" si="2"/>
        <v>6.4732033603192131E-4</v>
      </c>
      <c r="AE17" s="4">
        <f t="shared" si="3"/>
        <v>5.0048344146959019E-4</v>
      </c>
      <c r="AF17" s="4">
        <f t="shared" si="3"/>
        <v>6.5890238474302319E-4</v>
      </c>
      <c r="AG17" s="4">
        <f t="shared" si="3"/>
        <v>5.8166593665727299E-4</v>
      </c>
      <c r="AH17" s="4">
        <f t="shared" si="3"/>
        <v>6.243411818526235E-4</v>
      </c>
      <c r="AI17" s="4">
        <f t="shared" si="3"/>
        <v>2.0145244374582378E-3</v>
      </c>
      <c r="AJ17" s="4">
        <f t="shared" si="3"/>
        <v>3.8693918441662237E-3</v>
      </c>
      <c r="AK17" s="4">
        <f t="shared" si="3"/>
        <v>1.2196572153396288E-2</v>
      </c>
      <c r="AL17" s="4">
        <f t="shared" si="3"/>
        <v>3.4205270425304839E-3</v>
      </c>
      <c r="AM17" s="4">
        <f t="shared" si="3"/>
        <v>9.5738063360339206E-4</v>
      </c>
    </row>
    <row r="18" spans="1:39" x14ac:dyDescent="0.3">
      <c r="A18" s="9" t="s">
        <v>40</v>
      </c>
      <c r="B18" s="9" t="s">
        <v>34</v>
      </c>
      <c r="C18" s="9" t="s">
        <v>47</v>
      </c>
      <c r="D18" s="10">
        <f>VLOOKUP(C18,'[1]Cenus Pivot Data Sheet'!$A$1:$M$469,2,FALSE)</f>
        <v>50094.328999999998</v>
      </c>
      <c r="E18" s="10">
        <f>VLOOKUP(C18,'[1]Cenus Pivot Data Sheet'!$A$1:$M$469,3,FALSE)</f>
        <v>93613.091000000015</v>
      </c>
      <c r="F18" s="10">
        <f>VLOOKUP(C18,'[1]Cenus Pivot Data Sheet'!$A$1:$M$469,4,FALSE)</f>
        <v>102997.936</v>
      </c>
      <c r="G18" s="10">
        <f>VLOOKUP(C18,'[1]Cenus Pivot Data Sheet'!$A$1:$M$469,5,FALSE)</f>
        <v>105742.04300000001</v>
      </c>
      <c r="H18" s="10">
        <f>VLOOKUP(C18,'[1]Cenus Pivot Data Sheet'!$A$1:$M$469,6,FALSE)</f>
        <v>84866.135999999999</v>
      </c>
      <c r="I18" s="10">
        <f>VLOOKUP(C18,'[1]Cenus Pivot Data Sheet'!$A$1:$M$469,7,FALSE)</f>
        <v>93386.785999999993</v>
      </c>
      <c r="J18" s="10">
        <f>VLOOKUP(C18,'[1]Cenus Pivot Data Sheet'!$A$1:$M$469,8,FALSE)</f>
        <v>85900.012000000002</v>
      </c>
      <c r="K18" s="10">
        <f>VLOOKUP(C18,'[1]Cenus Pivot Data Sheet'!$A$1:$M$469,9,FALSE)</f>
        <v>41746.288</v>
      </c>
      <c r="L18" s="10">
        <f>VLOOKUP(C18,'[1]Cenus Pivot Data Sheet'!$A$1:$M$469,10,FALSE)</f>
        <v>16399.746000000003</v>
      </c>
      <c r="M18" s="10">
        <f>VLOOKUP(C18,'[1]Cenus Pivot Data Sheet'!$A$1:$M$469,11,FALSE)</f>
        <v>5561.7810000000009</v>
      </c>
      <c r="N18" s="10">
        <f>VLOOKUP(C18,'[1]Cenus Pivot Data Sheet'!$A$1:$M$469,12,FALSE)</f>
        <v>63707.815000000002</v>
      </c>
      <c r="O18" s="10">
        <f>VLOOKUP(C18,'[1]Cenus Pivot Data Sheet'!$A$1:$M$469,13,FALSE)</f>
        <v>680308.14800000004</v>
      </c>
      <c r="P18" s="11">
        <f>IFERROR(VLOOKUP(C18,'[1]Influenze Pivot Data Sheet'!$A$1:$M$461,2,FALSE),0)</f>
        <v>126</v>
      </c>
      <c r="Q18" s="11">
        <f>IFERROR(VLOOKUP(C18,'[1]Influenze Pivot Data Sheet'!$A$1:$M$461,3,FALSE),0)</f>
        <v>50</v>
      </c>
      <c r="R18" s="11">
        <f>IFERROR(VLOOKUP(C18,'[1]Influenze Pivot Data Sheet'!$A$1:$M$461,4,FALSE),0)</f>
        <v>51</v>
      </c>
      <c r="S18" s="11">
        <f>IFERROR(VLOOKUP(C18,'[1]Influenze Pivot Data Sheet'!$A$1:$M$461,5,FALSE),0)</f>
        <v>40</v>
      </c>
      <c r="T18" s="11">
        <f>IFERROR(VLOOKUP(C18,'[1]Influenze Pivot Data Sheet'!$A$1:$M$461,6,FALSE),0)</f>
        <v>66</v>
      </c>
      <c r="U18" s="11">
        <f>IFERROR(VLOOKUP(C18,'[1]Influenze Pivot Data Sheet'!$A$1:$M$461,7,FALSE),0)</f>
        <v>45</v>
      </c>
      <c r="V18" s="11">
        <f>IFERROR(VLOOKUP(C18,'[1]Influenze Pivot Data Sheet'!$A$1:$M$461,8,FALSE),0)</f>
        <v>53</v>
      </c>
      <c r="W18" s="11">
        <f>IFERROR(VLOOKUP(C18,'[1]Influenze Pivot Data Sheet'!$A$1:$M$461,9,FALSE),0)</f>
        <v>52</v>
      </c>
      <c r="X18" s="11">
        <f>IFERROR(VLOOKUP(C18,'[1]Influenze Pivot Data Sheet'!$A$1:$M$461,10,FALSE),0)</f>
        <v>75</v>
      </c>
      <c r="Y18" s="11">
        <f>IFERROR(VLOOKUP(C18,'[1]Influenze Pivot Data Sheet'!$A$1:$M$461,11,FALSE),0)</f>
        <v>61</v>
      </c>
      <c r="Z18" s="11">
        <f>IFERROR(VLOOKUP(C18,'[1]Influenze Pivot Data Sheet'!$A$1:$M$461,12,FALSE),0)</f>
        <v>188</v>
      </c>
      <c r="AA18" s="11">
        <f>IFERROR(VLOOKUP(C18,'[1]Influenze Pivot Data Sheet'!$A$1:$M$461,13,FALSE),0)</f>
        <v>619</v>
      </c>
      <c r="AB18" s="4">
        <f t="shared" si="0"/>
        <v>2.515254770654778E-3</v>
      </c>
      <c r="AC18" s="4">
        <f t="shared" si="1"/>
        <v>5.3411333250389086E-4</v>
      </c>
      <c r="AD18" s="4">
        <f t="shared" si="2"/>
        <v>4.9515555340837116E-4</v>
      </c>
      <c r="AE18" s="4">
        <f t="shared" si="3"/>
        <v>3.7827905405610516E-4</v>
      </c>
      <c r="AF18" s="4">
        <f t="shared" si="3"/>
        <v>7.7769535778087037E-4</v>
      </c>
      <c r="AG18" s="4">
        <f t="shared" si="3"/>
        <v>4.8186688853388748E-4</v>
      </c>
      <c r="AH18" s="4">
        <f t="shared" si="3"/>
        <v>6.1699642137419029E-4</v>
      </c>
      <c r="AI18" s="4">
        <f t="shared" si="3"/>
        <v>1.245619730309914E-3</v>
      </c>
      <c r="AJ18" s="4">
        <f t="shared" si="3"/>
        <v>4.5732415611802763E-3</v>
      </c>
      <c r="AK18" s="4">
        <f t="shared" si="3"/>
        <v>1.0967709803748114E-2</v>
      </c>
      <c r="AL18" s="4">
        <f t="shared" si="3"/>
        <v>2.9509723414623463E-3</v>
      </c>
      <c r="AM18" s="4">
        <f t="shared" si="3"/>
        <v>9.0988179668252331E-4</v>
      </c>
    </row>
    <row r="19" spans="1:39" x14ac:dyDescent="0.3">
      <c r="A19" s="9" t="s">
        <v>40</v>
      </c>
      <c r="B19" s="9" t="s">
        <v>36</v>
      </c>
      <c r="C19" s="9" t="s">
        <v>48</v>
      </c>
      <c r="D19" s="10">
        <f>VLOOKUP(C19,'[1]Cenus Pivot Data Sheet'!$A$1:$M$469,2,FALSE)</f>
        <v>50552.801999999996</v>
      </c>
      <c r="E19" s="10">
        <f>VLOOKUP(C19,'[1]Cenus Pivot Data Sheet'!$A$1:$M$469,3,FALSE)</f>
        <v>96056.911999999982</v>
      </c>
      <c r="F19" s="10">
        <f>VLOOKUP(C19,'[1]Cenus Pivot Data Sheet'!$A$1:$M$469,4,FALSE)</f>
        <v>101966.205</v>
      </c>
      <c r="G19" s="10">
        <f>VLOOKUP(C19,'[1]Cenus Pivot Data Sheet'!$A$1:$M$469,5,FALSE)</f>
        <v>108448.158</v>
      </c>
      <c r="H19" s="10">
        <f>VLOOKUP(C19,'[1]Cenus Pivot Data Sheet'!$A$1:$M$469,6,FALSE)</f>
        <v>87242.518000000011</v>
      </c>
      <c r="I19" s="10">
        <f>VLOOKUP(C19,'[1]Cenus Pivot Data Sheet'!$A$1:$M$469,7,FALSE)</f>
        <v>94010.322</v>
      </c>
      <c r="J19" s="10">
        <f>VLOOKUP(C19,'[1]Cenus Pivot Data Sheet'!$A$1:$M$469,8,FALSE)</f>
        <v>90611.084999999992</v>
      </c>
      <c r="K19" s="10">
        <f>VLOOKUP(C19,'[1]Cenus Pivot Data Sheet'!$A$1:$M$469,9,FALSE)</f>
        <v>46493.370999999999</v>
      </c>
      <c r="L19" s="10">
        <f>VLOOKUP(C19,'[1]Cenus Pivot Data Sheet'!$A$1:$M$469,10,FALSE)</f>
        <v>17362.636000000002</v>
      </c>
      <c r="M19" s="10">
        <f>VLOOKUP(C19,'[1]Cenus Pivot Data Sheet'!$A$1:$M$469,11,FALSE)</f>
        <v>6584.2269999999999</v>
      </c>
      <c r="N19" s="10">
        <f>VLOOKUP(C19,'[1]Cenus Pivot Data Sheet'!$A$1:$M$469,12,FALSE)</f>
        <v>70440.233999999997</v>
      </c>
      <c r="O19" s="10">
        <f>VLOOKUP(C19,'[1]Cenus Pivot Data Sheet'!$A$1:$M$469,13,FALSE)</f>
        <v>699328.23600000003</v>
      </c>
      <c r="P19" s="11">
        <f>IFERROR(VLOOKUP(C19,'[1]Influenze Pivot Data Sheet'!$A$1:$M$461,2,FALSE),0)</f>
        <v>89</v>
      </c>
      <c r="Q19" s="11">
        <f>IFERROR(VLOOKUP(C19,'[1]Influenze Pivot Data Sheet'!$A$1:$M$461,3,FALSE),0)</f>
        <v>57</v>
      </c>
      <c r="R19" s="11">
        <f>IFERROR(VLOOKUP(C19,'[1]Influenze Pivot Data Sheet'!$A$1:$M$461,4,FALSE),0)</f>
        <v>31</v>
      </c>
      <c r="S19" s="11">
        <f>IFERROR(VLOOKUP(C19,'[1]Influenze Pivot Data Sheet'!$A$1:$M$461,5,FALSE),0)</f>
        <v>58</v>
      </c>
      <c r="T19" s="11">
        <f>IFERROR(VLOOKUP(C19,'[1]Influenze Pivot Data Sheet'!$A$1:$M$461,6,FALSE),0)</f>
        <v>73</v>
      </c>
      <c r="U19" s="11">
        <f>IFERROR(VLOOKUP(C19,'[1]Influenze Pivot Data Sheet'!$A$1:$M$461,7,FALSE),0)</f>
        <v>45</v>
      </c>
      <c r="V19" s="11">
        <f>IFERROR(VLOOKUP(C19,'[1]Influenze Pivot Data Sheet'!$A$1:$M$461,8,FALSE),0)</f>
        <v>45</v>
      </c>
      <c r="W19" s="11">
        <f>IFERROR(VLOOKUP(C19,'[1]Influenze Pivot Data Sheet'!$A$1:$M$461,9,FALSE),0)</f>
        <v>47</v>
      </c>
      <c r="X19" s="11">
        <f>IFERROR(VLOOKUP(C19,'[1]Influenze Pivot Data Sheet'!$A$1:$M$461,10,FALSE),0)</f>
        <v>37</v>
      </c>
      <c r="Y19" s="11">
        <f>IFERROR(VLOOKUP(C19,'[1]Influenze Pivot Data Sheet'!$A$1:$M$461,11,FALSE),0)</f>
        <v>54</v>
      </c>
      <c r="Z19" s="11">
        <f>IFERROR(VLOOKUP(C19,'[1]Influenze Pivot Data Sheet'!$A$1:$M$461,12,FALSE),0)</f>
        <v>138</v>
      </c>
      <c r="AA19" s="11">
        <f>IFERROR(VLOOKUP(C19,'[1]Influenze Pivot Data Sheet'!$A$1:$M$461,13,FALSE),0)</f>
        <v>536</v>
      </c>
      <c r="AB19" s="4">
        <f t="shared" si="0"/>
        <v>1.7605354496472818E-3</v>
      </c>
      <c r="AC19" s="4">
        <f t="shared" si="1"/>
        <v>5.9339821375894335E-4</v>
      </c>
      <c r="AD19" s="4">
        <f t="shared" si="2"/>
        <v>3.0402229836836624E-4</v>
      </c>
      <c r="AE19" s="4">
        <f t="shared" si="3"/>
        <v>5.3481775135360069E-4</v>
      </c>
      <c r="AF19" s="4">
        <f t="shared" si="3"/>
        <v>8.3674797190058171E-4</v>
      </c>
      <c r="AG19" s="4">
        <f t="shared" si="3"/>
        <v>4.7867084212305965E-4</v>
      </c>
      <c r="AH19" s="4">
        <f t="shared" si="3"/>
        <v>4.966279787953097E-4</v>
      </c>
      <c r="AI19" s="4">
        <f t="shared" si="3"/>
        <v>1.0108968007503693E-3</v>
      </c>
      <c r="AJ19" s="4">
        <f t="shared" si="3"/>
        <v>2.1310128254718925E-3</v>
      </c>
      <c r="AK19" s="4">
        <f t="shared" si="3"/>
        <v>8.2014183289853167E-3</v>
      </c>
      <c r="AL19" s="4">
        <f t="shared" si="3"/>
        <v>1.9591076315845289E-3</v>
      </c>
      <c r="AM19" s="4">
        <f t="shared" si="3"/>
        <v>7.664498191375759E-4</v>
      </c>
    </row>
    <row r="20" spans="1:39" x14ac:dyDescent="0.3">
      <c r="A20" s="9" t="s">
        <v>40</v>
      </c>
      <c r="B20" s="9" t="s">
        <v>38</v>
      </c>
      <c r="C20" s="9" t="s">
        <v>49</v>
      </c>
      <c r="D20" s="10">
        <f>VLOOKUP(C20,'[1]Cenus Pivot Data Sheet'!$A$1:$M$469,2,FALSE)</f>
        <v>51140</v>
      </c>
      <c r="E20" s="10">
        <f>VLOOKUP(C20,'[1]Cenus Pivot Data Sheet'!$A$1:$M$469,3,FALSE)</f>
        <v>95737</v>
      </c>
      <c r="F20" s="10">
        <f>VLOOKUP(C20,'[1]Cenus Pivot Data Sheet'!$A$1:$M$469,4,FALSE)</f>
        <v>101178</v>
      </c>
      <c r="G20" s="10">
        <f>VLOOKUP(C20,'[1]Cenus Pivot Data Sheet'!$A$1:$M$469,5,FALSE)</f>
        <v>111036</v>
      </c>
      <c r="H20" s="10">
        <f>VLOOKUP(C20,'[1]Cenus Pivot Data Sheet'!$A$1:$M$469,6,FALSE)</f>
        <v>87229</v>
      </c>
      <c r="I20" s="10">
        <f>VLOOKUP(C20,'[1]Cenus Pivot Data Sheet'!$A$1:$M$469,7,FALSE)</f>
        <v>89984</v>
      </c>
      <c r="J20" s="10">
        <f>VLOOKUP(C20,'[1]Cenus Pivot Data Sheet'!$A$1:$M$469,8,FALSE)</f>
        <v>88798</v>
      </c>
      <c r="K20" s="10">
        <f>VLOOKUP(C20,'[1]Cenus Pivot Data Sheet'!$A$1:$M$469,9,FALSE)</f>
        <v>48531</v>
      </c>
      <c r="L20" s="10">
        <f>VLOOKUP(C20,'[1]Cenus Pivot Data Sheet'!$A$1:$M$469,10,FALSE)</f>
        <v>17748</v>
      </c>
      <c r="M20" s="10">
        <f>VLOOKUP(C20,'[1]Cenus Pivot Data Sheet'!$A$1:$M$469,11,FALSE)</f>
        <v>6030</v>
      </c>
      <c r="N20" s="10">
        <f>VLOOKUP(C20,'[1]Cenus Pivot Data Sheet'!$A$1:$M$469,12,FALSE)</f>
        <v>72309</v>
      </c>
      <c r="O20" s="10">
        <f>VLOOKUP(C20,'[1]Cenus Pivot Data Sheet'!$A$1:$M$469,13,FALSE)</f>
        <v>697411</v>
      </c>
      <c r="P20" s="11">
        <f>IFERROR(VLOOKUP(C20,'[1]Influenze Pivot Data Sheet'!$A$1:$M$461,2,FALSE),0)</f>
        <v>118</v>
      </c>
      <c r="Q20" s="11">
        <f>IFERROR(VLOOKUP(C20,'[1]Influenze Pivot Data Sheet'!$A$1:$M$461,3,FALSE),0)</f>
        <v>67</v>
      </c>
      <c r="R20" s="11">
        <f>IFERROR(VLOOKUP(C20,'[1]Influenze Pivot Data Sheet'!$A$1:$M$461,4,FALSE),0)</f>
        <v>57</v>
      </c>
      <c r="S20" s="11">
        <f>IFERROR(VLOOKUP(C20,'[1]Influenze Pivot Data Sheet'!$A$1:$M$461,5,FALSE),0)</f>
        <v>45</v>
      </c>
      <c r="T20" s="11">
        <f>IFERROR(VLOOKUP(C20,'[1]Influenze Pivot Data Sheet'!$A$1:$M$461,6,FALSE),0)</f>
        <v>61</v>
      </c>
      <c r="U20" s="11">
        <f>IFERROR(VLOOKUP(C20,'[1]Influenze Pivot Data Sheet'!$A$1:$M$461,7,FALSE),0)</f>
        <v>68</v>
      </c>
      <c r="V20" s="11">
        <f>IFERROR(VLOOKUP(C20,'[1]Influenze Pivot Data Sheet'!$A$1:$M$461,8,FALSE),0)</f>
        <v>39</v>
      </c>
      <c r="W20" s="11">
        <f>IFERROR(VLOOKUP(C20,'[1]Influenze Pivot Data Sheet'!$A$1:$M$461,9,FALSE),0)</f>
        <v>63</v>
      </c>
      <c r="X20" s="11">
        <f>IFERROR(VLOOKUP(C20,'[1]Influenze Pivot Data Sheet'!$A$1:$M$461,10,FALSE),0)</f>
        <v>61</v>
      </c>
      <c r="Y20" s="11">
        <f>IFERROR(VLOOKUP(C20,'[1]Influenze Pivot Data Sheet'!$A$1:$M$461,11,FALSE),0)</f>
        <v>43</v>
      </c>
      <c r="Z20" s="11">
        <f>IFERROR(VLOOKUP(C20,'[1]Influenze Pivot Data Sheet'!$A$1:$M$461,12,FALSE),0)</f>
        <v>167</v>
      </c>
      <c r="AA20" s="11">
        <f>IFERROR(VLOOKUP(C20,'[1]Influenze Pivot Data Sheet'!$A$1:$M$461,13,FALSE),0)</f>
        <v>622</v>
      </c>
      <c r="AB20" s="4">
        <f t="shared" si="0"/>
        <v>2.307391474384044E-3</v>
      </c>
      <c r="AC20" s="4">
        <f t="shared" si="1"/>
        <v>6.9983392001002744E-4</v>
      </c>
      <c r="AD20" s="4">
        <f t="shared" si="2"/>
        <v>5.6336357706220715E-4</v>
      </c>
      <c r="AE20" s="4">
        <f t="shared" si="3"/>
        <v>4.0527396520047553E-4</v>
      </c>
      <c r="AF20" s="4">
        <f t="shared" si="3"/>
        <v>6.9930871613798165E-4</v>
      </c>
      <c r="AG20" s="4">
        <f t="shared" si="3"/>
        <v>7.5568990042674253E-4</v>
      </c>
      <c r="AH20" s="4">
        <f t="shared" si="3"/>
        <v>4.3919908106038424E-4</v>
      </c>
      <c r="AI20" s="4">
        <f t="shared" si="3"/>
        <v>1.2981393336218088E-3</v>
      </c>
      <c r="AJ20" s="4">
        <f t="shared" si="3"/>
        <v>3.4370069867027272E-3</v>
      </c>
      <c r="AK20" s="4">
        <f t="shared" si="3"/>
        <v>7.1310116086235487E-3</v>
      </c>
      <c r="AL20" s="4">
        <f t="shared" si="3"/>
        <v>2.309532699940533E-3</v>
      </c>
      <c r="AM20" s="4">
        <f t="shared" si="3"/>
        <v>8.9187007374417668E-4</v>
      </c>
    </row>
    <row r="21" spans="1:39" x14ac:dyDescent="0.3">
      <c r="A21" s="9" t="s">
        <v>50</v>
      </c>
      <c r="B21" s="9" t="s">
        <v>22</v>
      </c>
      <c r="C21" s="9" t="s">
        <v>51</v>
      </c>
      <c r="D21" s="10">
        <f>VLOOKUP(C21,'[1]Cenus Pivot Data Sheet'!$A$1:$M$469,2,FALSE)</f>
        <v>500512.114</v>
      </c>
      <c r="E21" s="10">
        <f>VLOOKUP(C21,'[1]Cenus Pivot Data Sheet'!$A$1:$M$469,3,FALSE)</f>
        <v>900235.31799999997</v>
      </c>
      <c r="F21" s="10">
        <f>VLOOKUP(C21,'[1]Cenus Pivot Data Sheet'!$A$1:$M$469,4,FALSE)</f>
        <v>858304.76299999992</v>
      </c>
      <c r="G21" s="10">
        <f>VLOOKUP(C21,'[1]Cenus Pivot Data Sheet'!$A$1:$M$469,5,FALSE)</f>
        <v>919459.3870000001</v>
      </c>
      <c r="H21" s="10">
        <f>VLOOKUP(C21,'[1]Cenus Pivot Data Sheet'!$A$1:$M$469,6,FALSE)</f>
        <v>858826.80199999991</v>
      </c>
      <c r="I21" s="10">
        <f>VLOOKUP(C21,'[1]Cenus Pivot Data Sheet'!$A$1:$M$469,7,FALSE)</f>
        <v>819785.54599999986</v>
      </c>
      <c r="J21" s="10">
        <f>VLOOKUP(C21,'[1]Cenus Pivot Data Sheet'!$A$1:$M$469,8,FALSE)</f>
        <v>651778.59499999997</v>
      </c>
      <c r="K21" s="10">
        <f>VLOOKUP(C21,'[1]Cenus Pivot Data Sheet'!$A$1:$M$469,9,FALSE)</f>
        <v>422658.02</v>
      </c>
      <c r="L21" s="10">
        <f>VLOOKUP(C21,'[1]Cenus Pivot Data Sheet'!$A$1:$M$469,10,FALSE)</f>
        <v>294833.44299999997</v>
      </c>
      <c r="M21" s="10">
        <f>VLOOKUP(C21,'[1]Cenus Pivot Data Sheet'!$A$1:$M$469,11,FALSE)</f>
        <v>96568.52</v>
      </c>
      <c r="N21" s="10">
        <f>VLOOKUP(C21,'[1]Cenus Pivot Data Sheet'!$A$1:$M$469,12,FALSE)</f>
        <v>814059.98300000001</v>
      </c>
      <c r="O21" s="10">
        <f>VLOOKUP(C21,'[1]Cenus Pivot Data Sheet'!$A$1:$M$469,13,FALSE)</f>
        <v>6322962.5079999994</v>
      </c>
      <c r="P21" s="11">
        <f>IFERROR(VLOOKUP(C21,'[1]Influenze Pivot Data Sheet'!$A$1:$M$461,2,FALSE),0)</f>
        <v>110</v>
      </c>
      <c r="Q21" s="11">
        <f>IFERROR(VLOOKUP(C21,'[1]Influenze Pivot Data Sheet'!$A$1:$M$461,3,FALSE),0)</f>
        <v>71</v>
      </c>
      <c r="R21" s="11">
        <f>IFERROR(VLOOKUP(C21,'[1]Influenze Pivot Data Sheet'!$A$1:$M$461,4,FALSE),0)</f>
        <v>72</v>
      </c>
      <c r="S21" s="11">
        <f>IFERROR(VLOOKUP(C21,'[1]Influenze Pivot Data Sheet'!$A$1:$M$461,5,FALSE),0)</f>
        <v>69</v>
      </c>
      <c r="T21" s="11">
        <f>IFERROR(VLOOKUP(C21,'[1]Influenze Pivot Data Sheet'!$A$1:$M$461,6,FALSE),0)</f>
        <v>51</v>
      </c>
      <c r="U21" s="11">
        <f>IFERROR(VLOOKUP(C21,'[1]Influenze Pivot Data Sheet'!$A$1:$M$461,7,FALSE),0)</f>
        <v>82</v>
      </c>
      <c r="V21" s="11">
        <f>IFERROR(VLOOKUP(C21,'[1]Influenze Pivot Data Sheet'!$A$1:$M$461,8,FALSE),0)</f>
        <v>59</v>
      </c>
      <c r="W21" s="11">
        <f>IFERROR(VLOOKUP(C21,'[1]Influenze Pivot Data Sheet'!$A$1:$M$461,9,FALSE),0)</f>
        <v>161</v>
      </c>
      <c r="X21" s="11">
        <f>IFERROR(VLOOKUP(C21,'[1]Influenze Pivot Data Sheet'!$A$1:$M$461,10,FALSE),0)</f>
        <v>278</v>
      </c>
      <c r="Y21" s="11">
        <f>IFERROR(VLOOKUP(C21,'[1]Influenze Pivot Data Sheet'!$A$1:$M$461,11,FALSE),0)</f>
        <v>350</v>
      </c>
      <c r="Z21" s="11">
        <f>IFERROR(VLOOKUP(C21,'[1]Influenze Pivot Data Sheet'!$A$1:$M$461,12,FALSE),0)</f>
        <v>789</v>
      </c>
      <c r="AA21" s="11">
        <f>IFERROR(VLOOKUP(C21,'[1]Influenze Pivot Data Sheet'!$A$1:$M$461,13,FALSE),0)</f>
        <v>1303</v>
      </c>
      <c r="AB21" s="4">
        <f t="shared" si="0"/>
        <v>2.1977490039331996E-4</v>
      </c>
      <c r="AC21" s="4">
        <f t="shared" si="1"/>
        <v>7.8868267641105816E-5</v>
      </c>
      <c r="AD21" s="4">
        <f t="shared" si="2"/>
        <v>8.388628736993273E-5</v>
      </c>
      <c r="AE21" s="4">
        <f t="shared" si="3"/>
        <v>7.5044097624727375E-5</v>
      </c>
      <c r="AF21" s="4">
        <f t="shared" si="3"/>
        <v>5.9383335360789083E-5</v>
      </c>
      <c r="AG21" s="4">
        <f t="shared" si="3"/>
        <v>1.0002615976837437E-4</v>
      </c>
      <c r="AH21" s="4">
        <f t="shared" si="3"/>
        <v>9.0521536688390326E-5</v>
      </c>
      <c r="AI21" s="4">
        <f t="shared" si="3"/>
        <v>3.8092261918985944E-4</v>
      </c>
      <c r="AJ21" s="4">
        <f t="shared" si="3"/>
        <v>9.4290524565763059E-4</v>
      </c>
      <c r="AK21" s="4">
        <f t="shared" si="3"/>
        <v>3.624369515034506E-3</v>
      </c>
      <c r="AL21" s="4">
        <f t="shared" si="3"/>
        <v>9.6921604854270302E-4</v>
      </c>
      <c r="AM21" s="4">
        <f t="shared" si="3"/>
        <v>2.0607428849236505E-4</v>
      </c>
    </row>
    <row r="22" spans="1:39" x14ac:dyDescent="0.3">
      <c r="A22" s="9" t="s">
        <v>50</v>
      </c>
      <c r="B22" s="9" t="s">
        <v>24</v>
      </c>
      <c r="C22" s="9" t="s">
        <v>52</v>
      </c>
      <c r="D22" s="10">
        <f>VLOOKUP(C22,'[1]Cenus Pivot Data Sheet'!$A$1:$M$469,2,FALSE)</f>
        <v>462606.62299999996</v>
      </c>
      <c r="E22" s="10">
        <f>VLOOKUP(C22,'[1]Cenus Pivot Data Sheet'!$A$1:$M$469,3,FALSE)</f>
        <v>879679.098</v>
      </c>
      <c r="F22" s="10">
        <f>VLOOKUP(C22,'[1]Cenus Pivot Data Sheet'!$A$1:$M$469,4,FALSE)</f>
        <v>884609.94000000018</v>
      </c>
      <c r="G22" s="10">
        <f>VLOOKUP(C22,'[1]Cenus Pivot Data Sheet'!$A$1:$M$469,5,FALSE)</f>
        <v>851999.0120000001</v>
      </c>
      <c r="H22" s="10">
        <f>VLOOKUP(C22,'[1]Cenus Pivot Data Sheet'!$A$1:$M$469,6,FALSE)</f>
        <v>828954.48999999987</v>
      </c>
      <c r="I22" s="10">
        <f>VLOOKUP(C22,'[1]Cenus Pivot Data Sheet'!$A$1:$M$469,7,FALSE)</f>
        <v>817134.22900000005</v>
      </c>
      <c r="J22" s="10">
        <f>VLOOKUP(C22,'[1]Cenus Pivot Data Sheet'!$A$1:$M$469,8,FALSE)</f>
        <v>682565.80700000003</v>
      </c>
      <c r="K22" s="10">
        <f>VLOOKUP(C22,'[1]Cenus Pivot Data Sheet'!$A$1:$M$469,9,FALSE)</f>
        <v>459853.08299999998</v>
      </c>
      <c r="L22" s="10">
        <f>VLOOKUP(C22,'[1]Cenus Pivot Data Sheet'!$A$1:$M$469,10,FALSE)</f>
        <v>277143.64399999997</v>
      </c>
      <c r="M22" s="10">
        <f>VLOOKUP(C22,'[1]Cenus Pivot Data Sheet'!$A$1:$M$469,11,FALSE)</f>
        <v>94396.292999999976</v>
      </c>
      <c r="N22" s="10">
        <f>VLOOKUP(C22,'[1]Cenus Pivot Data Sheet'!$A$1:$M$469,12,FALSE)</f>
        <v>831393.0199999999</v>
      </c>
      <c r="O22" s="10">
        <f>VLOOKUP(C22,'[1]Cenus Pivot Data Sheet'!$A$1:$M$469,13,FALSE)</f>
        <v>6238942.2189999996</v>
      </c>
      <c r="P22" s="11">
        <f>IFERROR(VLOOKUP(C22,'[1]Influenze Pivot Data Sheet'!$A$1:$M$461,2,FALSE),0)</f>
        <v>107</v>
      </c>
      <c r="Q22" s="11">
        <f>IFERROR(VLOOKUP(C22,'[1]Influenze Pivot Data Sheet'!$A$1:$M$461,3,FALSE),0)</f>
        <v>57</v>
      </c>
      <c r="R22" s="11">
        <f>IFERROR(VLOOKUP(C22,'[1]Influenze Pivot Data Sheet'!$A$1:$M$461,4,FALSE),0)</f>
        <v>51</v>
      </c>
      <c r="S22" s="11">
        <f>IFERROR(VLOOKUP(C22,'[1]Influenze Pivot Data Sheet'!$A$1:$M$461,5,FALSE),0)</f>
        <v>35</v>
      </c>
      <c r="T22" s="11">
        <f>IFERROR(VLOOKUP(C22,'[1]Influenze Pivot Data Sheet'!$A$1:$M$461,6,FALSE),0)</f>
        <v>50</v>
      </c>
      <c r="U22" s="11">
        <f>IFERROR(VLOOKUP(C22,'[1]Influenze Pivot Data Sheet'!$A$1:$M$461,7,FALSE),0)</f>
        <v>59</v>
      </c>
      <c r="V22" s="11">
        <f>IFERROR(VLOOKUP(C22,'[1]Influenze Pivot Data Sheet'!$A$1:$M$461,8,FALSE),0)</f>
        <v>74</v>
      </c>
      <c r="W22" s="11">
        <f>IFERROR(VLOOKUP(C22,'[1]Influenze Pivot Data Sheet'!$A$1:$M$461,9,FALSE),0)</f>
        <v>89</v>
      </c>
      <c r="X22" s="11">
        <f>IFERROR(VLOOKUP(C22,'[1]Influenze Pivot Data Sheet'!$A$1:$M$461,10,FALSE),0)</f>
        <v>211</v>
      </c>
      <c r="Y22" s="11">
        <f>IFERROR(VLOOKUP(C22,'[1]Influenze Pivot Data Sheet'!$A$1:$M$461,11,FALSE),0)</f>
        <v>295</v>
      </c>
      <c r="Z22" s="11">
        <f>IFERROR(VLOOKUP(C22,'[1]Influenze Pivot Data Sheet'!$A$1:$M$461,12,FALSE),0)</f>
        <v>595</v>
      </c>
      <c r="AA22" s="11">
        <f>IFERROR(VLOOKUP(C22,'[1]Influenze Pivot Data Sheet'!$A$1:$M$461,13,FALSE),0)</f>
        <v>1028</v>
      </c>
      <c r="AB22" s="4">
        <f t="shared" si="0"/>
        <v>2.3129802877897839E-4</v>
      </c>
      <c r="AC22" s="4">
        <f t="shared" si="1"/>
        <v>6.4796356000265001E-5</v>
      </c>
      <c r="AD22" s="4">
        <f t="shared" si="2"/>
        <v>5.7652528751824778E-5</v>
      </c>
      <c r="AE22" s="4">
        <f t="shared" si="3"/>
        <v>4.1079859843781127E-5</v>
      </c>
      <c r="AF22" s="4">
        <f t="shared" si="3"/>
        <v>6.0316942127908623E-5</v>
      </c>
      <c r="AG22" s="4">
        <f t="shared" si="3"/>
        <v>7.2203559594123914E-5</v>
      </c>
      <c r="AH22" s="4">
        <f t="shared" si="3"/>
        <v>1.0841445504755558E-4</v>
      </c>
      <c r="AI22" s="4">
        <f t="shared" si="3"/>
        <v>1.9354007462422514E-4</v>
      </c>
      <c r="AJ22" s="4">
        <f t="shared" si="3"/>
        <v>7.6133804461342804E-4</v>
      </c>
      <c r="AK22" s="4">
        <f t="shared" si="3"/>
        <v>3.1251227206559908E-3</v>
      </c>
      <c r="AL22" s="4">
        <f t="shared" si="3"/>
        <v>7.1566634033083426E-4</v>
      </c>
      <c r="AM22" s="4">
        <f t="shared" si="3"/>
        <v>1.647715211834053E-4</v>
      </c>
    </row>
    <row r="23" spans="1:39" x14ac:dyDescent="0.3">
      <c r="A23" s="9" t="s">
        <v>50</v>
      </c>
      <c r="B23" s="9" t="s">
        <v>26</v>
      </c>
      <c r="C23" s="9" t="s">
        <v>53</v>
      </c>
      <c r="D23" s="10">
        <f>VLOOKUP(C23,'[1]Cenus Pivot Data Sheet'!$A$1:$M$469,2,FALSE)</f>
        <v>454131.86399999994</v>
      </c>
      <c r="E23" s="10">
        <f>VLOOKUP(C23,'[1]Cenus Pivot Data Sheet'!$A$1:$M$469,3,FALSE)</f>
        <v>873412.43400000001</v>
      </c>
      <c r="F23" s="10">
        <f>VLOOKUP(C23,'[1]Cenus Pivot Data Sheet'!$A$1:$M$469,4,FALSE)</f>
        <v>887156.55900000012</v>
      </c>
      <c r="G23" s="10">
        <f>VLOOKUP(C23,'[1]Cenus Pivot Data Sheet'!$A$1:$M$469,5,FALSE)</f>
        <v>851683.30799999996</v>
      </c>
      <c r="H23" s="10">
        <f>VLOOKUP(C23,'[1]Cenus Pivot Data Sheet'!$A$1:$M$469,6,FALSE)</f>
        <v>819503.745</v>
      </c>
      <c r="I23" s="10">
        <f>VLOOKUP(C23,'[1]Cenus Pivot Data Sheet'!$A$1:$M$469,7,FALSE)</f>
        <v>818149.83299999998</v>
      </c>
      <c r="J23" s="10">
        <f>VLOOKUP(C23,'[1]Cenus Pivot Data Sheet'!$A$1:$M$469,8,FALSE)</f>
        <v>696964.84</v>
      </c>
      <c r="K23" s="10">
        <f>VLOOKUP(C23,'[1]Cenus Pivot Data Sheet'!$A$1:$M$469,9,FALSE)</f>
        <v>476232.03200000001</v>
      </c>
      <c r="L23" s="10">
        <f>VLOOKUP(C23,'[1]Cenus Pivot Data Sheet'!$A$1:$M$469,10,FALSE)</f>
        <v>280020.772</v>
      </c>
      <c r="M23" s="10">
        <f>VLOOKUP(C23,'[1]Cenus Pivot Data Sheet'!$A$1:$M$469,11,FALSE)</f>
        <v>96203.977000000014</v>
      </c>
      <c r="N23" s="10">
        <f>VLOOKUP(C23,'[1]Cenus Pivot Data Sheet'!$A$1:$M$469,12,FALSE)</f>
        <v>852456.78099999996</v>
      </c>
      <c r="O23" s="10">
        <f>VLOOKUP(C23,'[1]Cenus Pivot Data Sheet'!$A$1:$M$469,13,FALSE)</f>
        <v>6253459.3639999991</v>
      </c>
      <c r="P23" s="11">
        <f>IFERROR(VLOOKUP(C23,'[1]Influenze Pivot Data Sheet'!$A$1:$M$461,2,FALSE),0)</f>
        <v>126</v>
      </c>
      <c r="Q23" s="11">
        <f>IFERROR(VLOOKUP(C23,'[1]Influenze Pivot Data Sheet'!$A$1:$M$461,3,FALSE),0)</f>
        <v>53</v>
      </c>
      <c r="R23" s="11">
        <f>IFERROR(VLOOKUP(C23,'[1]Influenze Pivot Data Sheet'!$A$1:$M$461,4,FALSE),0)</f>
        <v>66</v>
      </c>
      <c r="S23" s="11">
        <f>IFERROR(VLOOKUP(C23,'[1]Influenze Pivot Data Sheet'!$A$1:$M$461,5,FALSE),0)</f>
        <v>48</v>
      </c>
      <c r="T23" s="11">
        <f>IFERROR(VLOOKUP(C23,'[1]Influenze Pivot Data Sheet'!$A$1:$M$461,6,FALSE),0)</f>
        <v>41</v>
      </c>
      <c r="U23" s="11">
        <f>IFERROR(VLOOKUP(C23,'[1]Influenze Pivot Data Sheet'!$A$1:$M$461,7,FALSE),0)</f>
        <v>64</v>
      </c>
      <c r="V23" s="11">
        <f>IFERROR(VLOOKUP(C23,'[1]Influenze Pivot Data Sheet'!$A$1:$M$461,8,FALSE),0)</f>
        <v>61</v>
      </c>
      <c r="W23" s="11">
        <f>IFERROR(VLOOKUP(C23,'[1]Influenze Pivot Data Sheet'!$A$1:$M$461,9,FALSE),0)</f>
        <v>92</v>
      </c>
      <c r="X23" s="11">
        <f>IFERROR(VLOOKUP(C23,'[1]Influenze Pivot Data Sheet'!$A$1:$M$461,10,FALSE),0)</f>
        <v>189</v>
      </c>
      <c r="Y23" s="11">
        <f>IFERROR(VLOOKUP(C23,'[1]Influenze Pivot Data Sheet'!$A$1:$M$461,11,FALSE),0)</f>
        <v>269</v>
      </c>
      <c r="Z23" s="11">
        <f>IFERROR(VLOOKUP(C23,'[1]Influenze Pivot Data Sheet'!$A$1:$M$461,12,FALSE),0)</f>
        <v>550</v>
      </c>
      <c r="AA23" s="11">
        <f>IFERROR(VLOOKUP(C23,'[1]Influenze Pivot Data Sheet'!$A$1:$M$461,13,FALSE),0)</f>
        <v>1009</v>
      </c>
      <c r="AB23" s="4">
        <f t="shared" si="0"/>
        <v>2.7745245376571952E-4</v>
      </c>
      <c r="AC23" s="4">
        <f t="shared" si="1"/>
        <v>6.0681526775699644E-5</v>
      </c>
      <c r="AD23" s="4">
        <f t="shared" si="2"/>
        <v>7.4394986240528934E-5</v>
      </c>
      <c r="AE23" s="4">
        <f t="shared" si="3"/>
        <v>5.6358977038915977E-5</v>
      </c>
      <c r="AF23" s="4">
        <f t="shared" si="3"/>
        <v>5.0030277774996622E-5</v>
      </c>
      <c r="AG23" s="4">
        <f t="shared" si="3"/>
        <v>7.8225280283104333E-5</v>
      </c>
      <c r="AH23" s="4">
        <f t="shared" si="3"/>
        <v>8.7522349047048053E-5</v>
      </c>
      <c r="AI23" s="4">
        <f t="shared" si="3"/>
        <v>1.9318314144815862E-4</v>
      </c>
      <c r="AJ23" s="4">
        <f t="shared" si="3"/>
        <v>6.7494992835745774E-4</v>
      </c>
      <c r="AK23" s="4">
        <f t="shared" si="3"/>
        <v>2.7961422010651387E-3</v>
      </c>
      <c r="AL23" s="4">
        <f t="shared" si="3"/>
        <v>6.4519399957708827E-4</v>
      </c>
      <c r="AM23" s="4">
        <f t="shared" si="3"/>
        <v>1.613506926755813E-4</v>
      </c>
    </row>
    <row r="24" spans="1:39" x14ac:dyDescent="0.3">
      <c r="A24" s="9" t="s">
        <v>50</v>
      </c>
      <c r="B24" s="9" t="s">
        <v>28</v>
      </c>
      <c r="C24" s="9" t="s">
        <v>54</v>
      </c>
      <c r="D24" s="10">
        <f>VLOOKUP(C24,'[1]Cenus Pivot Data Sheet'!$A$1:$M$469,2,FALSE)</f>
        <v>455863.22200000007</v>
      </c>
      <c r="E24" s="10">
        <f>VLOOKUP(C24,'[1]Cenus Pivot Data Sheet'!$A$1:$M$469,3,FALSE)</f>
        <v>900246.20200000005</v>
      </c>
      <c r="F24" s="10">
        <f>VLOOKUP(C24,'[1]Cenus Pivot Data Sheet'!$A$1:$M$469,4,FALSE)</f>
        <v>906892.93900000001</v>
      </c>
      <c r="G24" s="10">
        <f>VLOOKUP(C24,'[1]Cenus Pivot Data Sheet'!$A$1:$M$469,5,FALSE)</f>
        <v>863096.41800000006</v>
      </c>
      <c r="H24" s="10">
        <f>VLOOKUP(C24,'[1]Cenus Pivot Data Sheet'!$A$1:$M$469,6,FALSE)</f>
        <v>824146.85199999996</v>
      </c>
      <c r="I24" s="10">
        <f>VLOOKUP(C24,'[1]Cenus Pivot Data Sheet'!$A$1:$M$469,7,FALSE)</f>
        <v>833025.96099999989</v>
      </c>
      <c r="J24" s="10">
        <f>VLOOKUP(C24,'[1]Cenus Pivot Data Sheet'!$A$1:$M$469,8,FALSE)</f>
        <v>726808.64299999992</v>
      </c>
      <c r="K24" s="10">
        <f>VLOOKUP(C24,'[1]Cenus Pivot Data Sheet'!$A$1:$M$469,9,FALSE)</f>
        <v>502499.22299999988</v>
      </c>
      <c r="L24" s="10">
        <f>VLOOKUP(C24,'[1]Cenus Pivot Data Sheet'!$A$1:$M$469,10,FALSE)</f>
        <v>284880.84899999999</v>
      </c>
      <c r="M24" s="10">
        <f>VLOOKUP(C24,'[1]Cenus Pivot Data Sheet'!$A$1:$M$469,11,FALSE)</f>
        <v>104545.90800000001</v>
      </c>
      <c r="N24" s="10">
        <f>VLOOKUP(C24,'[1]Cenus Pivot Data Sheet'!$A$1:$M$469,12,FALSE)</f>
        <v>891925.98</v>
      </c>
      <c r="O24" s="10">
        <f>VLOOKUP(C24,'[1]Cenus Pivot Data Sheet'!$A$1:$M$469,13,FALSE)</f>
        <v>6402006.2170000002</v>
      </c>
      <c r="P24" s="11">
        <f>IFERROR(VLOOKUP(C24,'[1]Influenze Pivot Data Sheet'!$A$1:$M$461,2,FALSE),0)</f>
        <v>112</v>
      </c>
      <c r="Q24" s="11">
        <f>IFERROR(VLOOKUP(C24,'[1]Influenze Pivot Data Sheet'!$A$1:$M$461,3,FALSE),0)</f>
        <v>56</v>
      </c>
      <c r="R24" s="11">
        <f>IFERROR(VLOOKUP(C24,'[1]Influenze Pivot Data Sheet'!$A$1:$M$461,4,FALSE),0)</f>
        <v>75</v>
      </c>
      <c r="S24" s="11">
        <f>IFERROR(VLOOKUP(C24,'[1]Influenze Pivot Data Sheet'!$A$1:$M$461,5,FALSE),0)</f>
        <v>69</v>
      </c>
      <c r="T24" s="11">
        <f>IFERROR(VLOOKUP(C24,'[1]Influenze Pivot Data Sheet'!$A$1:$M$461,6,FALSE),0)</f>
        <v>49</v>
      </c>
      <c r="U24" s="11">
        <f>IFERROR(VLOOKUP(C24,'[1]Influenze Pivot Data Sheet'!$A$1:$M$461,7,FALSE),0)</f>
        <v>70</v>
      </c>
      <c r="V24" s="11">
        <f>IFERROR(VLOOKUP(C24,'[1]Influenze Pivot Data Sheet'!$A$1:$M$461,8,FALSE),0)</f>
        <v>52</v>
      </c>
      <c r="W24" s="11">
        <f>IFERROR(VLOOKUP(C24,'[1]Influenze Pivot Data Sheet'!$A$1:$M$461,9,FALSE),0)</f>
        <v>63</v>
      </c>
      <c r="X24" s="11">
        <f>IFERROR(VLOOKUP(C24,'[1]Influenze Pivot Data Sheet'!$A$1:$M$461,10,FALSE),0)</f>
        <v>203</v>
      </c>
      <c r="Y24" s="11">
        <f>IFERROR(VLOOKUP(C24,'[1]Influenze Pivot Data Sheet'!$A$1:$M$461,11,FALSE),0)</f>
        <v>273</v>
      </c>
      <c r="Z24" s="11">
        <f>IFERROR(VLOOKUP(C24,'[1]Influenze Pivot Data Sheet'!$A$1:$M$461,12,FALSE),0)</f>
        <v>539</v>
      </c>
      <c r="AA24" s="11">
        <f>IFERROR(VLOOKUP(C24,'[1]Influenze Pivot Data Sheet'!$A$1:$M$461,13,FALSE),0)</f>
        <v>1022</v>
      </c>
      <c r="AB24" s="4">
        <f t="shared" si="0"/>
        <v>2.4568772955322986E-4</v>
      </c>
      <c r="AC24" s="4">
        <f t="shared" si="1"/>
        <v>6.2205205504438219E-5</v>
      </c>
      <c r="AD24" s="4">
        <f t="shared" si="2"/>
        <v>8.2699949216387053E-5</v>
      </c>
      <c r="AE24" s="4">
        <f t="shared" si="3"/>
        <v>7.9944718296814896E-5</v>
      </c>
      <c r="AF24" s="4">
        <f t="shared" si="3"/>
        <v>5.9455423364281687E-5</v>
      </c>
      <c r="AG24" s="4">
        <f t="shared" si="3"/>
        <v>8.403099456344555E-5</v>
      </c>
      <c r="AH24" s="4">
        <f t="shared" si="3"/>
        <v>7.1545654417871313E-5</v>
      </c>
      <c r="AI24" s="4">
        <f t="shared" si="3"/>
        <v>1.25373328189206E-4</v>
      </c>
      <c r="AJ24" s="4">
        <f t="shared" si="3"/>
        <v>7.125786121200446E-4</v>
      </c>
      <c r="AK24" s="4">
        <f t="shared" si="3"/>
        <v>2.6112930216264417E-3</v>
      </c>
      <c r="AL24" s="4">
        <f t="shared" si="3"/>
        <v>6.0431023659609064E-4</v>
      </c>
      <c r="AM24" s="4">
        <f t="shared" si="3"/>
        <v>1.5963745822148112E-4</v>
      </c>
    </row>
    <row r="25" spans="1:39" x14ac:dyDescent="0.3">
      <c r="A25" s="9" t="s">
        <v>50</v>
      </c>
      <c r="B25" s="9" t="s">
        <v>30</v>
      </c>
      <c r="C25" s="9" t="s">
        <v>55</v>
      </c>
      <c r="D25" s="10">
        <f>VLOOKUP(C25,'[1]Cenus Pivot Data Sheet'!$A$1:$M$469,2,FALSE)</f>
        <v>447025.81299999997</v>
      </c>
      <c r="E25" s="10">
        <f>VLOOKUP(C25,'[1]Cenus Pivot Data Sheet'!$A$1:$M$469,3,FALSE)</f>
        <v>903409.99699999997</v>
      </c>
      <c r="F25" s="10">
        <f>VLOOKUP(C25,'[1]Cenus Pivot Data Sheet'!$A$1:$M$469,4,FALSE)</f>
        <v>915730.4439999999</v>
      </c>
      <c r="G25" s="10">
        <f>VLOOKUP(C25,'[1]Cenus Pivot Data Sheet'!$A$1:$M$469,5,FALSE)</f>
        <v>864909.08500000008</v>
      </c>
      <c r="H25" s="10">
        <f>VLOOKUP(C25,'[1]Cenus Pivot Data Sheet'!$A$1:$M$469,6,FALSE)</f>
        <v>828891.43900000001</v>
      </c>
      <c r="I25" s="10">
        <f>VLOOKUP(C25,'[1]Cenus Pivot Data Sheet'!$A$1:$M$469,7,FALSE)</f>
        <v>837667.321</v>
      </c>
      <c r="J25" s="10">
        <f>VLOOKUP(C25,'[1]Cenus Pivot Data Sheet'!$A$1:$M$469,8,FALSE)</f>
        <v>746335.27199999988</v>
      </c>
      <c r="K25" s="10">
        <f>VLOOKUP(C25,'[1]Cenus Pivot Data Sheet'!$A$1:$M$469,9,FALSE)</f>
        <v>527865.26300000015</v>
      </c>
      <c r="L25" s="10">
        <f>VLOOKUP(C25,'[1]Cenus Pivot Data Sheet'!$A$1:$M$469,10,FALSE)</f>
        <v>291075.45399999997</v>
      </c>
      <c r="M25" s="10">
        <f>VLOOKUP(C25,'[1]Cenus Pivot Data Sheet'!$A$1:$M$469,11,FALSE)</f>
        <v>106610.29999999999</v>
      </c>
      <c r="N25" s="10">
        <f>VLOOKUP(C25,'[1]Cenus Pivot Data Sheet'!$A$1:$M$469,12,FALSE)</f>
        <v>925551.01700000023</v>
      </c>
      <c r="O25" s="10">
        <f>VLOOKUP(C25,'[1]Cenus Pivot Data Sheet'!$A$1:$M$469,13,FALSE)</f>
        <v>6469520.3879999993</v>
      </c>
      <c r="P25" s="11">
        <f>IFERROR(VLOOKUP(C25,'[1]Influenze Pivot Data Sheet'!$A$1:$M$461,2,FALSE),0)</f>
        <v>111</v>
      </c>
      <c r="Q25" s="11">
        <f>IFERROR(VLOOKUP(C25,'[1]Influenze Pivot Data Sheet'!$A$1:$M$461,3,FALSE),0)</f>
        <v>47</v>
      </c>
      <c r="R25" s="11">
        <f>IFERROR(VLOOKUP(C25,'[1]Influenze Pivot Data Sheet'!$A$1:$M$461,4,FALSE),0)</f>
        <v>45</v>
      </c>
      <c r="S25" s="11">
        <f>IFERROR(VLOOKUP(C25,'[1]Influenze Pivot Data Sheet'!$A$1:$M$461,5,FALSE),0)</f>
        <v>31</v>
      </c>
      <c r="T25" s="11">
        <f>IFERROR(VLOOKUP(C25,'[1]Influenze Pivot Data Sheet'!$A$1:$M$461,6,FALSE),0)</f>
        <v>39</v>
      </c>
      <c r="U25" s="11">
        <f>IFERROR(VLOOKUP(C25,'[1]Influenze Pivot Data Sheet'!$A$1:$M$461,7,FALSE),0)</f>
        <v>62</v>
      </c>
      <c r="V25" s="11">
        <f>IFERROR(VLOOKUP(C25,'[1]Influenze Pivot Data Sheet'!$A$1:$M$461,8,FALSE),0)</f>
        <v>64</v>
      </c>
      <c r="W25" s="11">
        <f>IFERROR(VLOOKUP(C25,'[1]Influenze Pivot Data Sheet'!$A$1:$M$461,9,FALSE),0)</f>
        <v>80</v>
      </c>
      <c r="X25" s="11">
        <f>IFERROR(VLOOKUP(C25,'[1]Influenze Pivot Data Sheet'!$A$1:$M$461,10,FALSE),0)</f>
        <v>198</v>
      </c>
      <c r="Y25" s="11">
        <f>IFERROR(VLOOKUP(C25,'[1]Influenze Pivot Data Sheet'!$A$1:$M$461,11,FALSE),0)</f>
        <v>348</v>
      </c>
      <c r="Z25" s="11">
        <f>IFERROR(VLOOKUP(C25,'[1]Influenze Pivot Data Sheet'!$A$1:$M$461,12,FALSE),0)</f>
        <v>626</v>
      </c>
      <c r="AA25" s="11">
        <f>IFERROR(VLOOKUP(C25,'[1]Influenze Pivot Data Sheet'!$A$1:$M$461,13,FALSE),0)</f>
        <v>1025</v>
      </c>
      <c r="AB25" s="4">
        <f t="shared" si="0"/>
        <v>2.483078085694349E-4</v>
      </c>
      <c r="AC25" s="4">
        <f t="shared" si="1"/>
        <v>5.2025105053160043E-5</v>
      </c>
      <c r="AD25" s="4">
        <f t="shared" si="2"/>
        <v>4.9141098556727689E-5</v>
      </c>
      <c r="AE25" s="4">
        <f t="shared" si="3"/>
        <v>3.5841917419563235E-5</v>
      </c>
      <c r="AF25" s="4">
        <f t="shared" si="3"/>
        <v>4.7050793584079952E-5</v>
      </c>
      <c r="AG25" s="4">
        <f t="shared" si="3"/>
        <v>7.4015063552897037E-5</v>
      </c>
      <c r="AH25" s="4">
        <f t="shared" si="3"/>
        <v>8.5752345361482537E-5</v>
      </c>
      <c r="AI25" s="4">
        <f t="shared" si="3"/>
        <v>1.5155382558294989E-4</v>
      </c>
      <c r="AJ25" s="4">
        <f t="shared" si="3"/>
        <v>6.802359913179076E-4</v>
      </c>
      <c r="AK25" s="4">
        <f t="shared" si="3"/>
        <v>3.2642249388661324E-3</v>
      </c>
      <c r="AL25" s="4">
        <f t="shared" si="3"/>
        <v>6.7635385678583269E-4</v>
      </c>
      <c r="AM25" s="4">
        <f t="shared" si="3"/>
        <v>1.584352376261497E-4</v>
      </c>
    </row>
    <row r="26" spans="1:39" x14ac:dyDescent="0.3">
      <c r="A26" s="9" t="s">
        <v>50</v>
      </c>
      <c r="B26" s="9" t="s">
        <v>32</v>
      </c>
      <c r="C26" s="9" t="s">
        <v>56</v>
      </c>
      <c r="D26" s="10">
        <f>VLOOKUP(C26,'[1]Cenus Pivot Data Sheet'!$A$1:$M$469,2,FALSE)</f>
        <v>438431.64300000004</v>
      </c>
      <c r="E26" s="10">
        <f>VLOOKUP(C26,'[1]Cenus Pivot Data Sheet'!$A$1:$M$469,3,FALSE)</f>
        <v>904270.46600000001</v>
      </c>
      <c r="F26" s="10">
        <f>VLOOKUP(C26,'[1]Cenus Pivot Data Sheet'!$A$1:$M$469,4,FALSE)</f>
        <v>919818.57900000003</v>
      </c>
      <c r="G26" s="10">
        <f>VLOOKUP(C26,'[1]Cenus Pivot Data Sheet'!$A$1:$M$469,5,FALSE)</f>
        <v>871065.06200000003</v>
      </c>
      <c r="H26" s="10">
        <f>VLOOKUP(C26,'[1]Cenus Pivot Data Sheet'!$A$1:$M$469,6,FALSE)</f>
        <v>823562.72299999988</v>
      </c>
      <c r="I26" s="10">
        <f>VLOOKUP(C26,'[1]Cenus Pivot Data Sheet'!$A$1:$M$469,7,FALSE)</f>
        <v>836970.60699999996</v>
      </c>
      <c r="J26" s="10">
        <f>VLOOKUP(C26,'[1]Cenus Pivot Data Sheet'!$A$1:$M$469,8,FALSE)</f>
        <v>760042.52500000014</v>
      </c>
      <c r="K26" s="10">
        <f>VLOOKUP(C26,'[1]Cenus Pivot Data Sheet'!$A$1:$M$469,9,FALSE)</f>
        <v>554320.38899999997</v>
      </c>
      <c r="L26" s="10">
        <f>VLOOKUP(C26,'[1]Cenus Pivot Data Sheet'!$A$1:$M$469,10,FALSE)</f>
        <v>298935.28200000001</v>
      </c>
      <c r="M26" s="10">
        <f>VLOOKUP(C26,'[1]Cenus Pivot Data Sheet'!$A$1:$M$469,11,FALSE)</f>
        <v>112907.53</v>
      </c>
      <c r="N26" s="10">
        <f>VLOOKUP(C26,'[1]Cenus Pivot Data Sheet'!$A$1:$M$469,12,FALSE)</f>
        <v>966163.201</v>
      </c>
      <c r="O26" s="10">
        <f>VLOOKUP(C26,'[1]Cenus Pivot Data Sheet'!$A$1:$M$469,13,FALSE)</f>
        <v>6520324.8060000008</v>
      </c>
      <c r="P26" s="11">
        <f>IFERROR(VLOOKUP(C26,'[1]Influenze Pivot Data Sheet'!$A$1:$M$461,2,FALSE),0)</f>
        <v>111</v>
      </c>
      <c r="Q26" s="11">
        <f>IFERROR(VLOOKUP(C26,'[1]Influenze Pivot Data Sheet'!$A$1:$M$461,3,FALSE),0)</f>
        <v>56</v>
      </c>
      <c r="R26" s="11">
        <f>IFERROR(VLOOKUP(C26,'[1]Influenze Pivot Data Sheet'!$A$1:$M$461,4,FALSE),0)</f>
        <v>57</v>
      </c>
      <c r="S26" s="11">
        <f>IFERROR(VLOOKUP(C26,'[1]Influenze Pivot Data Sheet'!$A$1:$M$461,5,FALSE),0)</f>
        <v>34</v>
      </c>
      <c r="T26" s="11">
        <f>IFERROR(VLOOKUP(C26,'[1]Influenze Pivot Data Sheet'!$A$1:$M$461,6,FALSE),0)</f>
        <v>60</v>
      </c>
      <c r="U26" s="11">
        <f>IFERROR(VLOOKUP(C26,'[1]Influenze Pivot Data Sheet'!$A$1:$M$461,7,FALSE),0)</f>
        <v>57</v>
      </c>
      <c r="V26" s="11">
        <f>IFERROR(VLOOKUP(C26,'[1]Influenze Pivot Data Sheet'!$A$1:$M$461,8,FALSE),0)</f>
        <v>75</v>
      </c>
      <c r="W26" s="11">
        <f>IFERROR(VLOOKUP(C26,'[1]Influenze Pivot Data Sheet'!$A$1:$M$461,9,FALSE),0)</f>
        <v>119</v>
      </c>
      <c r="X26" s="11">
        <f>IFERROR(VLOOKUP(C26,'[1]Influenze Pivot Data Sheet'!$A$1:$M$461,10,FALSE),0)</f>
        <v>187</v>
      </c>
      <c r="Y26" s="11">
        <f>IFERROR(VLOOKUP(C26,'[1]Influenze Pivot Data Sheet'!$A$1:$M$461,11,FALSE),0)</f>
        <v>270</v>
      </c>
      <c r="Z26" s="11">
        <f>IFERROR(VLOOKUP(C26,'[1]Influenze Pivot Data Sheet'!$A$1:$M$461,12,FALSE),0)</f>
        <v>576</v>
      </c>
      <c r="AA26" s="11">
        <f>IFERROR(VLOOKUP(C26,'[1]Influenze Pivot Data Sheet'!$A$1:$M$461,13,FALSE),0)</f>
        <v>1026</v>
      </c>
      <c r="AB26" s="4">
        <f t="shared" si="0"/>
        <v>2.5317515688528895E-4</v>
      </c>
      <c r="AC26" s="4">
        <f t="shared" si="1"/>
        <v>6.1928374425091525E-5</v>
      </c>
      <c r="AD26" s="4">
        <f t="shared" si="2"/>
        <v>6.1968741772936071E-5</v>
      </c>
      <c r="AE26" s="4">
        <f t="shared" si="3"/>
        <v>3.9032675609712376E-5</v>
      </c>
      <c r="AF26" s="4">
        <f t="shared" si="3"/>
        <v>7.2854195951751465E-5</v>
      </c>
      <c r="AG26" s="4">
        <f t="shared" si="3"/>
        <v>6.8102749992987507E-5</v>
      </c>
      <c r="AH26" s="4">
        <f t="shared" si="3"/>
        <v>9.8678689064141486E-5</v>
      </c>
      <c r="AI26" s="4">
        <f t="shared" si="3"/>
        <v>2.1467729198032442E-4</v>
      </c>
      <c r="AJ26" s="4">
        <f t="shared" si="3"/>
        <v>6.2555346009642314E-4</v>
      </c>
      <c r="AK26" s="4">
        <f t="shared" si="3"/>
        <v>2.3913374068142311E-3</v>
      </c>
      <c r="AL26" s="4">
        <f t="shared" si="3"/>
        <v>5.961725714701485E-4</v>
      </c>
      <c r="AM26" s="4">
        <f t="shared" si="3"/>
        <v>1.573541243000464E-4</v>
      </c>
    </row>
    <row r="27" spans="1:39" x14ac:dyDescent="0.3">
      <c r="A27" s="9" t="s">
        <v>50</v>
      </c>
      <c r="B27" s="9" t="s">
        <v>34</v>
      </c>
      <c r="C27" s="9" t="s">
        <v>57</v>
      </c>
      <c r="D27" s="10">
        <f>VLOOKUP(C27,'[1]Cenus Pivot Data Sheet'!$A$1:$M$469,2,FALSE)</f>
        <v>424856.47899999993</v>
      </c>
      <c r="E27" s="10">
        <f>VLOOKUP(C27,'[1]Cenus Pivot Data Sheet'!$A$1:$M$469,3,FALSE)</f>
        <v>892843.10600000003</v>
      </c>
      <c r="F27" s="10">
        <f>VLOOKUP(C27,'[1]Cenus Pivot Data Sheet'!$A$1:$M$469,4,FALSE)</f>
        <v>916341.00699999998</v>
      </c>
      <c r="G27" s="10">
        <f>VLOOKUP(C27,'[1]Cenus Pivot Data Sheet'!$A$1:$M$469,5,FALSE)</f>
        <v>873997.61800000002</v>
      </c>
      <c r="H27" s="10">
        <f>VLOOKUP(C27,'[1]Cenus Pivot Data Sheet'!$A$1:$M$469,6,FALSE)</f>
        <v>823284.95900000015</v>
      </c>
      <c r="I27" s="10">
        <f>VLOOKUP(C27,'[1]Cenus Pivot Data Sheet'!$A$1:$M$469,7,FALSE)</f>
        <v>824481.64100000006</v>
      </c>
      <c r="J27" s="10">
        <f>VLOOKUP(C27,'[1]Cenus Pivot Data Sheet'!$A$1:$M$469,8,FALSE)</f>
        <v>767758.80299999996</v>
      </c>
      <c r="K27" s="10">
        <f>VLOOKUP(C27,'[1]Cenus Pivot Data Sheet'!$A$1:$M$469,9,FALSE)</f>
        <v>581227.27799999993</v>
      </c>
      <c r="L27" s="10">
        <f>VLOOKUP(C27,'[1]Cenus Pivot Data Sheet'!$A$1:$M$469,10,FALSE)</f>
        <v>309296.212</v>
      </c>
      <c r="M27" s="10">
        <f>VLOOKUP(C27,'[1]Cenus Pivot Data Sheet'!$A$1:$M$469,11,FALSE)</f>
        <v>119063.27099999999</v>
      </c>
      <c r="N27" s="10">
        <f>VLOOKUP(C27,'[1]Cenus Pivot Data Sheet'!$A$1:$M$469,12,FALSE)</f>
        <v>1009586.7609999999</v>
      </c>
      <c r="O27" s="10">
        <f>VLOOKUP(C27,'[1]Cenus Pivot Data Sheet'!$A$1:$M$469,13,FALSE)</f>
        <v>6533150.3740000008</v>
      </c>
      <c r="P27" s="11">
        <f>IFERROR(VLOOKUP(C27,'[1]Influenze Pivot Data Sheet'!$A$1:$M$461,2,FALSE),0)</f>
        <v>117</v>
      </c>
      <c r="Q27" s="11">
        <f>IFERROR(VLOOKUP(C27,'[1]Influenze Pivot Data Sheet'!$A$1:$M$461,3,FALSE),0)</f>
        <v>57</v>
      </c>
      <c r="R27" s="11">
        <f>IFERROR(VLOOKUP(C27,'[1]Influenze Pivot Data Sheet'!$A$1:$M$461,4,FALSE),0)</f>
        <v>63</v>
      </c>
      <c r="S27" s="11">
        <f>IFERROR(VLOOKUP(C27,'[1]Influenze Pivot Data Sheet'!$A$1:$M$461,5,FALSE),0)</f>
        <v>57</v>
      </c>
      <c r="T27" s="11">
        <f>IFERROR(VLOOKUP(C27,'[1]Influenze Pivot Data Sheet'!$A$1:$M$461,6,FALSE),0)</f>
        <v>42</v>
      </c>
      <c r="U27" s="11">
        <f>IFERROR(VLOOKUP(C27,'[1]Influenze Pivot Data Sheet'!$A$1:$M$461,7,FALSE),0)</f>
        <v>55</v>
      </c>
      <c r="V27" s="11">
        <f>IFERROR(VLOOKUP(C27,'[1]Influenze Pivot Data Sheet'!$A$1:$M$461,8,FALSE),0)</f>
        <v>66</v>
      </c>
      <c r="W27" s="11">
        <f>IFERROR(VLOOKUP(C27,'[1]Influenze Pivot Data Sheet'!$A$1:$M$461,9,FALSE),0)</f>
        <v>98</v>
      </c>
      <c r="X27" s="11">
        <f>IFERROR(VLOOKUP(C27,'[1]Influenze Pivot Data Sheet'!$A$1:$M$461,10,FALSE),0)</f>
        <v>207</v>
      </c>
      <c r="Y27" s="11">
        <f>IFERROR(VLOOKUP(C27,'[1]Influenze Pivot Data Sheet'!$A$1:$M$461,11,FALSE),0)</f>
        <v>321</v>
      </c>
      <c r="Z27" s="11">
        <f>IFERROR(VLOOKUP(C27,'[1]Influenze Pivot Data Sheet'!$A$1:$M$461,12,FALSE),0)</f>
        <v>626</v>
      </c>
      <c r="AA27" s="11">
        <f>IFERROR(VLOOKUP(C27,'[1]Influenze Pivot Data Sheet'!$A$1:$M$461,13,FALSE),0)</f>
        <v>1083</v>
      </c>
      <c r="AB27" s="4">
        <f t="shared" si="0"/>
        <v>2.7538711490380737E-4</v>
      </c>
      <c r="AC27" s="4">
        <f t="shared" si="1"/>
        <v>6.3841003662294047E-5</v>
      </c>
      <c r="AD27" s="4">
        <f t="shared" si="2"/>
        <v>6.8751697805443737E-5</v>
      </c>
      <c r="AE27" s="4">
        <f t="shared" si="3"/>
        <v>6.5217569048340359E-5</v>
      </c>
      <c r="AF27" s="4">
        <f t="shared" si="3"/>
        <v>5.1015143105511286E-5</v>
      </c>
      <c r="AG27" s="4">
        <f t="shared" si="3"/>
        <v>6.6708580597733396E-5</v>
      </c>
      <c r="AH27" s="4">
        <f t="shared" si="3"/>
        <v>8.5964497889319554E-5</v>
      </c>
      <c r="AI27" s="4">
        <f t="shared" si="3"/>
        <v>1.6860874172529807E-4</v>
      </c>
      <c r="AJ27" s="4">
        <f t="shared" si="3"/>
        <v>6.6926134872935332E-4</v>
      </c>
      <c r="AK27" s="4">
        <f t="shared" si="3"/>
        <v>2.6960455336390013E-3</v>
      </c>
      <c r="AL27" s="4">
        <f t="shared" si="3"/>
        <v>6.2005567444242671E-4</v>
      </c>
      <c r="AM27" s="4">
        <f t="shared" si="3"/>
        <v>1.6576994834069923E-4</v>
      </c>
    </row>
    <row r="28" spans="1:39" x14ac:dyDescent="0.3">
      <c r="A28" s="9" t="s">
        <v>50</v>
      </c>
      <c r="B28" s="9" t="s">
        <v>36</v>
      </c>
      <c r="C28" s="9" t="s">
        <v>58</v>
      </c>
      <c r="D28" s="10">
        <f>VLOOKUP(C28,'[1]Cenus Pivot Data Sheet'!$A$1:$M$469,2,FALSE)</f>
        <v>427120.03399999993</v>
      </c>
      <c r="E28" s="10">
        <f>VLOOKUP(C28,'[1]Cenus Pivot Data Sheet'!$A$1:$M$469,3,FALSE)</f>
        <v>890321.97600000002</v>
      </c>
      <c r="F28" s="10">
        <f>VLOOKUP(C28,'[1]Cenus Pivot Data Sheet'!$A$1:$M$469,4,FALSE)</f>
        <v>920124.60400000005</v>
      </c>
      <c r="G28" s="10">
        <f>VLOOKUP(C28,'[1]Cenus Pivot Data Sheet'!$A$1:$M$469,5,FALSE)</f>
        <v>879311.55999999982</v>
      </c>
      <c r="H28" s="10">
        <f>VLOOKUP(C28,'[1]Cenus Pivot Data Sheet'!$A$1:$M$469,6,FALSE)</f>
        <v>813442.70500000007</v>
      </c>
      <c r="I28" s="10">
        <f>VLOOKUP(C28,'[1]Cenus Pivot Data Sheet'!$A$1:$M$469,7,FALSE)</f>
        <v>817605.86</v>
      </c>
      <c r="J28" s="10">
        <f>VLOOKUP(C28,'[1]Cenus Pivot Data Sheet'!$A$1:$M$469,8,FALSE)</f>
        <v>756395.48200000008</v>
      </c>
      <c r="K28" s="10">
        <f>VLOOKUP(C28,'[1]Cenus Pivot Data Sheet'!$A$1:$M$469,9,FALSE)</f>
        <v>584304.53399999999</v>
      </c>
      <c r="L28" s="10">
        <f>VLOOKUP(C28,'[1]Cenus Pivot Data Sheet'!$A$1:$M$469,10,FALSE)</f>
        <v>306398.891</v>
      </c>
      <c r="M28" s="10">
        <f>VLOOKUP(C28,'[1]Cenus Pivot Data Sheet'!$A$1:$M$469,11,FALSE)</f>
        <v>115515.61299999998</v>
      </c>
      <c r="N28" s="10">
        <f>VLOOKUP(C28,'[1]Cenus Pivot Data Sheet'!$A$1:$M$469,12,FALSE)</f>
        <v>1006219.0380000001</v>
      </c>
      <c r="O28" s="10">
        <f>VLOOKUP(C28,'[1]Cenus Pivot Data Sheet'!$A$1:$M$469,13,FALSE)</f>
        <v>6510541.2589999996</v>
      </c>
      <c r="P28" s="11">
        <f>IFERROR(VLOOKUP(C28,'[1]Influenze Pivot Data Sheet'!$A$1:$M$461,2,FALSE),0)</f>
        <v>96</v>
      </c>
      <c r="Q28" s="11">
        <f>IFERROR(VLOOKUP(C28,'[1]Influenze Pivot Data Sheet'!$A$1:$M$461,3,FALSE),0)</f>
        <v>47</v>
      </c>
      <c r="R28" s="11">
        <f>IFERROR(VLOOKUP(C28,'[1]Influenze Pivot Data Sheet'!$A$1:$M$461,4,FALSE),0)</f>
        <v>55</v>
      </c>
      <c r="S28" s="11">
        <f>IFERROR(VLOOKUP(C28,'[1]Influenze Pivot Data Sheet'!$A$1:$M$461,5,FALSE),0)</f>
        <v>61</v>
      </c>
      <c r="T28" s="11">
        <f>IFERROR(VLOOKUP(C28,'[1]Influenze Pivot Data Sheet'!$A$1:$M$461,6,FALSE),0)</f>
        <v>66</v>
      </c>
      <c r="U28" s="11">
        <f>IFERROR(VLOOKUP(C28,'[1]Influenze Pivot Data Sheet'!$A$1:$M$461,7,FALSE),0)</f>
        <v>73</v>
      </c>
      <c r="V28" s="11">
        <f>IFERROR(VLOOKUP(C28,'[1]Influenze Pivot Data Sheet'!$A$1:$M$461,8,FALSE),0)</f>
        <v>113</v>
      </c>
      <c r="W28" s="11">
        <f>IFERROR(VLOOKUP(C28,'[1]Influenze Pivot Data Sheet'!$A$1:$M$461,9,FALSE),0)</f>
        <v>153</v>
      </c>
      <c r="X28" s="11">
        <f>IFERROR(VLOOKUP(C28,'[1]Influenze Pivot Data Sheet'!$A$1:$M$461,10,FALSE),0)</f>
        <v>213</v>
      </c>
      <c r="Y28" s="11">
        <f>IFERROR(VLOOKUP(C28,'[1]Influenze Pivot Data Sheet'!$A$1:$M$461,11,FALSE),0)</f>
        <v>299</v>
      </c>
      <c r="Z28" s="11">
        <f>IFERROR(VLOOKUP(C28,'[1]Influenze Pivot Data Sheet'!$A$1:$M$461,12,FALSE),0)</f>
        <v>665</v>
      </c>
      <c r="AA28" s="11">
        <f>IFERROR(VLOOKUP(C28,'[1]Influenze Pivot Data Sheet'!$A$1:$M$461,13,FALSE),0)</f>
        <v>1176</v>
      </c>
      <c r="AB28" s="4">
        <f t="shared" si="0"/>
        <v>2.2476117334266745E-4</v>
      </c>
      <c r="AC28" s="4">
        <f t="shared" si="1"/>
        <v>5.2789890923685343E-5</v>
      </c>
      <c r="AD28" s="4">
        <f t="shared" si="2"/>
        <v>5.9774512887604512E-5</v>
      </c>
      <c r="AE28" s="4">
        <f t="shared" si="3"/>
        <v>6.9372453149598099E-5</v>
      </c>
      <c r="AF28" s="4">
        <f t="shared" si="3"/>
        <v>8.1136630268262091E-5</v>
      </c>
      <c r="AG28" s="4">
        <f t="shared" si="3"/>
        <v>8.9285074351106052E-5</v>
      </c>
      <c r="AH28" s="4">
        <f t="shared" si="3"/>
        <v>1.4939274848815132E-4</v>
      </c>
      <c r="AI28" s="4">
        <f t="shared" si="3"/>
        <v>2.6184975658600655E-4</v>
      </c>
      <c r="AJ28" s="4">
        <f t="shared" si="3"/>
        <v>6.9517222893603753E-4</v>
      </c>
      <c r="AK28" s="4">
        <f t="shared" si="3"/>
        <v>2.5883946960485768E-3</v>
      </c>
      <c r="AL28" s="4">
        <f t="shared" si="3"/>
        <v>6.6088990059438727E-4</v>
      </c>
      <c r="AM28" s="4">
        <f t="shared" si="3"/>
        <v>1.806301432118764E-4</v>
      </c>
    </row>
    <row r="29" spans="1:39" x14ac:dyDescent="0.3">
      <c r="A29" s="9" t="s">
        <v>50</v>
      </c>
      <c r="B29" s="9" t="s">
        <v>38</v>
      </c>
      <c r="C29" s="9" t="s">
        <v>59</v>
      </c>
      <c r="D29" s="10">
        <f>VLOOKUP(C29,'[1]Cenus Pivot Data Sheet'!$A$1:$M$469,2,FALSE)</f>
        <v>430289</v>
      </c>
      <c r="E29" s="10">
        <f>VLOOKUP(C29,'[1]Cenus Pivot Data Sheet'!$A$1:$M$469,3,FALSE)</f>
        <v>903976</v>
      </c>
      <c r="F29" s="10">
        <f>VLOOKUP(C29,'[1]Cenus Pivot Data Sheet'!$A$1:$M$469,4,FALSE)</f>
        <v>936681</v>
      </c>
      <c r="G29" s="10">
        <f>VLOOKUP(C29,'[1]Cenus Pivot Data Sheet'!$A$1:$M$469,5,FALSE)</f>
        <v>909225</v>
      </c>
      <c r="H29" s="10">
        <f>VLOOKUP(C29,'[1]Cenus Pivot Data Sheet'!$A$1:$M$469,6,FALSE)</f>
        <v>834243</v>
      </c>
      <c r="I29" s="10">
        <f>VLOOKUP(C29,'[1]Cenus Pivot Data Sheet'!$A$1:$M$469,7,FALSE)</f>
        <v>833583</v>
      </c>
      <c r="J29" s="10">
        <f>VLOOKUP(C29,'[1]Cenus Pivot Data Sheet'!$A$1:$M$469,8,FALSE)</f>
        <v>801636</v>
      </c>
      <c r="K29" s="10">
        <f>VLOOKUP(C29,'[1]Cenus Pivot Data Sheet'!$A$1:$M$469,9,FALSE)</f>
        <v>637694</v>
      </c>
      <c r="L29" s="10">
        <f>VLOOKUP(C29,'[1]Cenus Pivot Data Sheet'!$A$1:$M$469,10,FALSE)</f>
        <v>331749</v>
      </c>
      <c r="M29" s="10">
        <f>VLOOKUP(C29,'[1]Cenus Pivot Data Sheet'!$A$1:$M$469,11,FALSE)</f>
        <v>123325</v>
      </c>
      <c r="N29" s="10">
        <f>VLOOKUP(C29,'[1]Cenus Pivot Data Sheet'!$A$1:$M$469,12,FALSE)</f>
        <v>1092768</v>
      </c>
      <c r="O29" s="10">
        <f>VLOOKUP(C29,'[1]Cenus Pivot Data Sheet'!$A$1:$M$469,13,FALSE)</f>
        <v>6742401</v>
      </c>
      <c r="P29" s="11">
        <f>IFERROR(VLOOKUP(C29,'[1]Influenze Pivot Data Sheet'!$A$1:$M$461,2,FALSE),0)</f>
        <v>121</v>
      </c>
      <c r="Q29" s="11">
        <f>IFERROR(VLOOKUP(C29,'[1]Influenze Pivot Data Sheet'!$A$1:$M$461,3,FALSE),0)</f>
        <v>76</v>
      </c>
      <c r="R29" s="11">
        <f>IFERROR(VLOOKUP(C29,'[1]Influenze Pivot Data Sheet'!$A$1:$M$461,4,FALSE),0)</f>
        <v>49</v>
      </c>
      <c r="S29" s="11">
        <f>IFERROR(VLOOKUP(C29,'[1]Influenze Pivot Data Sheet'!$A$1:$M$461,5,FALSE),0)</f>
        <v>54</v>
      </c>
      <c r="T29" s="11">
        <f>IFERROR(VLOOKUP(C29,'[1]Influenze Pivot Data Sheet'!$A$1:$M$461,6,FALSE),0)</f>
        <v>50</v>
      </c>
      <c r="U29" s="11">
        <f>IFERROR(VLOOKUP(C29,'[1]Influenze Pivot Data Sheet'!$A$1:$M$461,7,FALSE),0)</f>
        <v>38</v>
      </c>
      <c r="V29" s="11">
        <f>IFERROR(VLOOKUP(C29,'[1]Influenze Pivot Data Sheet'!$A$1:$M$461,8,FALSE),0)</f>
        <v>70</v>
      </c>
      <c r="W29" s="11">
        <f>IFERROR(VLOOKUP(C29,'[1]Influenze Pivot Data Sheet'!$A$1:$M$461,9,FALSE),0)</f>
        <v>146</v>
      </c>
      <c r="X29" s="11">
        <f>IFERROR(VLOOKUP(C29,'[1]Influenze Pivot Data Sheet'!$A$1:$M$461,10,FALSE),0)</f>
        <v>214</v>
      </c>
      <c r="Y29" s="11">
        <f>IFERROR(VLOOKUP(C29,'[1]Influenze Pivot Data Sheet'!$A$1:$M$461,11,FALSE),0)</f>
        <v>339</v>
      </c>
      <c r="Z29" s="11">
        <f>IFERROR(VLOOKUP(C29,'[1]Influenze Pivot Data Sheet'!$A$1:$M$461,12,FALSE),0)</f>
        <v>699</v>
      </c>
      <c r="AA29" s="11">
        <f>IFERROR(VLOOKUP(C29,'[1]Influenze Pivot Data Sheet'!$A$1:$M$461,13,FALSE),0)</f>
        <v>1157</v>
      </c>
      <c r="AB29" s="4">
        <f t="shared" si="0"/>
        <v>2.812063520099282E-4</v>
      </c>
      <c r="AC29" s="4">
        <f t="shared" si="1"/>
        <v>8.4073028487481965E-5</v>
      </c>
      <c r="AD29" s="4">
        <f t="shared" si="2"/>
        <v>5.2312366750259695E-5</v>
      </c>
      <c r="AE29" s="4">
        <f t="shared" si="3"/>
        <v>5.9391239792130658E-5</v>
      </c>
      <c r="AF29" s="4">
        <f t="shared" si="3"/>
        <v>5.9934575417474288E-5</v>
      </c>
      <c r="AG29" s="4">
        <f t="shared" si="3"/>
        <v>4.5586342331837384E-5</v>
      </c>
      <c r="AH29" s="4">
        <f t="shared" si="3"/>
        <v>8.7321427680393595E-5</v>
      </c>
      <c r="AI29" s="4">
        <f t="shared" si="3"/>
        <v>2.2894993523539503E-4</v>
      </c>
      <c r="AJ29" s="4">
        <f t="shared" si="3"/>
        <v>6.4506599869178206E-4</v>
      </c>
      <c r="AK29" s="4">
        <f t="shared" si="3"/>
        <v>2.7488343807013987E-3</v>
      </c>
      <c r="AL29" s="4">
        <f t="shared" si="3"/>
        <v>6.3966001932706665E-4</v>
      </c>
      <c r="AM29" s="4">
        <f t="shared" si="3"/>
        <v>1.7160059154001667E-4</v>
      </c>
    </row>
    <row r="30" spans="1:39" x14ac:dyDescent="0.3">
      <c r="A30" s="9" t="s">
        <v>60</v>
      </c>
      <c r="B30" s="9" t="s">
        <v>22</v>
      </c>
      <c r="C30" s="9" t="s">
        <v>61</v>
      </c>
      <c r="D30" s="10">
        <f>VLOOKUP(C30,'[1]Cenus Pivot Data Sheet'!$A$1:$M$469,2,FALSE)</f>
        <v>198959.60399999999</v>
      </c>
      <c r="E30" s="10">
        <f>VLOOKUP(C30,'[1]Cenus Pivot Data Sheet'!$A$1:$M$469,3,FALSE)</f>
        <v>382358.41599999997</v>
      </c>
      <c r="F30" s="10">
        <f>VLOOKUP(C30,'[1]Cenus Pivot Data Sheet'!$A$1:$M$469,4,FALSE)</f>
        <v>391430.01899999997</v>
      </c>
      <c r="G30" s="10">
        <f>VLOOKUP(C30,'[1]Cenus Pivot Data Sheet'!$A$1:$M$469,5,FALSE)</f>
        <v>377051.39399999997</v>
      </c>
      <c r="H30" s="10">
        <f>VLOOKUP(C30,'[1]Cenus Pivot Data Sheet'!$A$1:$M$469,6,FALSE)</f>
        <v>375183.05599999998</v>
      </c>
      <c r="I30" s="10">
        <f>VLOOKUP(C30,'[1]Cenus Pivot Data Sheet'!$A$1:$M$469,7,FALSE)</f>
        <v>393354.82900000003</v>
      </c>
      <c r="J30" s="10">
        <f>VLOOKUP(C30,'[1]Cenus Pivot Data Sheet'!$A$1:$M$469,8,FALSE)</f>
        <v>322334.09100000001</v>
      </c>
      <c r="K30" s="10">
        <f>VLOOKUP(C30,'[1]Cenus Pivot Data Sheet'!$A$1:$M$469,9,FALSE)</f>
        <v>210652.32399999999</v>
      </c>
      <c r="L30" s="10">
        <f>VLOOKUP(C30,'[1]Cenus Pivot Data Sheet'!$A$1:$M$469,10,FALSE)</f>
        <v>137259.10600000003</v>
      </c>
      <c r="M30" s="10">
        <f>VLOOKUP(C30,'[1]Cenus Pivot Data Sheet'!$A$1:$M$469,11,FALSE)</f>
        <v>51320.077999999994</v>
      </c>
      <c r="N30" s="10">
        <f>VLOOKUP(C30,'[1]Cenus Pivot Data Sheet'!$A$1:$M$469,12,FALSE)</f>
        <v>399231.50800000003</v>
      </c>
      <c r="O30" s="10">
        <f>VLOOKUP(C30,'[1]Cenus Pivot Data Sheet'!$A$1:$M$469,13,FALSE)</f>
        <v>2839902.9170000004</v>
      </c>
      <c r="P30" s="11">
        <f>IFERROR(VLOOKUP(C30,'[1]Influenze Pivot Data Sheet'!$A$1:$M$461,2,FALSE),0)</f>
        <v>85</v>
      </c>
      <c r="Q30" s="11">
        <f>IFERROR(VLOOKUP(C30,'[1]Influenze Pivot Data Sheet'!$A$1:$M$461,3,FALSE),0)</f>
        <v>37</v>
      </c>
      <c r="R30" s="11">
        <f>IFERROR(VLOOKUP(C30,'[1]Influenze Pivot Data Sheet'!$A$1:$M$461,4,FALSE),0)</f>
        <v>55</v>
      </c>
      <c r="S30" s="11">
        <f>IFERROR(VLOOKUP(C30,'[1]Influenze Pivot Data Sheet'!$A$1:$M$461,5,FALSE),0)</f>
        <v>45</v>
      </c>
      <c r="T30" s="11">
        <f>IFERROR(VLOOKUP(C30,'[1]Influenze Pivot Data Sheet'!$A$1:$M$461,6,FALSE),0)</f>
        <v>39</v>
      </c>
      <c r="U30" s="11">
        <f>IFERROR(VLOOKUP(C30,'[1]Influenze Pivot Data Sheet'!$A$1:$M$461,7,FALSE),0)</f>
        <v>47</v>
      </c>
      <c r="V30" s="11">
        <f>IFERROR(VLOOKUP(C30,'[1]Influenze Pivot Data Sheet'!$A$1:$M$461,8,FALSE),0)</f>
        <v>58</v>
      </c>
      <c r="W30" s="11">
        <f>IFERROR(VLOOKUP(C30,'[1]Influenze Pivot Data Sheet'!$A$1:$M$461,9,FALSE),0)</f>
        <v>80</v>
      </c>
      <c r="X30" s="11">
        <f>IFERROR(VLOOKUP(C30,'[1]Influenze Pivot Data Sheet'!$A$1:$M$461,10,FALSE),0)</f>
        <v>198</v>
      </c>
      <c r="Y30" s="11">
        <f>IFERROR(VLOOKUP(C30,'[1]Influenze Pivot Data Sheet'!$A$1:$M$461,11,FALSE),0)</f>
        <v>288</v>
      </c>
      <c r="Z30" s="11">
        <f>IFERROR(VLOOKUP(C30,'[1]Influenze Pivot Data Sheet'!$A$1:$M$461,12,FALSE),0)</f>
        <v>566</v>
      </c>
      <c r="AA30" s="11">
        <f>IFERROR(VLOOKUP(C30,'[1]Influenze Pivot Data Sheet'!$A$1:$M$461,13,FALSE),0)</f>
        <v>932</v>
      </c>
      <c r="AB30" s="4">
        <f t="shared" si="0"/>
        <v>4.2722240239279931E-4</v>
      </c>
      <c r="AC30" s="4">
        <f t="shared" si="1"/>
        <v>9.6767845172786795E-5</v>
      </c>
      <c r="AD30" s="4">
        <f t="shared" si="2"/>
        <v>1.405104292729271E-4</v>
      </c>
      <c r="AE30" s="4">
        <f t="shared" si="3"/>
        <v>1.1934712539479433E-4</v>
      </c>
      <c r="AF30" s="4">
        <f t="shared" si="3"/>
        <v>1.039492572393781E-4</v>
      </c>
      <c r="AG30" s="4">
        <f t="shared" si="3"/>
        <v>1.1948499556872098E-4</v>
      </c>
      <c r="AH30" s="4">
        <f t="shared" si="3"/>
        <v>1.7993752947465926E-4</v>
      </c>
      <c r="AI30" s="4">
        <f t="shared" si="3"/>
        <v>3.7977269123316203E-4</v>
      </c>
      <c r="AJ30" s="4">
        <f t="shared" si="3"/>
        <v>1.4425272447862218E-3</v>
      </c>
      <c r="AK30" s="4">
        <f t="shared" si="3"/>
        <v>5.6118387037525554E-3</v>
      </c>
      <c r="AL30" s="4">
        <f t="shared" si="3"/>
        <v>1.417723773445256E-3</v>
      </c>
      <c r="AM30" s="4">
        <f t="shared" si="3"/>
        <v>3.2818023264842469E-4</v>
      </c>
    </row>
    <row r="31" spans="1:39" x14ac:dyDescent="0.3">
      <c r="A31" s="9" t="s">
        <v>60</v>
      </c>
      <c r="B31" s="9" t="s">
        <v>24</v>
      </c>
      <c r="C31" s="9" t="s">
        <v>62</v>
      </c>
      <c r="D31" s="10">
        <f>VLOOKUP(C31,'[1]Cenus Pivot Data Sheet'!$A$1:$M$469,2,FALSE)</f>
        <v>193750.1</v>
      </c>
      <c r="E31" s="10">
        <f>VLOOKUP(C31,'[1]Cenus Pivot Data Sheet'!$A$1:$M$469,3,FALSE)</f>
        <v>386390.34600000002</v>
      </c>
      <c r="F31" s="10">
        <f>VLOOKUP(C31,'[1]Cenus Pivot Data Sheet'!$A$1:$M$469,4,FALSE)</f>
        <v>398755.77999999997</v>
      </c>
      <c r="G31" s="10">
        <f>VLOOKUP(C31,'[1]Cenus Pivot Data Sheet'!$A$1:$M$469,5,FALSE)</f>
        <v>366693.51300000004</v>
      </c>
      <c r="H31" s="10">
        <f>VLOOKUP(C31,'[1]Cenus Pivot Data Sheet'!$A$1:$M$469,6,FALSE)</f>
        <v>371864.35800000001</v>
      </c>
      <c r="I31" s="10">
        <f>VLOOKUP(C31,'[1]Cenus Pivot Data Sheet'!$A$1:$M$469,7,FALSE)</f>
        <v>396532.72499999998</v>
      </c>
      <c r="J31" s="10">
        <f>VLOOKUP(C31,'[1]Cenus Pivot Data Sheet'!$A$1:$M$469,8,FALSE)</f>
        <v>333785.03700000013</v>
      </c>
      <c r="K31" s="10">
        <f>VLOOKUP(C31,'[1]Cenus Pivot Data Sheet'!$A$1:$M$469,9,FALSE)</f>
        <v>221412.565</v>
      </c>
      <c r="L31" s="10">
        <f>VLOOKUP(C31,'[1]Cenus Pivot Data Sheet'!$A$1:$M$469,10,FALSE)</f>
        <v>131788.647</v>
      </c>
      <c r="M31" s="10">
        <f>VLOOKUP(C31,'[1]Cenus Pivot Data Sheet'!$A$1:$M$469,11,FALSE)</f>
        <v>49469.61799999998</v>
      </c>
      <c r="N31" s="10">
        <f>VLOOKUP(C31,'[1]Cenus Pivot Data Sheet'!$A$1:$M$469,12,FALSE)</f>
        <v>402670.82999999996</v>
      </c>
      <c r="O31" s="10">
        <f>VLOOKUP(C31,'[1]Cenus Pivot Data Sheet'!$A$1:$M$469,13,FALSE)</f>
        <v>2850442.6889999998</v>
      </c>
      <c r="P31" s="11">
        <f>IFERROR(VLOOKUP(C31,'[1]Influenze Pivot Data Sheet'!$A$1:$M$461,2,FALSE),0)</f>
        <v>122</v>
      </c>
      <c r="Q31" s="11">
        <f>IFERROR(VLOOKUP(C31,'[1]Influenze Pivot Data Sheet'!$A$1:$M$461,3,FALSE),0)</f>
        <v>57</v>
      </c>
      <c r="R31" s="11">
        <f>IFERROR(VLOOKUP(C31,'[1]Influenze Pivot Data Sheet'!$A$1:$M$461,4,FALSE),0)</f>
        <v>41</v>
      </c>
      <c r="S31" s="11">
        <f>IFERROR(VLOOKUP(C31,'[1]Influenze Pivot Data Sheet'!$A$1:$M$461,5,FALSE),0)</f>
        <v>57</v>
      </c>
      <c r="T31" s="11">
        <f>IFERROR(VLOOKUP(C31,'[1]Influenze Pivot Data Sheet'!$A$1:$M$461,6,FALSE),0)</f>
        <v>50</v>
      </c>
      <c r="U31" s="11">
        <f>IFERROR(VLOOKUP(C31,'[1]Influenze Pivot Data Sheet'!$A$1:$M$461,7,FALSE),0)</f>
        <v>59</v>
      </c>
      <c r="V31" s="11">
        <f>IFERROR(VLOOKUP(C31,'[1]Influenze Pivot Data Sheet'!$A$1:$M$461,8,FALSE),0)</f>
        <v>42</v>
      </c>
      <c r="W31" s="11">
        <f>IFERROR(VLOOKUP(C31,'[1]Influenze Pivot Data Sheet'!$A$1:$M$461,9,FALSE),0)</f>
        <v>64</v>
      </c>
      <c r="X31" s="11">
        <f>IFERROR(VLOOKUP(C31,'[1]Influenze Pivot Data Sheet'!$A$1:$M$461,10,FALSE),0)</f>
        <v>182</v>
      </c>
      <c r="Y31" s="11">
        <f>IFERROR(VLOOKUP(C31,'[1]Influenze Pivot Data Sheet'!$A$1:$M$461,11,FALSE),0)</f>
        <v>263</v>
      </c>
      <c r="Z31" s="11">
        <f>IFERROR(VLOOKUP(C31,'[1]Influenze Pivot Data Sheet'!$A$1:$M$461,12,FALSE),0)</f>
        <v>509</v>
      </c>
      <c r="AA31" s="11">
        <f>IFERROR(VLOOKUP(C31,'[1]Influenze Pivot Data Sheet'!$A$1:$M$461,13,FALSE),0)</f>
        <v>937</v>
      </c>
      <c r="AB31" s="4">
        <f t="shared" si="0"/>
        <v>6.2967709436020935E-4</v>
      </c>
      <c r="AC31" s="4">
        <f t="shared" si="1"/>
        <v>1.4751921363998052E-4</v>
      </c>
      <c r="AD31" s="4">
        <f t="shared" si="2"/>
        <v>1.0281982621041883E-4</v>
      </c>
      <c r="AE31" s="4">
        <f t="shared" si="3"/>
        <v>1.5544316432998911E-4</v>
      </c>
      <c r="AF31" s="4">
        <f t="shared" si="3"/>
        <v>1.3445762930579112E-4</v>
      </c>
      <c r="AG31" s="4">
        <f t="shared" si="3"/>
        <v>1.4878973734135058E-4</v>
      </c>
      <c r="AH31" s="4">
        <f t="shared" ref="AH31:AM73" si="4">V31/J31</f>
        <v>1.2582948707793627E-4</v>
      </c>
      <c r="AI31" s="4">
        <f t="shared" si="4"/>
        <v>2.8905315287775109E-4</v>
      </c>
      <c r="AJ31" s="4">
        <f t="shared" si="4"/>
        <v>1.3809990780161816E-3</v>
      </c>
      <c r="AK31" s="4">
        <f t="shared" si="4"/>
        <v>5.3163943978706309E-3</v>
      </c>
      <c r="AL31" s="4">
        <f t="shared" si="4"/>
        <v>1.2640597780574274E-3</v>
      </c>
      <c r="AM31" s="4">
        <f t="shared" si="4"/>
        <v>3.2872086978486871E-4</v>
      </c>
    </row>
    <row r="32" spans="1:39" x14ac:dyDescent="0.3">
      <c r="A32" s="9" t="s">
        <v>60</v>
      </c>
      <c r="B32" s="9" t="s">
        <v>26</v>
      </c>
      <c r="C32" s="9" t="s">
        <v>63</v>
      </c>
      <c r="D32" s="10">
        <f>VLOOKUP(C32,'[1]Cenus Pivot Data Sheet'!$A$1:$M$469,2,FALSE)</f>
        <v>192485.815</v>
      </c>
      <c r="E32" s="10">
        <f>VLOOKUP(C32,'[1]Cenus Pivot Data Sheet'!$A$1:$M$469,3,FALSE)</f>
        <v>382892.61700000009</v>
      </c>
      <c r="F32" s="10">
        <f>VLOOKUP(C32,'[1]Cenus Pivot Data Sheet'!$A$1:$M$469,4,FALSE)</f>
        <v>394691.85100000002</v>
      </c>
      <c r="G32" s="10">
        <f>VLOOKUP(C32,'[1]Cenus Pivot Data Sheet'!$A$1:$M$469,5,FALSE)</f>
        <v>366036.67599999986</v>
      </c>
      <c r="H32" s="10">
        <f>VLOOKUP(C32,'[1]Cenus Pivot Data Sheet'!$A$1:$M$469,6,FALSE)</f>
        <v>363949.26199999999</v>
      </c>
      <c r="I32" s="10">
        <f>VLOOKUP(C32,'[1]Cenus Pivot Data Sheet'!$A$1:$M$469,7,FALSE)</f>
        <v>392060.07600000012</v>
      </c>
      <c r="J32" s="10">
        <f>VLOOKUP(C32,'[1]Cenus Pivot Data Sheet'!$A$1:$M$469,8,FALSE)</f>
        <v>335176.46400000004</v>
      </c>
      <c r="K32" s="10">
        <f>VLOOKUP(C32,'[1]Cenus Pivot Data Sheet'!$A$1:$M$469,9,FALSE)</f>
        <v>221751.48800000001</v>
      </c>
      <c r="L32" s="10">
        <f>VLOOKUP(C32,'[1]Cenus Pivot Data Sheet'!$A$1:$M$469,10,FALSE)</f>
        <v>129581.75599999999</v>
      </c>
      <c r="M32" s="10">
        <f>VLOOKUP(C32,'[1]Cenus Pivot Data Sheet'!$A$1:$M$469,11,FALSE)</f>
        <v>48667.198000000004</v>
      </c>
      <c r="N32" s="10">
        <f>VLOOKUP(C32,'[1]Cenus Pivot Data Sheet'!$A$1:$M$469,12,FALSE)</f>
        <v>400000.44200000004</v>
      </c>
      <c r="O32" s="10">
        <f>VLOOKUP(C32,'[1]Cenus Pivot Data Sheet'!$A$1:$M$469,13,FALSE)</f>
        <v>2827293.2029999997</v>
      </c>
      <c r="P32" s="11">
        <f>IFERROR(VLOOKUP(C32,'[1]Influenze Pivot Data Sheet'!$A$1:$M$461,2,FALSE),0)</f>
        <v>97</v>
      </c>
      <c r="Q32" s="11">
        <f>IFERROR(VLOOKUP(C32,'[1]Influenze Pivot Data Sheet'!$A$1:$M$461,3,FALSE),0)</f>
        <v>50</v>
      </c>
      <c r="R32" s="11">
        <f>IFERROR(VLOOKUP(C32,'[1]Influenze Pivot Data Sheet'!$A$1:$M$461,4,FALSE),0)</f>
        <v>50</v>
      </c>
      <c r="S32" s="11">
        <f>IFERROR(VLOOKUP(C32,'[1]Influenze Pivot Data Sheet'!$A$1:$M$461,5,FALSE),0)</f>
        <v>28</v>
      </c>
      <c r="T32" s="11">
        <f>IFERROR(VLOOKUP(C32,'[1]Influenze Pivot Data Sheet'!$A$1:$M$461,6,FALSE),0)</f>
        <v>46</v>
      </c>
      <c r="U32" s="11">
        <f>IFERROR(VLOOKUP(C32,'[1]Influenze Pivot Data Sheet'!$A$1:$M$461,7,FALSE),0)</f>
        <v>56</v>
      </c>
      <c r="V32" s="11">
        <f>IFERROR(VLOOKUP(C32,'[1]Influenze Pivot Data Sheet'!$A$1:$M$461,8,FALSE),0)</f>
        <v>74</v>
      </c>
      <c r="W32" s="11">
        <f>IFERROR(VLOOKUP(C32,'[1]Influenze Pivot Data Sheet'!$A$1:$M$461,9,FALSE),0)</f>
        <v>77</v>
      </c>
      <c r="X32" s="11">
        <f>IFERROR(VLOOKUP(C32,'[1]Influenze Pivot Data Sheet'!$A$1:$M$461,10,FALSE),0)</f>
        <v>193</v>
      </c>
      <c r="Y32" s="11">
        <f>IFERROR(VLOOKUP(C32,'[1]Influenze Pivot Data Sheet'!$A$1:$M$461,11,FALSE),0)</f>
        <v>343</v>
      </c>
      <c r="Z32" s="11">
        <f>IFERROR(VLOOKUP(C32,'[1]Influenze Pivot Data Sheet'!$A$1:$M$461,12,FALSE),0)</f>
        <v>613</v>
      </c>
      <c r="AA32" s="11">
        <f>IFERROR(VLOOKUP(C32,'[1]Influenze Pivot Data Sheet'!$A$1:$M$461,13,FALSE),0)</f>
        <v>1014</v>
      </c>
      <c r="AB32" s="4">
        <f t="shared" si="0"/>
        <v>5.0393323788560729E-4</v>
      </c>
      <c r="AC32" s="4">
        <f t="shared" si="1"/>
        <v>1.3058491540462371E-4</v>
      </c>
      <c r="AD32" s="4">
        <f t="shared" si="2"/>
        <v>1.2668110545814131E-4</v>
      </c>
      <c r="AE32" s="4">
        <f t="shared" ref="AE32:AJ95" si="5">S32/G32</f>
        <v>7.6495066849530704E-5</v>
      </c>
      <c r="AF32" s="4">
        <f t="shared" si="5"/>
        <v>1.2639124406302546E-4</v>
      </c>
      <c r="AG32" s="4">
        <f t="shared" si="5"/>
        <v>1.4283525262592659E-4</v>
      </c>
      <c r="AH32" s="4">
        <f t="shared" si="4"/>
        <v>2.2077922511886154E-4</v>
      </c>
      <c r="AI32" s="4">
        <f t="shared" si="4"/>
        <v>3.4723555045547199E-4</v>
      </c>
      <c r="AJ32" s="4">
        <f t="shared" si="4"/>
        <v>1.4894071971057407E-3</v>
      </c>
      <c r="AK32" s="4">
        <f t="shared" si="4"/>
        <v>7.0478682582054541E-3</v>
      </c>
      <c r="AL32" s="4">
        <f t="shared" si="4"/>
        <v>1.5324983065893711E-3</v>
      </c>
      <c r="AM32" s="4">
        <f t="shared" si="4"/>
        <v>3.5864692028547278E-4</v>
      </c>
    </row>
    <row r="33" spans="1:39" x14ac:dyDescent="0.3">
      <c r="A33" s="9" t="s">
        <v>60</v>
      </c>
      <c r="B33" s="9" t="s">
        <v>28</v>
      </c>
      <c r="C33" s="9" t="s">
        <v>64</v>
      </c>
      <c r="D33" s="10">
        <f>VLOOKUP(C33,'[1]Cenus Pivot Data Sheet'!$A$1:$M$469,2,FALSE)</f>
        <v>189051.89600000007</v>
      </c>
      <c r="E33" s="10">
        <f>VLOOKUP(C33,'[1]Cenus Pivot Data Sheet'!$A$1:$M$469,3,FALSE)</f>
        <v>379119.902</v>
      </c>
      <c r="F33" s="10">
        <f>VLOOKUP(C33,'[1]Cenus Pivot Data Sheet'!$A$1:$M$469,4,FALSE)</f>
        <v>386124.33100000001</v>
      </c>
      <c r="G33" s="10">
        <f>VLOOKUP(C33,'[1]Cenus Pivot Data Sheet'!$A$1:$M$469,5,FALSE)</f>
        <v>362024.66000000003</v>
      </c>
      <c r="H33" s="10">
        <f>VLOOKUP(C33,'[1]Cenus Pivot Data Sheet'!$A$1:$M$469,6,FALSE)</f>
        <v>355916.283</v>
      </c>
      <c r="I33" s="10">
        <f>VLOOKUP(C33,'[1]Cenus Pivot Data Sheet'!$A$1:$M$469,7,FALSE)</f>
        <v>386916.25200000004</v>
      </c>
      <c r="J33" s="10">
        <f>VLOOKUP(C33,'[1]Cenus Pivot Data Sheet'!$A$1:$M$469,8,FALSE)</f>
        <v>339085.77300000016</v>
      </c>
      <c r="K33" s="10">
        <f>VLOOKUP(C33,'[1]Cenus Pivot Data Sheet'!$A$1:$M$469,9,FALSE)</f>
        <v>225537.25200000004</v>
      </c>
      <c r="L33" s="10">
        <f>VLOOKUP(C33,'[1]Cenus Pivot Data Sheet'!$A$1:$M$469,10,FALSE)</f>
        <v>129616.06899999999</v>
      </c>
      <c r="M33" s="10">
        <f>VLOOKUP(C33,'[1]Cenus Pivot Data Sheet'!$A$1:$M$469,11,FALSE)</f>
        <v>48125.057000000001</v>
      </c>
      <c r="N33" s="10">
        <f>VLOOKUP(C33,'[1]Cenus Pivot Data Sheet'!$A$1:$M$469,12,FALSE)</f>
        <v>403278.37800000003</v>
      </c>
      <c r="O33" s="10">
        <f>VLOOKUP(C33,'[1]Cenus Pivot Data Sheet'!$A$1:$M$469,13,FALSE)</f>
        <v>2801517.4750000006</v>
      </c>
      <c r="P33" s="11">
        <f>IFERROR(VLOOKUP(C33,'[1]Influenze Pivot Data Sheet'!$A$1:$M$461,2,FALSE),0)</f>
        <v>110</v>
      </c>
      <c r="Q33" s="11">
        <f>IFERROR(VLOOKUP(C33,'[1]Influenze Pivot Data Sheet'!$A$1:$M$461,3,FALSE),0)</f>
        <v>70</v>
      </c>
      <c r="R33" s="11">
        <f>IFERROR(VLOOKUP(C33,'[1]Influenze Pivot Data Sheet'!$A$1:$M$461,4,FALSE),0)</f>
        <v>46</v>
      </c>
      <c r="S33" s="11">
        <f>IFERROR(VLOOKUP(C33,'[1]Influenze Pivot Data Sheet'!$A$1:$M$461,5,FALSE),0)</f>
        <v>62</v>
      </c>
      <c r="T33" s="11">
        <f>IFERROR(VLOOKUP(C33,'[1]Influenze Pivot Data Sheet'!$A$1:$M$461,6,FALSE),0)</f>
        <v>48</v>
      </c>
      <c r="U33" s="11">
        <f>IFERROR(VLOOKUP(C33,'[1]Influenze Pivot Data Sheet'!$A$1:$M$461,7,FALSE),0)</f>
        <v>48</v>
      </c>
      <c r="V33" s="11">
        <f>IFERROR(VLOOKUP(C33,'[1]Influenze Pivot Data Sheet'!$A$1:$M$461,8,FALSE),0)</f>
        <v>57</v>
      </c>
      <c r="W33" s="11">
        <f>IFERROR(VLOOKUP(C33,'[1]Influenze Pivot Data Sheet'!$A$1:$M$461,9,FALSE),0)</f>
        <v>63</v>
      </c>
      <c r="X33" s="11">
        <f>IFERROR(VLOOKUP(C33,'[1]Influenze Pivot Data Sheet'!$A$1:$M$461,10,FALSE),0)</f>
        <v>163</v>
      </c>
      <c r="Y33" s="11">
        <f>IFERROR(VLOOKUP(C33,'[1]Influenze Pivot Data Sheet'!$A$1:$M$461,11,FALSE),0)</f>
        <v>353</v>
      </c>
      <c r="Z33" s="11">
        <f>IFERROR(VLOOKUP(C33,'[1]Influenze Pivot Data Sheet'!$A$1:$M$461,12,FALSE),0)</f>
        <v>579</v>
      </c>
      <c r="AA33" s="11">
        <f>IFERROR(VLOOKUP(C33,'[1]Influenze Pivot Data Sheet'!$A$1:$M$461,13,FALSE),0)</f>
        <v>1020</v>
      </c>
      <c r="AB33" s="4">
        <f t="shared" si="0"/>
        <v>5.8185081624359883E-4</v>
      </c>
      <c r="AC33" s="4">
        <f t="shared" si="1"/>
        <v>1.8463815703349701E-4</v>
      </c>
      <c r="AD33" s="4">
        <f t="shared" si="2"/>
        <v>1.1913261171827061E-4</v>
      </c>
      <c r="AE33" s="4">
        <f t="shared" si="5"/>
        <v>1.7125905180050439E-4</v>
      </c>
      <c r="AF33" s="4">
        <f t="shared" si="5"/>
        <v>1.3486317511357017E-4</v>
      </c>
      <c r="AG33" s="4">
        <f t="shared" si="5"/>
        <v>1.2405785425627456E-4</v>
      </c>
      <c r="AH33" s="4">
        <f t="shared" si="4"/>
        <v>1.6809906088274595E-4</v>
      </c>
      <c r="AI33" s="4">
        <f t="shared" si="4"/>
        <v>2.7933301235753279E-4</v>
      </c>
      <c r="AJ33" s="4">
        <f t="shared" si="4"/>
        <v>1.2575601255119071E-3</v>
      </c>
      <c r="AK33" s="4">
        <f t="shared" si="4"/>
        <v>7.3350562473100027E-3</v>
      </c>
      <c r="AL33" s="4">
        <f t="shared" si="4"/>
        <v>1.435732812831339E-3</v>
      </c>
      <c r="AM33" s="4">
        <f t="shared" si="4"/>
        <v>3.6408839462977107E-4</v>
      </c>
    </row>
    <row r="34" spans="1:39" x14ac:dyDescent="0.3">
      <c r="A34" s="9" t="s">
        <v>60</v>
      </c>
      <c r="B34" s="9" t="s">
        <v>30</v>
      </c>
      <c r="C34" s="9" t="s">
        <v>65</v>
      </c>
      <c r="D34" s="10">
        <f>VLOOKUP(C34,'[1]Cenus Pivot Data Sheet'!$A$1:$M$469,2,FALSE)</f>
        <v>188726.81399999998</v>
      </c>
      <c r="E34" s="10">
        <f>VLOOKUP(C34,'[1]Cenus Pivot Data Sheet'!$A$1:$M$469,3,FALSE)</f>
        <v>381715.03699999995</v>
      </c>
      <c r="F34" s="10">
        <f>VLOOKUP(C34,'[1]Cenus Pivot Data Sheet'!$A$1:$M$469,4,FALSE)</f>
        <v>391004.11599999992</v>
      </c>
      <c r="G34" s="10">
        <f>VLOOKUP(C34,'[1]Cenus Pivot Data Sheet'!$A$1:$M$469,5,FALSE)</f>
        <v>368519.81099999987</v>
      </c>
      <c r="H34" s="10">
        <f>VLOOKUP(C34,'[1]Cenus Pivot Data Sheet'!$A$1:$M$469,6,FALSE)</f>
        <v>353241.26600000006</v>
      </c>
      <c r="I34" s="10">
        <f>VLOOKUP(C34,'[1]Cenus Pivot Data Sheet'!$A$1:$M$469,7,FALSE)</f>
        <v>382860.6</v>
      </c>
      <c r="J34" s="10">
        <f>VLOOKUP(C34,'[1]Cenus Pivot Data Sheet'!$A$1:$M$469,8,FALSE)</f>
        <v>340630.54099999997</v>
      </c>
      <c r="K34" s="10">
        <f>VLOOKUP(C34,'[1]Cenus Pivot Data Sheet'!$A$1:$M$469,9,FALSE)</f>
        <v>228420.31200000001</v>
      </c>
      <c r="L34" s="10">
        <f>VLOOKUP(C34,'[1]Cenus Pivot Data Sheet'!$A$1:$M$469,10,FALSE)</f>
        <v>128298.06599999998</v>
      </c>
      <c r="M34" s="10">
        <f>VLOOKUP(C34,'[1]Cenus Pivot Data Sheet'!$A$1:$M$469,11,FALSE)</f>
        <v>48689.70199999999</v>
      </c>
      <c r="N34" s="10">
        <f>VLOOKUP(C34,'[1]Cenus Pivot Data Sheet'!$A$1:$M$469,12,FALSE)</f>
        <v>405408.07999999996</v>
      </c>
      <c r="O34" s="10">
        <f>VLOOKUP(C34,'[1]Cenus Pivot Data Sheet'!$A$1:$M$469,13,FALSE)</f>
        <v>2812106.2649999997</v>
      </c>
      <c r="P34" s="11">
        <f>IFERROR(VLOOKUP(C34,'[1]Influenze Pivot Data Sheet'!$A$1:$M$461,2,FALSE),0)</f>
        <v>102</v>
      </c>
      <c r="Q34" s="11">
        <f>IFERROR(VLOOKUP(C34,'[1]Influenze Pivot Data Sheet'!$A$1:$M$461,3,FALSE),0)</f>
        <v>51</v>
      </c>
      <c r="R34" s="11">
        <f>IFERROR(VLOOKUP(C34,'[1]Influenze Pivot Data Sheet'!$A$1:$M$461,4,FALSE),0)</f>
        <v>54</v>
      </c>
      <c r="S34" s="11">
        <f>IFERROR(VLOOKUP(C34,'[1]Influenze Pivot Data Sheet'!$A$1:$M$461,5,FALSE),0)</f>
        <v>47</v>
      </c>
      <c r="T34" s="11">
        <f>IFERROR(VLOOKUP(C34,'[1]Influenze Pivot Data Sheet'!$A$1:$M$461,6,FALSE),0)</f>
        <v>54</v>
      </c>
      <c r="U34" s="11">
        <f>IFERROR(VLOOKUP(C34,'[1]Influenze Pivot Data Sheet'!$A$1:$M$461,7,FALSE),0)</f>
        <v>57</v>
      </c>
      <c r="V34" s="11">
        <f>IFERROR(VLOOKUP(C34,'[1]Influenze Pivot Data Sheet'!$A$1:$M$461,8,FALSE),0)</f>
        <v>40</v>
      </c>
      <c r="W34" s="11">
        <f>IFERROR(VLOOKUP(C34,'[1]Influenze Pivot Data Sheet'!$A$1:$M$461,9,FALSE),0)</f>
        <v>128</v>
      </c>
      <c r="X34" s="11">
        <f>IFERROR(VLOOKUP(C34,'[1]Influenze Pivot Data Sheet'!$A$1:$M$461,10,FALSE),0)</f>
        <v>180</v>
      </c>
      <c r="Y34" s="11">
        <f>IFERROR(VLOOKUP(C34,'[1]Influenze Pivot Data Sheet'!$A$1:$M$461,11,FALSE),0)</f>
        <v>335</v>
      </c>
      <c r="Z34" s="11">
        <f>IFERROR(VLOOKUP(C34,'[1]Influenze Pivot Data Sheet'!$A$1:$M$461,12,FALSE),0)</f>
        <v>643</v>
      </c>
      <c r="AA34" s="11">
        <f>IFERROR(VLOOKUP(C34,'[1]Influenze Pivot Data Sheet'!$A$1:$M$461,13,FALSE),0)</f>
        <v>1048</v>
      </c>
      <c r="AB34" s="4">
        <f t="shared" si="0"/>
        <v>5.4046374141620385E-4</v>
      </c>
      <c r="AC34" s="4">
        <f t="shared" si="1"/>
        <v>1.3360752146633409E-4</v>
      </c>
      <c r="AD34" s="4">
        <f t="shared" si="2"/>
        <v>1.381059630584554E-4</v>
      </c>
      <c r="AE34" s="4">
        <f t="shared" si="5"/>
        <v>1.2753724113898456E-4</v>
      </c>
      <c r="AF34" s="4">
        <f t="shared" si="5"/>
        <v>1.5287002170352314E-4</v>
      </c>
      <c r="AG34" s="4">
        <f t="shared" si="5"/>
        <v>1.4887925265749468E-4</v>
      </c>
      <c r="AH34" s="4">
        <f t="shared" si="4"/>
        <v>1.1742928242009868E-4</v>
      </c>
      <c r="AI34" s="4">
        <f t="shared" si="4"/>
        <v>5.6037048053765028E-4</v>
      </c>
      <c r="AJ34" s="4">
        <f t="shared" si="4"/>
        <v>1.4029829568904027E-3</v>
      </c>
      <c r="AK34" s="4">
        <f t="shared" si="4"/>
        <v>6.8803049975536936E-3</v>
      </c>
      <c r="AL34" s="4">
        <f t="shared" si="4"/>
        <v>1.5860562029252107E-3</v>
      </c>
      <c r="AM34" s="4">
        <f t="shared" si="4"/>
        <v>3.726743946498765E-4</v>
      </c>
    </row>
    <row r="35" spans="1:39" x14ac:dyDescent="0.3">
      <c r="A35" s="9" t="s">
        <v>60</v>
      </c>
      <c r="B35" s="9" t="s">
        <v>32</v>
      </c>
      <c r="C35" s="9" t="s">
        <v>66</v>
      </c>
      <c r="D35" s="10">
        <f>VLOOKUP(C35,'[1]Cenus Pivot Data Sheet'!$A$1:$M$469,2,FALSE)</f>
        <v>173233.12300000008</v>
      </c>
      <c r="E35" s="10">
        <f>VLOOKUP(C35,'[1]Cenus Pivot Data Sheet'!$A$1:$M$469,3,FALSE)</f>
        <v>354739.36299999995</v>
      </c>
      <c r="F35" s="10">
        <f>VLOOKUP(C35,'[1]Cenus Pivot Data Sheet'!$A$1:$M$469,4,FALSE)</f>
        <v>362440.51600000006</v>
      </c>
      <c r="G35" s="10">
        <f>VLOOKUP(C35,'[1]Cenus Pivot Data Sheet'!$A$1:$M$469,5,FALSE)</f>
        <v>342188.29499999993</v>
      </c>
      <c r="H35" s="10">
        <f>VLOOKUP(C35,'[1]Cenus Pivot Data Sheet'!$A$1:$M$469,6,FALSE)</f>
        <v>327039.28199999989</v>
      </c>
      <c r="I35" s="10">
        <f>VLOOKUP(C35,'[1]Cenus Pivot Data Sheet'!$A$1:$M$469,7,FALSE)</f>
        <v>348229.59199999989</v>
      </c>
      <c r="J35" s="10">
        <f>VLOOKUP(C35,'[1]Cenus Pivot Data Sheet'!$A$1:$M$469,8,FALSE)</f>
        <v>316823.90800000005</v>
      </c>
      <c r="K35" s="10">
        <f>VLOOKUP(C35,'[1]Cenus Pivot Data Sheet'!$A$1:$M$469,9,FALSE)</f>
        <v>217512.02799999999</v>
      </c>
      <c r="L35" s="10">
        <f>VLOOKUP(C35,'[1]Cenus Pivot Data Sheet'!$A$1:$M$469,10,FALSE)</f>
        <v>118880.56999999998</v>
      </c>
      <c r="M35" s="10">
        <f>VLOOKUP(C35,'[1]Cenus Pivot Data Sheet'!$A$1:$M$469,11,FALSE)</f>
        <v>44469.146000000001</v>
      </c>
      <c r="N35" s="10">
        <f>VLOOKUP(C35,'[1]Cenus Pivot Data Sheet'!$A$1:$M$469,12,FALSE)</f>
        <v>380861.74400000001</v>
      </c>
      <c r="O35" s="10">
        <f>VLOOKUP(C35,'[1]Cenus Pivot Data Sheet'!$A$1:$M$469,13,FALSE)</f>
        <v>2605555.8229999999</v>
      </c>
      <c r="P35" s="11">
        <f>IFERROR(VLOOKUP(C35,'[1]Influenze Pivot Data Sheet'!$A$1:$M$461,2,FALSE),0)</f>
        <v>105</v>
      </c>
      <c r="Q35" s="11">
        <f>IFERROR(VLOOKUP(C35,'[1]Influenze Pivot Data Sheet'!$A$1:$M$461,3,FALSE),0)</f>
        <v>48</v>
      </c>
      <c r="R35" s="11">
        <f>IFERROR(VLOOKUP(C35,'[1]Influenze Pivot Data Sheet'!$A$1:$M$461,4,FALSE),0)</f>
        <v>61</v>
      </c>
      <c r="S35" s="11">
        <f>IFERROR(VLOOKUP(C35,'[1]Influenze Pivot Data Sheet'!$A$1:$M$461,5,FALSE),0)</f>
        <v>67</v>
      </c>
      <c r="T35" s="11">
        <f>IFERROR(VLOOKUP(C35,'[1]Influenze Pivot Data Sheet'!$A$1:$M$461,6,FALSE),0)</f>
        <v>41</v>
      </c>
      <c r="U35" s="11">
        <f>IFERROR(VLOOKUP(C35,'[1]Influenze Pivot Data Sheet'!$A$1:$M$461,7,FALSE),0)</f>
        <v>48</v>
      </c>
      <c r="V35" s="11">
        <f>IFERROR(VLOOKUP(C35,'[1]Influenze Pivot Data Sheet'!$A$1:$M$461,8,FALSE),0)</f>
        <v>80</v>
      </c>
      <c r="W35" s="11">
        <f>IFERROR(VLOOKUP(C35,'[1]Influenze Pivot Data Sheet'!$A$1:$M$461,9,FALSE),0)</f>
        <v>94</v>
      </c>
      <c r="X35" s="11">
        <f>IFERROR(VLOOKUP(C35,'[1]Influenze Pivot Data Sheet'!$A$1:$M$461,10,FALSE),0)</f>
        <v>179</v>
      </c>
      <c r="Y35" s="11">
        <f>IFERROR(VLOOKUP(C35,'[1]Influenze Pivot Data Sheet'!$A$1:$M$461,11,FALSE),0)</f>
        <v>260</v>
      </c>
      <c r="Z35" s="11">
        <f>IFERROR(VLOOKUP(C35,'[1]Influenze Pivot Data Sheet'!$A$1:$M$461,12,FALSE),0)</f>
        <v>533</v>
      </c>
      <c r="AA35" s="11">
        <f>IFERROR(VLOOKUP(C35,'[1]Influenze Pivot Data Sheet'!$A$1:$M$461,13,FALSE),0)</f>
        <v>983</v>
      </c>
      <c r="AB35" s="4">
        <f t="shared" si="0"/>
        <v>6.0611965068597159E-4</v>
      </c>
      <c r="AC35" s="4">
        <f t="shared" si="1"/>
        <v>1.353106111317001E-4</v>
      </c>
      <c r="AD35" s="4">
        <f t="shared" si="2"/>
        <v>1.683034796253297E-4</v>
      </c>
      <c r="AE35" s="4">
        <f t="shared" si="5"/>
        <v>1.9579863186144347E-4</v>
      </c>
      <c r="AF35" s="4">
        <f t="shared" si="5"/>
        <v>1.2536720283039276E-4</v>
      </c>
      <c r="AG35" s="4">
        <f t="shared" si="5"/>
        <v>1.3784009487625629E-4</v>
      </c>
      <c r="AH35" s="4">
        <f t="shared" si="4"/>
        <v>2.5250619659675428E-4</v>
      </c>
      <c r="AI35" s="4">
        <f t="shared" si="4"/>
        <v>4.3216000910073813E-4</v>
      </c>
      <c r="AJ35" s="4">
        <f t="shared" si="4"/>
        <v>1.5057128343176688E-3</v>
      </c>
      <c r="AK35" s="4">
        <f t="shared" si="4"/>
        <v>5.8467504637934806E-3</v>
      </c>
      <c r="AL35" s="4">
        <f t="shared" si="4"/>
        <v>1.3994579618371963E-3</v>
      </c>
      <c r="AM35" s="4">
        <f t="shared" si="4"/>
        <v>3.7727075018803005E-4</v>
      </c>
    </row>
    <row r="36" spans="1:39" x14ac:dyDescent="0.3">
      <c r="A36" s="9" t="s">
        <v>60</v>
      </c>
      <c r="B36" s="9" t="s">
        <v>34</v>
      </c>
      <c r="C36" s="9" t="s">
        <v>67</v>
      </c>
      <c r="D36" s="10">
        <f>VLOOKUP(C36,'[1]Cenus Pivot Data Sheet'!$A$1:$M$469,2,FALSE)</f>
        <v>179631.5310000001</v>
      </c>
      <c r="E36" s="10">
        <f>VLOOKUP(C36,'[1]Cenus Pivot Data Sheet'!$A$1:$M$469,3,FALSE)</f>
        <v>369171.18099999998</v>
      </c>
      <c r="F36" s="10">
        <f>VLOOKUP(C36,'[1]Cenus Pivot Data Sheet'!$A$1:$M$469,4,FALSE)</f>
        <v>374920.1430000001</v>
      </c>
      <c r="G36" s="10">
        <f>VLOOKUP(C36,'[1]Cenus Pivot Data Sheet'!$A$1:$M$469,5,FALSE)</f>
        <v>361278.16100000008</v>
      </c>
      <c r="H36" s="10">
        <f>VLOOKUP(C36,'[1]Cenus Pivot Data Sheet'!$A$1:$M$469,6,FALSE)</f>
        <v>340637.09600000002</v>
      </c>
      <c r="I36" s="10">
        <f>VLOOKUP(C36,'[1]Cenus Pivot Data Sheet'!$A$1:$M$469,7,FALSE)</f>
        <v>360254.58299999981</v>
      </c>
      <c r="J36" s="10">
        <f>VLOOKUP(C36,'[1]Cenus Pivot Data Sheet'!$A$1:$M$469,8,FALSE)</f>
        <v>337649.93400000001</v>
      </c>
      <c r="K36" s="10">
        <f>VLOOKUP(C36,'[1]Cenus Pivot Data Sheet'!$A$1:$M$469,9,FALSE)</f>
        <v>237981.69199999998</v>
      </c>
      <c r="L36" s="10">
        <f>VLOOKUP(C36,'[1]Cenus Pivot Data Sheet'!$A$1:$M$469,10,FALSE)</f>
        <v>127393.90499999998</v>
      </c>
      <c r="M36" s="10">
        <f>VLOOKUP(C36,'[1]Cenus Pivot Data Sheet'!$A$1:$M$469,11,FALSE)</f>
        <v>48999.753999999994</v>
      </c>
      <c r="N36" s="10">
        <f>VLOOKUP(C36,'[1]Cenus Pivot Data Sheet'!$A$1:$M$469,12,FALSE)</f>
        <v>414375.35099999997</v>
      </c>
      <c r="O36" s="10">
        <f>VLOOKUP(C36,'[1]Cenus Pivot Data Sheet'!$A$1:$M$469,13,FALSE)</f>
        <v>2737917.98</v>
      </c>
      <c r="P36" s="11">
        <f>IFERROR(VLOOKUP(C36,'[1]Influenze Pivot Data Sheet'!$A$1:$M$461,2,FALSE),0)</f>
        <v>139</v>
      </c>
      <c r="Q36" s="11">
        <f>IFERROR(VLOOKUP(C36,'[1]Influenze Pivot Data Sheet'!$A$1:$M$461,3,FALSE),0)</f>
        <v>57</v>
      </c>
      <c r="R36" s="11">
        <f>IFERROR(VLOOKUP(C36,'[1]Influenze Pivot Data Sheet'!$A$1:$M$461,4,FALSE),0)</f>
        <v>65</v>
      </c>
      <c r="S36" s="11">
        <f>IFERROR(VLOOKUP(C36,'[1]Influenze Pivot Data Sheet'!$A$1:$M$461,5,FALSE),0)</f>
        <v>47</v>
      </c>
      <c r="T36" s="11">
        <f>IFERROR(VLOOKUP(C36,'[1]Influenze Pivot Data Sheet'!$A$1:$M$461,6,FALSE),0)</f>
        <v>72</v>
      </c>
      <c r="U36" s="11">
        <f>IFERROR(VLOOKUP(C36,'[1]Influenze Pivot Data Sheet'!$A$1:$M$461,7,FALSE),0)</f>
        <v>61</v>
      </c>
      <c r="V36" s="11">
        <f>IFERROR(VLOOKUP(C36,'[1]Influenze Pivot Data Sheet'!$A$1:$M$461,8,FALSE),0)</f>
        <v>57</v>
      </c>
      <c r="W36" s="11">
        <f>IFERROR(VLOOKUP(C36,'[1]Influenze Pivot Data Sheet'!$A$1:$M$461,9,FALSE),0)</f>
        <v>100</v>
      </c>
      <c r="X36" s="11">
        <f>IFERROR(VLOOKUP(C36,'[1]Influenze Pivot Data Sheet'!$A$1:$M$461,10,FALSE),0)</f>
        <v>187</v>
      </c>
      <c r="Y36" s="11">
        <f>IFERROR(VLOOKUP(C36,'[1]Influenze Pivot Data Sheet'!$A$1:$M$461,11,FALSE),0)</f>
        <v>268</v>
      </c>
      <c r="Z36" s="11">
        <f>IFERROR(VLOOKUP(C36,'[1]Influenze Pivot Data Sheet'!$A$1:$M$461,12,FALSE),0)</f>
        <v>555</v>
      </c>
      <c r="AA36" s="11">
        <f>IFERROR(VLOOKUP(C36,'[1]Influenze Pivot Data Sheet'!$A$1:$M$461,13,FALSE),0)</f>
        <v>1053</v>
      </c>
      <c r="AB36" s="4">
        <f t="shared" si="0"/>
        <v>7.7380624229050259E-4</v>
      </c>
      <c r="AC36" s="4">
        <f t="shared" si="1"/>
        <v>1.5439991779856729E-4</v>
      </c>
      <c r="AD36" s="4">
        <f t="shared" si="2"/>
        <v>1.7337025287542362E-4</v>
      </c>
      <c r="AE36" s="4">
        <f t="shared" si="5"/>
        <v>1.3009366486450863E-4</v>
      </c>
      <c r="AF36" s="4">
        <f t="shared" si="5"/>
        <v>2.1136864083646367E-4</v>
      </c>
      <c r="AG36" s="4">
        <f t="shared" si="5"/>
        <v>1.6932470224813222E-4</v>
      </c>
      <c r="AH36" s="4">
        <f t="shared" si="4"/>
        <v>1.688138935042706E-4</v>
      </c>
      <c r="AI36" s="4">
        <f t="shared" si="4"/>
        <v>4.2020039087712686E-4</v>
      </c>
      <c r="AJ36" s="4">
        <f t="shared" si="4"/>
        <v>1.4678881222771217E-3</v>
      </c>
      <c r="AK36" s="4">
        <f t="shared" si="4"/>
        <v>5.4694152137988294E-3</v>
      </c>
      <c r="AL36" s="4">
        <f t="shared" si="4"/>
        <v>1.3393653813158399E-3</v>
      </c>
      <c r="AM36" s="4">
        <f t="shared" si="4"/>
        <v>3.8459881110098119E-4</v>
      </c>
    </row>
    <row r="37" spans="1:39" x14ac:dyDescent="0.3">
      <c r="A37" s="9" t="s">
        <v>60</v>
      </c>
      <c r="B37" s="9" t="s">
        <v>36</v>
      </c>
      <c r="C37" s="9" t="s">
        <v>68</v>
      </c>
      <c r="D37" s="10">
        <f>VLOOKUP(C37,'[1]Cenus Pivot Data Sheet'!$A$1:$M$469,2,FALSE)</f>
        <v>171521.45599999998</v>
      </c>
      <c r="E37" s="10">
        <f>VLOOKUP(C37,'[1]Cenus Pivot Data Sheet'!$A$1:$M$469,3,FALSE)</f>
        <v>354269.277</v>
      </c>
      <c r="F37" s="10">
        <f>VLOOKUP(C37,'[1]Cenus Pivot Data Sheet'!$A$1:$M$469,4,FALSE)</f>
        <v>371123.60700000008</v>
      </c>
      <c r="G37" s="10">
        <f>VLOOKUP(C37,'[1]Cenus Pivot Data Sheet'!$A$1:$M$469,5,FALSE)</f>
        <v>348550.14400000009</v>
      </c>
      <c r="H37" s="10">
        <f>VLOOKUP(C37,'[1]Cenus Pivot Data Sheet'!$A$1:$M$469,6,FALSE)</f>
        <v>325688.72199999995</v>
      </c>
      <c r="I37" s="10">
        <f>VLOOKUP(C37,'[1]Cenus Pivot Data Sheet'!$A$1:$M$469,7,FALSE)</f>
        <v>337880.54500000004</v>
      </c>
      <c r="J37" s="10">
        <f>VLOOKUP(C37,'[1]Cenus Pivot Data Sheet'!$A$1:$M$469,8,FALSE)</f>
        <v>320161.87099999998</v>
      </c>
      <c r="K37" s="10">
        <f>VLOOKUP(C37,'[1]Cenus Pivot Data Sheet'!$A$1:$M$469,9,FALSE)</f>
        <v>229480.639</v>
      </c>
      <c r="L37" s="10">
        <f>VLOOKUP(C37,'[1]Cenus Pivot Data Sheet'!$A$1:$M$469,10,FALSE)</f>
        <v>120414.78200000002</v>
      </c>
      <c r="M37" s="10">
        <f>VLOOKUP(C37,'[1]Cenus Pivot Data Sheet'!$A$1:$M$469,11,FALSE)</f>
        <v>46708.431000000011</v>
      </c>
      <c r="N37" s="10">
        <f>VLOOKUP(C37,'[1]Cenus Pivot Data Sheet'!$A$1:$M$469,12,FALSE)</f>
        <v>396603.85200000007</v>
      </c>
      <c r="O37" s="10">
        <f>VLOOKUP(C37,'[1]Cenus Pivot Data Sheet'!$A$1:$M$469,13,FALSE)</f>
        <v>2625799.4739999999</v>
      </c>
      <c r="P37" s="11">
        <f>IFERROR(VLOOKUP(C37,'[1]Influenze Pivot Data Sheet'!$A$1:$M$461,2,FALSE),0)</f>
        <v>101</v>
      </c>
      <c r="Q37" s="11">
        <f>IFERROR(VLOOKUP(C37,'[1]Influenze Pivot Data Sheet'!$A$1:$M$461,3,FALSE),0)</f>
        <v>62</v>
      </c>
      <c r="R37" s="11">
        <f>IFERROR(VLOOKUP(C37,'[1]Influenze Pivot Data Sheet'!$A$1:$M$461,4,FALSE),0)</f>
        <v>36</v>
      </c>
      <c r="S37" s="11">
        <f>IFERROR(VLOOKUP(C37,'[1]Influenze Pivot Data Sheet'!$A$1:$M$461,5,FALSE),0)</f>
        <v>67</v>
      </c>
      <c r="T37" s="11">
        <f>IFERROR(VLOOKUP(C37,'[1]Influenze Pivot Data Sheet'!$A$1:$M$461,6,FALSE),0)</f>
        <v>73</v>
      </c>
      <c r="U37" s="11">
        <f>IFERROR(VLOOKUP(C37,'[1]Influenze Pivot Data Sheet'!$A$1:$M$461,7,FALSE),0)</f>
        <v>30</v>
      </c>
      <c r="V37" s="11">
        <f>IFERROR(VLOOKUP(C37,'[1]Influenze Pivot Data Sheet'!$A$1:$M$461,8,FALSE),0)</f>
        <v>59</v>
      </c>
      <c r="W37" s="11">
        <f>IFERROR(VLOOKUP(C37,'[1]Influenze Pivot Data Sheet'!$A$1:$M$461,9,FALSE),0)</f>
        <v>111</v>
      </c>
      <c r="X37" s="11">
        <f>IFERROR(VLOOKUP(C37,'[1]Influenze Pivot Data Sheet'!$A$1:$M$461,10,FALSE),0)</f>
        <v>167</v>
      </c>
      <c r="Y37" s="11">
        <f>IFERROR(VLOOKUP(C37,'[1]Influenze Pivot Data Sheet'!$A$1:$M$461,11,FALSE),0)</f>
        <v>239</v>
      </c>
      <c r="Z37" s="11">
        <f>IFERROR(VLOOKUP(C37,'[1]Influenze Pivot Data Sheet'!$A$1:$M$461,12,FALSE),0)</f>
        <v>517</v>
      </c>
      <c r="AA37" s="11">
        <f>IFERROR(VLOOKUP(C37,'[1]Influenze Pivot Data Sheet'!$A$1:$M$461,13,FALSE),0)</f>
        <v>945</v>
      </c>
      <c r="AB37" s="4">
        <f t="shared" si="0"/>
        <v>5.8884761332716302E-4</v>
      </c>
      <c r="AC37" s="4">
        <f t="shared" si="1"/>
        <v>1.7500811960050378E-4</v>
      </c>
      <c r="AD37" s="4">
        <f t="shared" si="2"/>
        <v>9.7002721791287157E-5</v>
      </c>
      <c r="AE37" s="4">
        <f t="shared" si="5"/>
        <v>1.9222485244476038E-4</v>
      </c>
      <c r="AF37" s="4">
        <f t="shared" si="5"/>
        <v>2.2414039869639703E-4</v>
      </c>
      <c r="AG37" s="4">
        <f t="shared" si="5"/>
        <v>8.8788775926711017E-5</v>
      </c>
      <c r="AH37" s="4">
        <f t="shared" si="4"/>
        <v>1.8428178163663967E-4</v>
      </c>
      <c r="AI37" s="4">
        <f t="shared" si="4"/>
        <v>4.8370093653085915E-4</v>
      </c>
      <c r="AJ37" s="4">
        <f t="shared" si="4"/>
        <v>1.3868729173134239E-3</v>
      </c>
      <c r="AK37" s="4">
        <f t="shared" si="4"/>
        <v>5.116849247194793E-3</v>
      </c>
      <c r="AL37" s="4">
        <f t="shared" si="4"/>
        <v>1.3035677727103868E-3</v>
      </c>
      <c r="AM37" s="4">
        <f t="shared" si="4"/>
        <v>3.5989039123404139E-4</v>
      </c>
    </row>
    <row r="38" spans="1:39" x14ac:dyDescent="0.3">
      <c r="A38" s="9" t="s">
        <v>60</v>
      </c>
      <c r="B38" s="9" t="s">
        <v>38</v>
      </c>
      <c r="C38" s="9" t="s">
        <v>69</v>
      </c>
      <c r="D38" s="10">
        <f>VLOOKUP(C38,'[1]Cenus Pivot Data Sheet'!$A$1:$M$469,2,FALSE)</f>
        <v>181025</v>
      </c>
      <c r="E38" s="10">
        <f>VLOOKUP(C38,'[1]Cenus Pivot Data Sheet'!$A$1:$M$469,3,FALSE)</f>
        <v>375374</v>
      </c>
      <c r="F38" s="10">
        <f>VLOOKUP(C38,'[1]Cenus Pivot Data Sheet'!$A$1:$M$469,4,FALSE)</f>
        <v>386594</v>
      </c>
      <c r="G38" s="10">
        <f>VLOOKUP(C38,'[1]Cenus Pivot Data Sheet'!$A$1:$M$469,5,FALSE)</f>
        <v>370217</v>
      </c>
      <c r="H38" s="10">
        <f>VLOOKUP(C38,'[1]Cenus Pivot Data Sheet'!$A$1:$M$469,6,FALSE)</f>
        <v>348973</v>
      </c>
      <c r="I38" s="10">
        <f>VLOOKUP(C38,'[1]Cenus Pivot Data Sheet'!$A$1:$M$469,7,FALSE)</f>
        <v>357141</v>
      </c>
      <c r="J38" s="10">
        <f>VLOOKUP(C38,'[1]Cenus Pivot Data Sheet'!$A$1:$M$469,8,FALSE)</f>
        <v>348102</v>
      </c>
      <c r="K38" s="10">
        <f>VLOOKUP(C38,'[1]Cenus Pivot Data Sheet'!$A$1:$M$469,9,FALSE)</f>
        <v>255784</v>
      </c>
      <c r="L38" s="10">
        <f>VLOOKUP(C38,'[1]Cenus Pivot Data Sheet'!$A$1:$M$469,10,FALSE)</f>
        <v>131583</v>
      </c>
      <c r="M38" s="10">
        <f>VLOOKUP(C38,'[1]Cenus Pivot Data Sheet'!$A$1:$M$469,11,FALSE)</f>
        <v>51579</v>
      </c>
      <c r="N38" s="10">
        <f>VLOOKUP(C38,'[1]Cenus Pivot Data Sheet'!$A$1:$M$469,12,FALSE)</f>
        <v>438946</v>
      </c>
      <c r="O38" s="10">
        <f>VLOOKUP(C38,'[1]Cenus Pivot Data Sheet'!$A$1:$M$469,13,FALSE)</f>
        <v>2806372</v>
      </c>
      <c r="P38" s="11">
        <f>IFERROR(VLOOKUP(C38,'[1]Influenze Pivot Data Sheet'!$A$1:$M$461,2,FALSE),0)</f>
        <v>118</v>
      </c>
      <c r="Q38" s="11">
        <f>IFERROR(VLOOKUP(C38,'[1]Influenze Pivot Data Sheet'!$A$1:$M$461,3,FALSE),0)</f>
        <v>36</v>
      </c>
      <c r="R38" s="11">
        <f>IFERROR(VLOOKUP(C38,'[1]Influenze Pivot Data Sheet'!$A$1:$M$461,4,FALSE),0)</f>
        <v>50</v>
      </c>
      <c r="S38" s="11">
        <f>IFERROR(VLOOKUP(C38,'[1]Influenze Pivot Data Sheet'!$A$1:$M$461,5,FALSE),0)</f>
        <v>66</v>
      </c>
      <c r="T38" s="11">
        <f>IFERROR(VLOOKUP(C38,'[1]Influenze Pivot Data Sheet'!$A$1:$M$461,6,FALSE),0)</f>
        <v>46</v>
      </c>
      <c r="U38" s="11">
        <f>IFERROR(VLOOKUP(C38,'[1]Influenze Pivot Data Sheet'!$A$1:$M$461,7,FALSE),0)</f>
        <v>42</v>
      </c>
      <c r="V38" s="11">
        <f>IFERROR(VLOOKUP(C38,'[1]Influenze Pivot Data Sheet'!$A$1:$M$461,8,FALSE),0)</f>
        <v>62</v>
      </c>
      <c r="W38" s="11">
        <f>IFERROR(VLOOKUP(C38,'[1]Influenze Pivot Data Sheet'!$A$1:$M$461,9,FALSE),0)</f>
        <v>119</v>
      </c>
      <c r="X38" s="11">
        <f>IFERROR(VLOOKUP(C38,'[1]Influenze Pivot Data Sheet'!$A$1:$M$461,10,FALSE),0)</f>
        <v>220</v>
      </c>
      <c r="Y38" s="11">
        <f>IFERROR(VLOOKUP(C38,'[1]Influenze Pivot Data Sheet'!$A$1:$M$461,11,FALSE),0)</f>
        <v>240</v>
      </c>
      <c r="Z38" s="11">
        <f>IFERROR(VLOOKUP(C38,'[1]Influenze Pivot Data Sheet'!$A$1:$M$461,12,FALSE),0)</f>
        <v>579</v>
      </c>
      <c r="AA38" s="11">
        <f>IFERROR(VLOOKUP(C38,'[1]Influenze Pivot Data Sheet'!$A$1:$M$461,13,FALSE),0)</f>
        <v>999</v>
      </c>
      <c r="AB38" s="4">
        <f t="shared" si="0"/>
        <v>6.5184366800165718E-4</v>
      </c>
      <c r="AC38" s="4">
        <f t="shared" si="1"/>
        <v>9.5904351393543503E-5</v>
      </c>
      <c r="AD38" s="4">
        <f t="shared" si="2"/>
        <v>1.2933465082230972E-4</v>
      </c>
      <c r="AE38" s="4">
        <f t="shared" si="5"/>
        <v>1.7827382319018304E-4</v>
      </c>
      <c r="AF38" s="4">
        <f t="shared" si="5"/>
        <v>1.3181535534267694E-4</v>
      </c>
      <c r="AG38" s="4">
        <f t="shared" si="5"/>
        <v>1.1760061152317993E-4</v>
      </c>
      <c r="AH38" s="4">
        <f t="shared" si="4"/>
        <v>1.7810871526161871E-4</v>
      </c>
      <c r="AI38" s="4">
        <f t="shared" si="4"/>
        <v>4.6523629312232194E-4</v>
      </c>
      <c r="AJ38" s="4">
        <f t="shared" si="4"/>
        <v>1.6719485039860772E-3</v>
      </c>
      <c r="AK38" s="4">
        <f t="shared" si="4"/>
        <v>4.6530564764729835E-3</v>
      </c>
      <c r="AL38" s="4">
        <f t="shared" si="4"/>
        <v>1.3190688604065193E-3</v>
      </c>
      <c r="AM38" s="4">
        <f t="shared" si="4"/>
        <v>3.5597561549217282E-4</v>
      </c>
    </row>
    <row r="39" spans="1:39" x14ac:dyDescent="0.3">
      <c r="A39" s="9" t="s">
        <v>70</v>
      </c>
      <c r="B39" s="9" t="s">
        <v>22</v>
      </c>
      <c r="C39" s="9" t="s">
        <v>71</v>
      </c>
      <c r="D39" s="10">
        <f>VLOOKUP(C39,'[1]Cenus Pivot Data Sheet'!$A$1:$M$469,2,FALSE)</f>
        <v>2705685.9460000009</v>
      </c>
      <c r="E39" s="10">
        <f>VLOOKUP(C39,'[1]Cenus Pivot Data Sheet'!$A$1:$M$469,3,FALSE)</f>
        <v>5120723.3670000006</v>
      </c>
      <c r="F39" s="10">
        <f>VLOOKUP(C39,'[1]Cenus Pivot Data Sheet'!$A$1:$M$469,4,FALSE)</f>
        <v>5278915.8819999993</v>
      </c>
      <c r="G39" s="10">
        <f>VLOOKUP(C39,'[1]Cenus Pivot Data Sheet'!$A$1:$M$469,5,FALSE)</f>
        <v>5289214.3650000002</v>
      </c>
      <c r="H39" s="10">
        <f>VLOOKUP(C39,'[1]Cenus Pivot Data Sheet'!$A$1:$M$469,6,FALSE)</f>
        <v>5350963.7100000009</v>
      </c>
      <c r="I39" s="10">
        <f>VLOOKUP(C39,'[1]Cenus Pivot Data Sheet'!$A$1:$M$469,7,FALSE)</f>
        <v>5064462.9830000009</v>
      </c>
      <c r="J39" s="10">
        <f>VLOOKUP(C39,'[1]Cenus Pivot Data Sheet'!$A$1:$M$469,8,FALSE)</f>
        <v>3562834.6289999997</v>
      </c>
      <c r="K39" s="10">
        <f>VLOOKUP(C39,'[1]Cenus Pivot Data Sheet'!$A$1:$M$469,9,FALSE)</f>
        <v>2053164.0649999999</v>
      </c>
      <c r="L39" s="10">
        <f>VLOOKUP(C39,'[1]Cenus Pivot Data Sheet'!$A$1:$M$469,10,FALSE)</f>
        <v>1375527.5409999997</v>
      </c>
      <c r="M39" s="10">
        <f>VLOOKUP(C39,'[1]Cenus Pivot Data Sheet'!$A$1:$M$469,11,FALSE)</f>
        <v>543363.00399999996</v>
      </c>
      <c r="N39" s="10">
        <f>VLOOKUP(C39,'[1]Cenus Pivot Data Sheet'!$A$1:$M$469,12,FALSE)</f>
        <v>3972054.6099999994</v>
      </c>
      <c r="O39" s="10">
        <f>VLOOKUP(C39,'[1]Cenus Pivot Data Sheet'!$A$1:$M$469,13,FALSE)</f>
        <v>36344855.492000006</v>
      </c>
      <c r="P39" s="11">
        <f>IFERROR(VLOOKUP(C39,'[1]Influenze Pivot Data Sheet'!$A$1:$M$461,2,FALSE),0)</f>
        <v>105</v>
      </c>
      <c r="Q39" s="11">
        <f>IFERROR(VLOOKUP(C39,'[1]Influenze Pivot Data Sheet'!$A$1:$M$461,3,FALSE),0)</f>
        <v>69</v>
      </c>
      <c r="R39" s="11">
        <f>IFERROR(VLOOKUP(C39,'[1]Influenze Pivot Data Sheet'!$A$1:$M$461,4,FALSE),0)</f>
        <v>56</v>
      </c>
      <c r="S39" s="11">
        <f>IFERROR(VLOOKUP(C39,'[1]Influenze Pivot Data Sheet'!$A$1:$M$461,5,FALSE),0)</f>
        <v>119</v>
      </c>
      <c r="T39" s="11">
        <f>IFERROR(VLOOKUP(C39,'[1]Influenze Pivot Data Sheet'!$A$1:$M$461,6,FALSE),0)</f>
        <v>192</v>
      </c>
      <c r="U39" s="11">
        <f>IFERROR(VLOOKUP(C39,'[1]Influenze Pivot Data Sheet'!$A$1:$M$461,7,FALSE),0)</f>
        <v>346</v>
      </c>
      <c r="V39" s="11">
        <f>IFERROR(VLOOKUP(C39,'[1]Influenze Pivot Data Sheet'!$A$1:$M$461,8,FALSE),0)</f>
        <v>436</v>
      </c>
      <c r="W39" s="11">
        <f>IFERROR(VLOOKUP(C39,'[1]Influenze Pivot Data Sheet'!$A$1:$M$461,9,FALSE),0)</f>
        <v>708</v>
      </c>
      <c r="X39" s="11">
        <f>IFERROR(VLOOKUP(C39,'[1]Influenze Pivot Data Sheet'!$A$1:$M$461,10,FALSE),0)</f>
        <v>1633</v>
      </c>
      <c r="Y39" s="11">
        <f>IFERROR(VLOOKUP(C39,'[1]Influenze Pivot Data Sheet'!$A$1:$M$461,11,FALSE),0)</f>
        <v>2856</v>
      </c>
      <c r="Z39" s="11">
        <f>IFERROR(VLOOKUP(C39,'[1]Influenze Pivot Data Sheet'!$A$1:$M$461,12,FALSE),0)</f>
        <v>5197</v>
      </c>
      <c r="AA39" s="11">
        <f>IFERROR(VLOOKUP(C39,'[1]Influenze Pivot Data Sheet'!$A$1:$M$461,13,FALSE),0)</f>
        <v>6520</v>
      </c>
      <c r="AB39" s="4">
        <f t="shared" si="0"/>
        <v>3.8807164650882199E-5</v>
      </c>
      <c r="AC39" s="4">
        <f t="shared" si="1"/>
        <v>1.3474658764943979E-5</v>
      </c>
      <c r="AD39" s="4">
        <f t="shared" si="2"/>
        <v>1.0608238746699545E-5</v>
      </c>
      <c r="AE39" s="4">
        <f t="shared" si="5"/>
        <v>2.2498615444186103E-5</v>
      </c>
      <c r="AF39" s="4">
        <f t="shared" si="5"/>
        <v>3.5881387055790736E-5</v>
      </c>
      <c r="AG39" s="4">
        <f t="shared" si="5"/>
        <v>6.8319188265651489E-5</v>
      </c>
      <c r="AH39" s="4">
        <f t="shared" si="4"/>
        <v>1.2237447016236465E-4</v>
      </c>
      <c r="AI39" s="4">
        <f t="shared" si="4"/>
        <v>3.4483362146706966E-4</v>
      </c>
      <c r="AJ39" s="4">
        <f t="shared" si="4"/>
        <v>1.1871808824800551E-3</v>
      </c>
      <c r="AK39" s="4">
        <f t="shared" si="4"/>
        <v>5.2561546866006364E-3</v>
      </c>
      <c r="AL39" s="4">
        <f t="shared" si="4"/>
        <v>1.3083908733067496E-3</v>
      </c>
      <c r="AM39" s="4">
        <f t="shared" si="4"/>
        <v>1.793926516349787E-4</v>
      </c>
    </row>
    <row r="40" spans="1:39" x14ac:dyDescent="0.3">
      <c r="A40" s="9" t="s">
        <v>70</v>
      </c>
      <c r="B40" s="9" t="s">
        <v>24</v>
      </c>
      <c r="C40" s="9" t="s">
        <v>72</v>
      </c>
      <c r="D40" s="10">
        <f>VLOOKUP(C40,'[1]Cenus Pivot Data Sheet'!$A$1:$M$469,2,FALSE)</f>
        <v>2535634.2039999994</v>
      </c>
      <c r="E40" s="10">
        <f>VLOOKUP(C40,'[1]Cenus Pivot Data Sheet'!$A$1:$M$469,3,FALSE)</f>
        <v>5069381.2719999989</v>
      </c>
      <c r="F40" s="10">
        <f>VLOOKUP(C40,'[1]Cenus Pivot Data Sheet'!$A$1:$M$469,4,FALSE)</f>
        <v>5478728.7650000006</v>
      </c>
      <c r="G40" s="10">
        <f>VLOOKUP(C40,'[1]Cenus Pivot Data Sheet'!$A$1:$M$469,5,FALSE)</f>
        <v>5214198.7339999992</v>
      </c>
      <c r="H40" s="10">
        <f>VLOOKUP(C40,'[1]Cenus Pivot Data Sheet'!$A$1:$M$469,6,FALSE)</f>
        <v>5246795.1689999998</v>
      </c>
      <c r="I40" s="10">
        <f>VLOOKUP(C40,'[1]Cenus Pivot Data Sheet'!$A$1:$M$469,7,FALSE)</f>
        <v>5104320.8230000008</v>
      </c>
      <c r="J40" s="10">
        <f>VLOOKUP(C40,'[1]Cenus Pivot Data Sheet'!$A$1:$M$469,8,FALSE)</f>
        <v>3730652.4450000003</v>
      </c>
      <c r="K40" s="10">
        <f>VLOOKUP(C40,'[1]Cenus Pivot Data Sheet'!$A$1:$M$469,9,FALSE)</f>
        <v>2113248.1669999999</v>
      </c>
      <c r="L40" s="10">
        <f>VLOOKUP(C40,'[1]Cenus Pivot Data Sheet'!$A$1:$M$469,10,FALSE)</f>
        <v>1351939.3489999995</v>
      </c>
      <c r="M40" s="10">
        <f>VLOOKUP(C40,'[1]Cenus Pivot Data Sheet'!$A$1:$M$469,11,FALSE)</f>
        <v>555556.44000000018</v>
      </c>
      <c r="N40" s="10">
        <f>VLOOKUP(C40,'[1]Cenus Pivot Data Sheet'!$A$1:$M$469,12,FALSE)</f>
        <v>4020743.9559999993</v>
      </c>
      <c r="O40" s="10">
        <f>VLOOKUP(C40,'[1]Cenus Pivot Data Sheet'!$A$1:$M$469,13,FALSE)</f>
        <v>36400455.368000001</v>
      </c>
      <c r="P40" s="11">
        <f>IFERROR(VLOOKUP(C40,'[1]Influenze Pivot Data Sheet'!$A$1:$M$461,2,FALSE),0)</f>
        <v>106</v>
      </c>
      <c r="Q40" s="11">
        <f>IFERROR(VLOOKUP(C40,'[1]Influenze Pivot Data Sheet'!$A$1:$M$461,3,FALSE),0)</f>
        <v>36</v>
      </c>
      <c r="R40" s="11">
        <f>IFERROR(VLOOKUP(C40,'[1]Influenze Pivot Data Sheet'!$A$1:$M$461,4,FALSE),0)</f>
        <v>50</v>
      </c>
      <c r="S40" s="11">
        <f>IFERROR(VLOOKUP(C40,'[1]Influenze Pivot Data Sheet'!$A$1:$M$461,5,FALSE),0)</f>
        <v>65</v>
      </c>
      <c r="T40" s="11">
        <f>IFERROR(VLOOKUP(C40,'[1]Influenze Pivot Data Sheet'!$A$1:$M$461,6,FALSE),0)</f>
        <v>76</v>
      </c>
      <c r="U40" s="11">
        <f>IFERROR(VLOOKUP(C40,'[1]Influenze Pivot Data Sheet'!$A$1:$M$461,7,FALSE),0)</f>
        <v>147</v>
      </c>
      <c r="V40" s="11">
        <f>IFERROR(VLOOKUP(C40,'[1]Influenze Pivot Data Sheet'!$A$1:$M$461,8,FALSE),0)</f>
        <v>351</v>
      </c>
      <c r="W40" s="11">
        <f>IFERROR(VLOOKUP(C40,'[1]Influenze Pivot Data Sheet'!$A$1:$M$461,9,FALSE),0)</f>
        <v>695</v>
      </c>
      <c r="X40" s="11">
        <f>IFERROR(VLOOKUP(C40,'[1]Influenze Pivot Data Sheet'!$A$1:$M$461,10,FALSE),0)</f>
        <v>1579</v>
      </c>
      <c r="Y40" s="11">
        <f>IFERROR(VLOOKUP(C40,'[1]Influenze Pivot Data Sheet'!$A$1:$M$461,11,FALSE),0)</f>
        <v>2955</v>
      </c>
      <c r="Z40" s="11">
        <f>IFERROR(VLOOKUP(C40,'[1]Influenze Pivot Data Sheet'!$A$1:$M$461,12,FALSE),0)</f>
        <v>5229</v>
      </c>
      <c r="AA40" s="11">
        <f>IFERROR(VLOOKUP(C40,'[1]Influenze Pivot Data Sheet'!$A$1:$M$461,13,FALSE),0)</f>
        <v>6060</v>
      </c>
      <c r="AB40" s="4">
        <f t="shared" si="0"/>
        <v>4.1804137139648719E-5</v>
      </c>
      <c r="AC40" s="4">
        <f t="shared" si="1"/>
        <v>7.101458357224153E-6</v>
      </c>
      <c r="AD40" s="4">
        <f t="shared" si="2"/>
        <v>9.1262046625518599E-6</v>
      </c>
      <c r="AE40" s="4">
        <f t="shared" si="5"/>
        <v>1.2465961371237602E-5</v>
      </c>
      <c r="AF40" s="4">
        <f t="shared" si="5"/>
        <v>1.4485032777539329E-5</v>
      </c>
      <c r="AG40" s="4">
        <f t="shared" si="5"/>
        <v>2.879913020702382E-5</v>
      </c>
      <c r="AH40" s="4">
        <f t="shared" si="4"/>
        <v>9.4085419420516389E-5</v>
      </c>
      <c r="AI40" s="4">
        <f t="shared" si="4"/>
        <v>3.2887760692424159E-4</v>
      </c>
      <c r="AJ40" s="4">
        <f t="shared" si="4"/>
        <v>1.1679518028437832E-3</v>
      </c>
      <c r="AK40" s="4">
        <f t="shared" si="4"/>
        <v>5.3189915321654787E-3</v>
      </c>
      <c r="AL40" s="4">
        <f t="shared" si="4"/>
        <v>1.3005055923038739E-3</v>
      </c>
      <c r="AM40" s="4">
        <f t="shared" si="4"/>
        <v>1.664814337824852E-4</v>
      </c>
    </row>
    <row r="41" spans="1:39" x14ac:dyDescent="0.3">
      <c r="A41" s="9" t="s">
        <v>70</v>
      </c>
      <c r="B41" s="9" t="s">
        <v>26</v>
      </c>
      <c r="C41" s="9" t="s">
        <v>73</v>
      </c>
      <c r="D41" s="10">
        <f>VLOOKUP(C41,'[1]Cenus Pivot Data Sheet'!$A$1:$M$469,2,FALSE)</f>
        <v>2549625.0320000006</v>
      </c>
      <c r="E41" s="10">
        <f>VLOOKUP(C41,'[1]Cenus Pivot Data Sheet'!$A$1:$M$469,3,FALSE)</f>
        <v>5079649.3150000032</v>
      </c>
      <c r="F41" s="10">
        <f>VLOOKUP(C41,'[1]Cenus Pivot Data Sheet'!$A$1:$M$469,4,FALSE)</f>
        <v>5556442.8610000005</v>
      </c>
      <c r="G41" s="10">
        <f>VLOOKUP(C41,'[1]Cenus Pivot Data Sheet'!$A$1:$M$469,5,FALSE)</f>
        <v>5285804.7599999979</v>
      </c>
      <c r="H41" s="10">
        <f>VLOOKUP(C41,'[1]Cenus Pivot Data Sheet'!$A$1:$M$469,6,FALSE)</f>
        <v>5239311.8510000007</v>
      </c>
      <c r="I41" s="10">
        <f>VLOOKUP(C41,'[1]Cenus Pivot Data Sheet'!$A$1:$M$469,7,FALSE)</f>
        <v>5200534.396999998</v>
      </c>
      <c r="J41" s="10">
        <f>VLOOKUP(C41,'[1]Cenus Pivot Data Sheet'!$A$1:$M$469,8,FALSE)</f>
        <v>3911197.6840000013</v>
      </c>
      <c r="K41" s="10">
        <f>VLOOKUP(C41,'[1]Cenus Pivot Data Sheet'!$A$1:$M$469,9,FALSE)</f>
        <v>2219960.1390000004</v>
      </c>
      <c r="L41" s="10">
        <f>VLOOKUP(C41,'[1]Cenus Pivot Data Sheet'!$A$1:$M$469,10,FALSE)</f>
        <v>1380683.5559999999</v>
      </c>
      <c r="M41" s="10">
        <f>VLOOKUP(C41,'[1]Cenus Pivot Data Sheet'!$A$1:$M$469,11,FALSE)</f>
        <v>582011.06799999997</v>
      </c>
      <c r="N41" s="10">
        <f>VLOOKUP(C41,'[1]Cenus Pivot Data Sheet'!$A$1:$M$469,12,FALSE)</f>
        <v>4182654.7630000003</v>
      </c>
      <c r="O41" s="10">
        <f>VLOOKUP(C41,'[1]Cenus Pivot Data Sheet'!$A$1:$M$469,13,FALSE)</f>
        <v>37005220.663000003</v>
      </c>
      <c r="P41" s="11">
        <f>IFERROR(VLOOKUP(C41,'[1]Influenze Pivot Data Sheet'!$A$1:$M$461,2,FALSE),0)</f>
        <v>97</v>
      </c>
      <c r="Q41" s="11">
        <f>IFERROR(VLOOKUP(C41,'[1]Influenze Pivot Data Sheet'!$A$1:$M$461,3,FALSE),0)</f>
        <v>41</v>
      </c>
      <c r="R41" s="11">
        <f>IFERROR(VLOOKUP(C41,'[1]Influenze Pivot Data Sheet'!$A$1:$M$461,4,FALSE),0)</f>
        <v>42</v>
      </c>
      <c r="S41" s="11">
        <f>IFERROR(VLOOKUP(C41,'[1]Influenze Pivot Data Sheet'!$A$1:$M$461,5,FALSE),0)</f>
        <v>66</v>
      </c>
      <c r="T41" s="11">
        <f>IFERROR(VLOOKUP(C41,'[1]Influenze Pivot Data Sheet'!$A$1:$M$461,6,FALSE),0)</f>
        <v>82</v>
      </c>
      <c r="U41" s="11">
        <f>IFERROR(VLOOKUP(C41,'[1]Influenze Pivot Data Sheet'!$A$1:$M$461,7,FALSE),0)</f>
        <v>220</v>
      </c>
      <c r="V41" s="11">
        <f>IFERROR(VLOOKUP(C41,'[1]Influenze Pivot Data Sheet'!$A$1:$M$461,8,FALSE),0)</f>
        <v>444</v>
      </c>
      <c r="W41" s="11">
        <f>IFERROR(VLOOKUP(C41,'[1]Influenze Pivot Data Sheet'!$A$1:$M$461,9,FALSE),0)</f>
        <v>671</v>
      </c>
      <c r="X41" s="11">
        <f>IFERROR(VLOOKUP(C41,'[1]Influenze Pivot Data Sheet'!$A$1:$M$461,10,FALSE),0)</f>
        <v>1617</v>
      </c>
      <c r="Y41" s="11">
        <f>IFERROR(VLOOKUP(C41,'[1]Influenze Pivot Data Sheet'!$A$1:$M$461,11,FALSE),0)</f>
        <v>3050</v>
      </c>
      <c r="Z41" s="11">
        <f>IFERROR(VLOOKUP(C41,'[1]Influenze Pivot Data Sheet'!$A$1:$M$461,12,FALSE),0)</f>
        <v>5338</v>
      </c>
      <c r="AA41" s="11">
        <f>IFERROR(VLOOKUP(C41,'[1]Influenze Pivot Data Sheet'!$A$1:$M$461,13,FALSE),0)</f>
        <v>6330</v>
      </c>
      <c r="AB41" s="4">
        <f t="shared" si="0"/>
        <v>3.8044810033854416E-5</v>
      </c>
      <c r="AC41" s="4">
        <f t="shared" si="1"/>
        <v>8.0714233321045661E-6</v>
      </c>
      <c r="AD41" s="4">
        <f t="shared" si="2"/>
        <v>7.5587927475674973E-6</v>
      </c>
      <c r="AE41" s="4">
        <f t="shared" si="5"/>
        <v>1.2486272761992826E-5</v>
      </c>
      <c r="AF41" s="4">
        <f t="shared" si="5"/>
        <v>1.5650910335552766E-5</v>
      </c>
      <c r="AG41" s="4">
        <f t="shared" si="5"/>
        <v>4.2303344849888911E-5</v>
      </c>
      <c r="AH41" s="4">
        <f t="shared" si="4"/>
        <v>1.1352021448987948E-4</v>
      </c>
      <c r="AI41" s="4">
        <f t="shared" si="4"/>
        <v>3.022576794114229E-4</v>
      </c>
      <c r="AJ41" s="4">
        <f t="shared" si="4"/>
        <v>1.1711590197283411E-3</v>
      </c>
      <c r="AK41" s="4">
        <f t="shared" si="4"/>
        <v>5.2404501695833732E-3</v>
      </c>
      <c r="AL41" s="4">
        <f t="shared" si="4"/>
        <v>1.2762229498882501E-3</v>
      </c>
      <c r="AM41" s="4">
        <f t="shared" si="4"/>
        <v>1.7105694511718197E-4</v>
      </c>
    </row>
    <row r="42" spans="1:39" x14ac:dyDescent="0.3">
      <c r="A42" s="9" t="s">
        <v>70</v>
      </c>
      <c r="B42" s="9" t="s">
        <v>28</v>
      </c>
      <c r="C42" s="9" t="s">
        <v>74</v>
      </c>
      <c r="D42" s="10">
        <f>VLOOKUP(C42,'[1]Cenus Pivot Data Sheet'!$A$1:$M$469,2,FALSE)</f>
        <v>2537045.101999999</v>
      </c>
      <c r="E42" s="10">
        <f>VLOOKUP(C42,'[1]Cenus Pivot Data Sheet'!$A$1:$M$469,3,FALSE)</f>
        <v>5078494.1569999987</v>
      </c>
      <c r="F42" s="10">
        <f>VLOOKUP(C42,'[1]Cenus Pivot Data Sheet'!$A$1:$M$469,4,FALSE)</f>
        <v>5585841.6160000004</v>
      </c>
      <c r="G42" s="10">
        <f>VLOOKUP(C42,'[1]Cenus Pivot Data Sheet'!$A$1:$M$469,5,FALSE)</f>
        <v>5337157.2840000018</v>
      </c>
      <c r="H42" s="10">
        <f>VLOOKUP(C42,'[1]Cenus Pivot Data Sheet'!$A$1:$M$469,6,FALSE)</f>
        <v>5194682.4819999989</v>
      </c>
      <c r="I42" s="10">
        <f>VLOOKUP(C42,'[1]Cenus Pivot Data Sheet'!$A$1:$M$469,7,FALSE)</f>
        <v>5214620.654000001</v>
      </c>
      <c r="J42" s="10">
        <f>VLOOKUP(C42,'[1]Cenus Pivot Data Sheet'!$A$1:$M$469,8,FALSE)</f>
        <v>4043317.63</v>
      </c>
      <c r="K42" s="10">
        <f>VLOOKUP(C42,'[1]Cenus Pivot Data Sheet'!$A$1:$M$469,9,FALSE)</f>
        <v>2301643.8829999994</v>
      </c>
      <c r="L42" s="10">
        <f>VLOOKUP(C42,'[1]Cenus Pivot Data Sheet'!$A$1:$M$469,10,FALSE)</f>
        <v>1390369.426</v>
      </c>
      <c r="M42" s="10">
        <f>VLOOKUP(C42,'[1]Cenus Pivot Data Sheet'!$A$1:$M$469,11,FALSE)</f>
        <v>613606.24100000015</v>
      </c>
      <c r="N42" s="10">
        <f>VLOOKUP(C42,'[1]Cenus Pivot Data Sheet'!$A$1:$M$469,12,FALSE)</f>
        <v>4305619.55</v>
      </c>
      <c r="O42" s="10">
        <f>VLOOKUP(C42,'[1]Cenus Pivot Data Sheet'!$A$1:$M$469,13,FALSE)</f>
        <v>37296778.474999994</v>
      </c>
      <c r="P42" s="11">
        <f>IFERROR(VLOOKUP(C42,'[1]Influenze Pivot Data Sheet'!$A$1:$M$461,2,FALSE),0)</f>
        <v>113</v>
      </c>
      <c r="Q42" s="11">
        <f>IFERROR(VLOOKUP(C42,'[1]Influenze Pivot Data Sheet'!$A$1:$M$461,3,FALSE),0)</f>
        <v>63</v>
      </c>
      <c r="R42" s="11">
        <f>IFERROR(VLOOKUP(C42,'[1]Influenze Pivot Data Sheet'!$A$1:$M$461,4,FALSE),0)</f>
        <v>49</v>
      </c>
      <c r="S42" s="11">
        <f>IFERROR(VLOOKUP(C42,'[1]Influenze Pivot Data Sheet'!$A$1:$M$461,5,FALSE),0)</f>
        <v>57</v>
      </c>
      <c r="T42" s="11">
        <f>IFERROR(VLOOKUP(C42,'[1]Influenze Pivot Data Sheet'!$A$1:$M$461,6,FALSE),0)</f>
        <v>62</v>
      </c>
      <c r="U42" s="11">
        <f>IFERROR(VLOOKUP(C42,'[1]Influenze Pivot Data Sheet'!$A$1:$M$461,7,FALSE),0)</f>
        <v>172</v>
      </c>
      <c r="V42" s="11">
        <f>IFERROR(VLOOKUP(C42,'[1]Influenze Pivot Data Sheet'!$A$1:$M$461,8,FALSE),0)</f>
        <v>412</v>
      </c>
      <c r="W42" s="11">
        <f>IFERROR(VLOOKUP(C42,'[1]Influenze Pivot Data Sheet'!$A$1:$M$461,9,FALSE),0)</f>
        <v>738</v>
      </c>
      <c r="X42" s="11">
        <f>IFERROR(VLOOKUP(C42,'[1]Influenze Pivot Data Sheet'!$A$1:$M$461,10,FALSE),0)</f>
        <v>1443</v>
      </c>
      <c r="Y42" s="11">
        <f>IFERROR(VLOOKUP(C42,'[1]Influenze Pivot Data Sheet'!$A$1:$M$461,11,FALSE),0)</f>
        <v>2938</v>
      </c>
      <c r="Z42" s="11">
        <f>IFERROR(VLOOKUP(C42,'[1]Influenze Pivot Data Sheet'!$A$1:$M$461,12,FALSE),0)</f>
        <v>5119</v>
      </c>
      <c r="AA42" s="11">
        <f>IFERROR(VLOOKUP(C42,'[1]Influenze Pivot Data Sheet'!$A$1:$M$461,13,FALSE),0)</f>
        <v>6047</v>
      </c>
      <c r="AB42" s="4">
        <f t="shared" si="0"/>
        <v>4.4540004397604138E-5</v>
      </c>
      <c r="AC42" s="4">
        <f t="shared" si="1"/>
        <v>1.2405252039753408E-5</v>
      </c>
      <c r="AD42" s="4">
        <f t="shared" si="2"/>
        <v>8.772178548644333E-6</v>
      </c>
      <c r="AE42" s="4">
        <f t="shared" si="5"/>
        <v>1.0679842651607339E-5</v>
      </c>
      <c r="AF42" s="4">
        <f t="shared" si="5"/>
        <v>1.1935281937796023E-5</v>
      </c>
      <c r="AG42" s="4">
        <f t="shared" si="5"/>
        <v>3.29841826304399E-5</v>
      </c>
      <c r="AH42" s="4">
        <f t="shared" si="4"/>
        <v>1.0189652105070954E-4</v>
      </c>
      <c r="AI42" s="4">
        <f t="shared" si="4"/>
        <v>3.2064039335141586E-4</v>
      </c>
      <c r="AJ42" s="4">
        <f t="shared" si="4"/>
        <v>1.03785366177924E-3</v>
      </c>
      <c r="AK42" s="4">
        <f t="shared" si="4"/>
        <v>4.7880868930079857E-3</v>
      </c>
      <c r="AL42" s="4">
        <f t="shared" si="4"/>
        <v>1.1889113612000392E-3</v>
      </c>
      <c r="AM42" s="4">
        <f t="shared" si="4"/>
        <v>1.6213196547399663E-4</v>
      </c>
    </row>
    <row r="43" spans="1:39" x14ac:dyDescent="0.3">
      <c r="A43" s="9" t="s">
        <v>70</v>
      </c>
      <c r="B43" s="9" t="s">
        <v>30</v>
      </c>
      <c r="C43" s="9" t="s">
        <v>75</v>
      </c>
      <c r="D43" s="10">
        <f>VLOOKUP(C43,'[1]Cenus Pivot Data Sheet'!$A$1:$M$469,2,FALSE)</f>
        <v>2520077.2249999996</v>
      </c>
      <c r="E43" s="10">
        <f>VLOOKUP(C43,'[1]Cenus Pivot Data Sheet'!$A$1:$M$469,3,FALSE)</f>
        <v>5073752.6379999984</v>
      </c>
      <c r="F43" s="10">
        <f>VLOOKUP(C43,'[1]Cenus Pivot Data Sheet'!$A$1:$M$469,4,FALSE)</f>
        <v>5593393.6000000006</v>
      </c>
      <c r="G43" s="10">
        <f>VLOOKUP(C43,'[1]Cenus Pivot Data Sheet'!$A$1:$M$469,5,FALSE)</f>
        <v>5413875.4249999998</v>
      </c>
      <c r="H43" s="10">
        <f>VLOOKUP(C43,'[1]Cenus Pivot Data Sheet'!$A$1:$M$469,6,FALSE)</f>
        <v>5163813.8609999986</v>
      </c>
      <c r="I43" s="10">
        <f>VLOOKUP(C43,'[1]Cenus Pivot Data Sheet'!$A$1:$M$469,7,FALSE)</f>
        <v>5226116.1449999986</v>
      </c>
      <c r="J43" s="10">
        <f>VLOOKUP(C43,'[1]Cenus Pivot Data Sheet'!$A$1:$M$469,8,FALSE)</f>
        <v>4171800.227</v>
      </c>
      <c r="K43" s="10">
        <f>VLOOKUP(C43,'[1]Cenus Pivot Data Sheet'!$A$1:$M$469,9,FALSE)</f>
        <v>2418596.5969999996</v>
      </c>
      <c r="L43" s="10">
        <f>VLOOKUP(C43,'[1]Cenus Pivot Data Sheet'!$A$1:$M$469,10,FALSE)</f>
        <v>1390860.4590000003</v>
      </c>
      <c r="M43" s="10">
        <f>VLOOKUP(C43,'[1]Cenus Pivot Data Sheet'!$A$1:$M$469,11,FALSE)</f>
        <v>626661.42900000024</v>
      </c>
      <c r="N43" s="10">
        <f>VLOOKUP(C43,'[1]Cenus Pivot Data Sheet'!$A$1:$M$469,12,FALSE)</f>
        <v>4436118.4850000003</v>
      </c>
      <c r="O43" s="10">
        <f>VLOOKUP(C43,'[1]Cenus Pivot Data Sheet'!$A$1:$M$469,13,FALSE)</f>
        <v>37598947.605999999</v>
      </c>
      <c r="P43" s="11">
        <f>IFERROR(VLOOKUP(C43,'[1]Influenze Pivot Data Sheet'!$A$1:$M$461,2,FALSE),0)</f>
        <v>110</v>
      </c>
      <c r="Q43" s="11">
        <f>IFERROR(VLOOKUP(C43,'[1]Influenze Pivot Data Sheet'!$A$1:$M$461,3,FALSE),0)</f>
        <v>48</v>
      </c>
      <c r="R43" s="11">
        <f>IFERROR(VLOOKUP(C43,'[1]Influenze Pivot Data Sheet'!$A$1:$M$461,4,FALSE),0)</f>
        <v>61</v>
      </c>
      <c r="S43" s="11">
        <f>IFERROR(VLOOKUP(C43,'[1]Influenze Pivot Data Sheet'!$A$1:$M$461,5,FALSE),0)</f>
        <v>47</v>
      </c>
      <c r="T43" s="11">
        <f>IFERROR(VLOOKUP(C43,'[1]Influenze Pivot Data Sheet'!$A$1:$M$461,6,FALSE),0)</f>
        <v>70</v>
      </c>
      <c r="U43" s="11">
        <f>IFERROR(VLOOKUP(C43,'[1]Influenze Pivot Data Sheet'!$A$1:$M$461,7,FALSE),0)</f>
        <v>174</v>
      </c>
      <c r="V43" s="11">
        <f>IFERROR(VLOOKUP(C43,'[1]Influenze Pivot Data Sheet'!$A$1:$M$461,8,FALSE),0)</f>
        <v>501</v>
      </c>
      <c r="W43" s="11">
        <f>IFERROR(VLOOKUP(C43,'[1]Influenze Pivot Data Sheet'!$A$1:$M$461,9,FALSE),0)</f>
        <v>828</v>
      </c>
      <c r="X43" s="11">
        <f>IFERROR(VLOOKUP(C43,'[1]Influenze Pivot Data Sheet'!$A$1:$M$461,10,FALSE),0)</f>
        <v>1602</v>
      </c>
      <c r="Y43" s="11">
        <f>IFERROR(VLOOKUP(C43,'[1]Influenze Pivot Data Sheet'!$A$1:$M$461,11,FALSE),0)</f>
        <v>3264</v>
      </c>
      <c r="Z43" s="11">
        <f>IFERROR(VLOOKUP(C43,'[1]Influenze Pivot Data Sheet'!$A$1:$M$461,12,FALSE),0)</f>
        <v>5694</v>
      </c>
      <c r="AA43" s="11">
        <f>IFERROR(VLOOKUP(C43,'[1]Influenze Pivot Data Sheet'!$A$1:$M$461,13,FALSE),0)</f>
        <v>6705</v>
      </c>
      <c r="AB43" s="4">
        <f t="shared" si="0"/>
        <v>4.3649456020142405E-5</v>
      </c>
      <c r="AC43" s="4">
        <f t="shared" si="1"/>
        <v>9.460453322162927E-6</v>
      </c>
      <c r="AD43" s="4">
        <f t="shared" si="2"/>
        <v>1.0905722779816531E-5</v>
      </c>
      <c r="AE43" s="4">
        <f t="shared" si="5"/>
        <v>8.6813966540428856E-6</v>
      </c>
      <c r="AF43" s="4">
        <f t="shared" si="5"/>
        <v>1.3555872051988362E-5</v>
      </c>
      <c r="AG43" s="4">
        <f t="shared" si="5"/>
        <v>3.3294323197633421E-5</v>
      </c>
      <c r="AH43" s="4">
        <f t="shared" si="4"/>
        <v>1.2009204006402678E-4</v>
      </c>
      <c r="AI43" s="4">
        <f t="shared" si="4"/>
        <v>3.4234729389226876E-4</v>
      </c>
      <c r="AJ43" s="4">
        <f t="shared" si="4"/>
        <v>1.1518049777271004E-3</v>
      </c>
      <c r="AK43" s="4">
        <f t="shared" si="4"/>
        <v>5.2085541712828132E-3</v>
      </c>
      <c r="AL43" s="4">
        <f t="shared" si="4"/>
        <v>1.2835545351760369E-3</v>
      </c>
      <c r="AM43" s="4">
        <f t="shared" si="4"/>
        <v>1.7832945938439041E-4</v>
      </c>
    </row>
    <row r="44" spans="1:39" x14ac:dyDescent="0.3">
      <c r="A44" s="9" t="s">
        <v>70</v>
      </c>
      <c r="B44" s="9" t="s">
        <v>32</v>
      </c>
      <c r="C44" s="9" t="s">
        <v>76</v>
      </c>
      <c r="D44" s="10">
        <f>VLOOKUP(C44,'[1]Cenus Pivot Data Sheet'!$A$1:$M$469,2,FALSE)</f>
        <v>2525748.923</v>
      </c>
      <c r="E44" s="10">
        <f>VLOOKUP(C44,'[1]Cenus Pivot Data Sheet'!$A$1:$M$469,3,FALSE)</f>
        <v>5072323.1909999996</v>
      </c>
      <c r="F44" s="10">
        <f>VLOOKUP(C44,'[1]Cenus Pivot Data Sheet'!$A$1:$M$469,4,FALSE)</f>
        <v>5593678.845999999</v>
      </c>
      <c r="G44" s="10">
        <f>VLOOKUP(C44,'[1]Cenus Pivot Data Sheet'!$A$1:$M$469,5,FALSE)</f>
        <v>5511076.7610000009</v>
      </c>
      <c r="H44" s="10">
        <f>VLOOKUP(C44,'[1]Cenus Pivot Data Sheet'!$A$1:$M$469,6,FALSE)</f>
        <v>5165942.2199999988</v>
      </c>
      <c r="I44" s="10">
        <f>VLOOKUP(C44,'[1]Cenus Pivot Data Sheet'!$A$1:$M$469,7,FALSE)</f>
        <v>5237430.6040000003</v>
      </c>
      <c r="J44" s="10">
        <f>VLOOKUP(C44,'[1]Cenus Pivot Data Sheet'!$A$1:$M$469,8,FALSE)</f>
        <v>4304421.0879999995</v>
      </c>
      <c r="K44" s="10">
        <f>VLOOKUP(C44,'[1]Cenus Pivot Data Sheet'!$A$1:$M$469,9,FALSE)</f>
        <v>2544986.6709999996</v>
      </c>
      <c r="L44" s="10">
        <f>VLOOKUP(C44,'[1]Cenus Pivot Data Sheet'!$A$1:$M$469,10,FALSE)</f>
        <v>1413095.5920000004</v>
      </c>
      <c r="M44" s="10">
        <f>VLOOKUP(C44,'[1]Cenus Pivot Data Sheet'!$A$1:$M$469,11,FALSE)</f>
        <v>650995.01199999976</v>
      </c>
      <c r="N44" s="10">
        <f>VLOOKUP(C44,'[1]Cenus Pivot Data Sheet'!$A$1:$M$469,12,FALSE)</f>
        <v>4609077.2750000004</v>
      </c>
      <c r="O44" s="10">
        <f>VLOOKUP(C44,'[1]Cenus Pivot Data Sheet'!$A$1:$M$469,13,FALSE)</f>
        <v>38019698.908</v>
      </c>
      <c r="P44" s="11">
        <f>IFERROR(VLOOKUP(C44,'[1]Influenze Pivot Data Sheet'!$A$1:$M$461,2,FALSE),0)</f>
        <v>108</v>
      </c>
      <c r="Q44" s="11">
        <f>IFERROR(VLOOKUP(C44,'[1]Influenze Pivot Data Sheet'!$A$1:$M$461,3,FALSE),0)</f>
        <v>54</v>
      </c>
      <c r="R44" s="11">
        <f>IFERROR(VLOOKUP(C44,'[1]Influenze Pivot Data Sheet'!$A$1:$M$461,4,FALSE),0)</f>
        <v>60</v>
      </c>
      <c r="S44" s="11">
        <f>IFERROR(VLOOKUP(C44,'[1]Influenze Pivot Data Sheet'!$A$1:$M$461,5,FALSE),0)</f>
        <v>65</v>
      </c>
      <c r="T44" s="11">
        <f>IFERROR(VLOOKUP(C44,'[1]Influenze Pivot Data Sheet'!$A$1:$M$461,6,FALSE),0)</f>
        <v>125</v>
      </c>
      <c r="U44" s="11">
        <f>IFERROR(VLOOKUP(C44,'[1]Influenze Pivot Data Sheet'!$A$1:$M$461,7,FALSE),0)</f>
        <v>259</v>
      </c>
      <c r="V44" s="11">
        <f>IFERROR(VLOOKUP(C44,'[1]Influenze Pivot Data Sheet'!$A$1:$M$461,8,FALSE),0)</f>
        <v>589</v>
      </c>
      <c r="W44" s="11">
        <f>IFERROR(VLOOKUP(C44,'[1]Influenze Pivot Data Sheet'!$A$1:$M$461,9,FALSE),0)</f>
        <v>800</v>
      </c>
      <c r="X44" s="11">
        <f>IFERROR(VLOOKUP(C44,'[1]Influenze Pivot Data Sheet'!$A$1:$M$461,10,FALSE),0)</f>
        <v>1450</v>
      </c>
      <c r="Y44" s="11">
        <f>IFERROR(VLOOKUP(C44,'[1]Influenze Pivot Data Sheet'!$A$1:$M$461,11,FALSE),0)</f>
        <v>2638</v>
      </c>
      <c r="Z44" s="11">
        <f>IFERROR(VLOOKUP(C44,'[1]Influenze Pivot Data Sheet'!$A$1:$M$461,12,FALSE),0)</f>
        <v>4888</v>
      </c>
      <c r="AA44" s="11">
        <f>IFERROR(VLOOKUP(C44,'[1]Influenze Pivot Data Sheet'!$A$1:$M$461,13,FALSE),0)</f>
        <v>6148</v>
      </c>
      <c r="AB44" s="4">
        <f t="shared" si="0"/>
        <v>4.2759594596489512E-5</v>
      </c>
      <c r="AC44" s="4">
        <f t="shared" si="1"/>
        <v>1.0646009326813813E-5</v>
      </c>
      <c r="AD44" s="4">
        <f t="shared" si="2"/>
        <v>1.0726393425840953E-5</v>
      </c>
      <c r="AE44" s="4">
        <f t="shared" si="5"/>
        <v>1.1794428352002407E-5</v>
      </c>
      <c r="AF44" s="4">
        <f t="shared" si="5"/>
        <v>2.4196941172911538E-5</v>
      </c>
      <c r="AG44" s="4">
        <f t="shared" si="5"/>
        <v>4.9451729212830634E-5</v>
      </c>
      <c r="AH44" s="4">
        <f t="shared" si="4"/>
        <v>1.3683605482791466E-4</v>
      </c>
      <c r="AI44" s="4">
        <f t="shared" si="4"/>
        <v>3.143434930783573E-4</v>
      </c>
      <c r="AJ44" s="4">
        <f t="shared" si="4"/>
        <v>1.0261160024905092E-3</v>
      </c>
      <c r="AK44" s="4">
        <f t="shared" si="4"/>
        <v>4.0522583911902551E-3</v>
      </c>
      <c r="AL44" s="4">
        <f t="shared" si="4"/>
        <v>1.0605159576110598E-3</v>
      </c>
      <c r="AM44" s="4">
        <f t="shared" si="4"/>
        <v>1.6170564671953136E-4</v>
      </c>
    </row>
    <row r="45" spans="1:39" x14ac:dyDescent="0.3">
      <c r="A45" s="9" t="s">
        <v>70</v>
      </c>
      <c r="B45" s="9" t="s">
        <v>34</v>
      </c>
      <c r="C45" s="9" t="s">
        <v>77</v>
      </c>
      <c r="D45" s="10">
        <f>VLOOKUP(C45,'[1]Cenus Pivot Data Sheet'!$A$1:$M$469,2,FALSE)</f>
        <v>2509918.5600000005</v>
      </c>
      <c r="E45" s="10">
        <f>VLOOKUP(C45,'[1]Cenus Pivot Data Sheet'!$A$1:$M$469,3,FALSE)</f>
        <v>5064609.1620000014</v>
      </c>
      <c r="F45" s="10">
        <f>VLOOKUP(C45,'[1]Cenus Pivot Data Sheet'!$A$1:$M$469,4,FALSE)</f>
        <v>5570777.7750000004</v>
      </c>
      <c r="G45" s="10">
        <f>VLOOKUP(C45,'[1]Cenus Pivot Data Sheet'!$A$1:$M$469,5,FALSE)</f>
        <v>5609965.4480000008</v>
      </c>
      <c r="H45" s="10">
        <f>VLOOKUP(C45,'[1]Cenus Pivot Data Sheet'!$A$1:$M$469,6,FALSE)</f>
        <v>5172499.2819999987</v>
      </c>
      <c r="I45" s="10">
        <f>VLOOKUP(C45,'[1]Cenus Pivot Data Sheet'!$A$1:$M$469,7,FALSE)</f>
        <v>5241679.9539999999</v>
      </c>
      <c r="J45" s="10">
        <f>VLOOKUP(C45,'[1]Cenus Pivot Data Sheet'!$A$1:$M$469,8,FALSE)</f>
        <v>4415390.3669999996</v>
      </c>
      <c r="K45" s="10">
        <f>VLOOKUP(C45,'[1]Cenus Pivot Data Sheet'!$A$1:$M$469,9,FALSE)</f>
        <v>2680944.0040000002</v>
      </c>
      <c r="L45" s="10">
        <f>VLOOKUP(C45,'[1]Cenus Pivot Data Sheet'!$A$1:$M$469,10,FALSE)</f>
        <v>1441997.9070000001</v>
      </c>
      <c r="M45" s="10">
        <f>VLOOKUP(C45,'[1]Cenus Pivot Data Sheet'!$A$1:$M$469,11,FALSE)</f>
        <v>659838.446</v>
      </c>
      <c r="N45" s="10">
        <f>VLOOKUP(C45,'[1]Cenus Pivot Data Sheet'!$A$1:$M$469,12,FALSE)</f>
        <v>4782780.3570000008</v>
      </c>
      <c r="O45" s="10">
        <f>VLOOKUP(C45,'[1]Cenus Pivot Data Sheet'!$A$1:$M$469,13,FALSE)</f>
        <v>38367620.905000001</v>
      </c>
      <c r="P45" s="11">
        <f>IFERROR(VLOOKUP(C45,'[1]Influenze Pivot Data Sheet'!$A$1:$M$461,2,FALSE),0)</f>
        <v>95</v>
      </c>
      <c r="Q45" s="11">
        <f>IFERROR(VLOOKUP(C45,'[1]Influenze Pivot Data Sheet'!$A$1:$M$461,3,FALSE),0)</f>
        <v>61</v>
      </c>
      <c r="R45" s="11">
        <f>IFERROR(VLOOKUP(C45,'[1]Influenze Pivot Data Sheet'!$A$1:$M$461,4,FALSE),0)</f>
        <v>44</v>
      </c>
      <c r="S45" s="11">
        <f>IFERROR(VLOOKUP(C45,'[1]Influenze Pivot Data Sheet'!$A$1:$M$461,5,FALSE),0)</f>
        <v>54</v>
      </c>
      <c r="T45" s="11">
        <f>IFERROR(VLOOKUP(C45,'[1]Influenze Pivot Data Sheet'!$A$1:$M$461,6,FALSE),0)</f>
        <v>64</v>
      </c>
      <c r="U45" s="11">
        <f>IFERROR(VLOOKUP(C45,'[1]Influenze Pivot Data Sheet'!$A$1:$M$461,7,FALSE),0)</f>
        <v>165</v>
      </c>
      <c r="V45" s="11">
        <f>IFERROR(VLOOKUP(C45,'[1]Influenze Pivot Data Sheet'!$A$1:$M$461,8,FALSE),0)</f>
        <v>441</v>
      </c>
      <c r="W45" s="11">
        <f>IFERROR(VLOOKUP(C45,'[1]Influenze Pivot Data Sheet'!$A$1:$M$461,9,FALSE),0)</f>
        <v>869</v>
      </c>
      <c r="X45" s="11">
        <f>IFERROR(VLOOKUP(C45,'[1]Influenze Pivot Data Sheet'!$A$1:$M$461,10,FALSE),0)</f>
        <v>1537</v>
      </c>
      <c r="Y45" s="11">
        <f>IFERROR(VLOOKUP(C45,'[1]Influenze Pivot Data Sheet'!$A$1:$M$461,11,FALSE),0)</f>
        <v>3017</v>
      </c>
      <c r="Z45" s="11">
        <f>IFERROR(VLOOKUP(C45,'[1]Influenze Pivot Data Sheet'!$A$1:$M$461,12,FALSE),0)</f>
        <v>5423</v>
      </c>
      <c r="AA45" s="11">
        <f>IFERROR(VLOOKUP(C45,'[1]Influenze Pivot Data Sheet'!$A$1:$M$461,13,FALSE),0)</f>
        <v>6347</v>
      </c>
      <c r="AB45" s="4">
        <f t="shared" si="0"/>
        <v>3.7849833661535207E-5</v>
      </c>
      <c r="AC45" s="4">
        <f t="shared" si="1"/>
        <v>1.2044364737497583E-5</v>
      </c>
      <c r="AD45" s="4">
        <f t="shared" si="2"/>
        <v>7.8983585016546453E-6</v>
      </c>
      <c r="AE45" s="4">
        <f t="shared" si="5"/>
        <v>9.6257277340721325E-6</v>
      </c>
      <c r="AF45" s="4">
        <f t="shared" si="5"/>
        <v>1.2373128832074725E-5</v>
      </c>
      <c r="AG45" s="4">
        <f t="shared" si="5"/>
        <v>3.1478457564751956E-5</v>
      </c>
      <c r="AH45" s="4">
        <f t="shared" si="4"/>
        <v>9.9877918676448491E-5</v>
      </c>
      <c r="AI45" s="4">
        <f t="shared" si="4"/>
        <v>3.2413955632920409E-4</v>
      </c>
      <c r="AJ45" s="4">
        <f t="shared" si="4"/>
        <v>1.0658822683020717E-3</v>
      </c>
      <c r="AK45" s="4">
        <f t="shared" si="4"/>
        <v>4.5723313309330871E-3</v>
      </c>
      <c r="AL45" s="4">
        <f t="shared" si="4"/>
        <v>1.1338593025839005E-3</v>
      </c>
      <c r="AM45" s="4">
        <f t="shared" si="4"/>
        <v>1.654259464175656E-4</v>
      </c>
    </row>
    <row r="46" spans="1:39" x14ac:dyDescent="0.3">
      <c r="A46" s="9" t="s">
        <v>70</v>
      </c>
      <c r="B46" s="9" t="s">
        <v>36</v>
      </c>
      <c r="C46" s="9" t="s">
        <v>78</v>
      </c>
      <c r="D46" s="10">
        <f>VLOOKUP(C46,'[1]Cenus Pivot Data Sheet'!$A$1:$M$469,2,FALSE)</f>
        <v>2495086.9610000006</v>
      </c>
      <c r="E46" s="10">
        <f>VLOOKUP(C46,'[1]Cenus Pivot Data Sheet'!$A$1:$M$469,3,FALSE)</f>
        <v>5067772.0149999997</v>
      </c>
      <c r="F46" s="10">
        <f>VLOOKUP(C46,'[1]Cenus Pivot Data Sheet'!$A$1:$M$469,4,FALSE)</f>
        <v>5514485.3840000015</v>
      </c>
      <c r="G46" s="10">
        <f>VLOOKUP(C46,'[1]Cenus Pivot Data Sheet'!$A$1:$M$469,5,FALSE)</f>
        <v>5694985.0880000005</v>
      </c>
      <c r="H46" s="10">
        <f>VLOOKUP(C46,'[1]Cenus Pivot Data Sheet'!$A$1:$M$469,6,FALSE)</f>
        <v>5150357.0209999997</v>
      </c>
      <c r="I46" s="10">
        <f>VLOOKUP(C46,'[1]Cenus Pivot Data Sheet'!$A$1:$M$469,7,FALSE)</f>
        <v>5197355.6549999984</v>
      </c>
      <c r="J46" s="10">
        <f>VLOOKUP(C46,'[1]Cenus Pivot Data Sheet'!$A$1:$M$469,8,FALSE)</f>
        <v>4497052.5310000004</v>
      </c>
      <c r="K46" s="10">
        <f>VLOOKUP(C46,'[1]Cenus Pivot Data Sheet'!$A$1:$M$469,9,FALSE)</f>
        <v>2812507.1559999995</v>
      </c>
      <c r="L46" s="10">
        <f>VLOOKUP(C46,'[1]Cenus Pivot Data Sheet'!$A$1:$M$469,10,FALSE)</f>
        <v>1472974.406</v>
      </c>
      <c r="M46" s="10">
        <f>VLOOKUP(C46,'[1]Cenus Pivot Data Sheet'!$A$1:$M$469,11,FALSE)</f>
        <v>673535.57300000021</v>
      </c>
      <c r="N46" s="10">
        <f>VLOOKUP(C46,'[1]Cenus Pivot Data Sheet'!$A$1:$M$469,12,FALSE)</f>
        <v>4959017.1349999988</v>
      </c>
      <c r="O46" s="10">
        <f>VLOOKUP(C46,'[1]Cenus Pivot Data Sheet'!$A$1:$M$469,13,FALSE)</f>
        <v>38576111.790000007</v>
      </c>
      <c r="P46" s="11">
        <f>IFERROR(VLOOKUP(C46,'[1]Influenze Pivot Data Sheet'!$A$1:$M$461,2,FALSE),0)</f>
        <v>103</v>
      </c>
      <c r="Q46" s="11">
        <f>IFERROR(VLOOKUP(C46,'[1]Influenze Pivot Data Sheet'!$A$1:$M$461,3,FALSE),0)</f>
        <v>31</v>
      </c>
      <c r="R46" s="11">
        <f>IFERROR(VLOOKUP(C46,'[1]Influenze Pivot Data Sheet'!$A$1:$M$461,4,FALSE),0)</f>
        <v>37</v>
      </c>
      <c r="S46" s="11">
        <f>IFERROR(VLOOKUP(C46,'[1]Influenze Pivot Data Sheet'!$A$1:$M$461,5,FALSE),0)</f>
        <v>48</v>
      </c>
      <c r="T46" s="11">
        <f>IFERROR(VLOOKUP(C46,'[1]Influenze Pivot Data Sheet'!$A$1:$M$461,6,FALSE),0)</f>
        <v>87</v>
      </c>
      <c r="U46" s="11">
        <f>IFERROR(VLOOKUP(C46,'[1]Influenze Pivot Data Sheet'!$A$1:$M$461,7,FALSE),0)</f>
        <v>186</v>
      </c>
      <c r="V46" s="11">
        <f>IFERROR(VLOOKUP(C46,'[1]Influenze Pivot Data Sheet'!$A$1:$M$461,8,FALSE),0)</f>
        <v>511</v>
      </c>
      <c r="W46" s="11">
        <f>IFERROR(VLOOKUP(C46,'[1]Influenze Pivot Data Sheet'!$A$1:$M$461,9,FALSE),0)</f>
        <v>921</v>
      </c>
      <c r="X46" s="11">
        <f>IFERROR(VLOOKUP(C46,'[1]Influenze Pivot Data Sheet'!$A$1:$M$461,10,FALSE),0)</f>
        <v>1439</v>
      </c>
      <c r="Y46" s="11">
        <f>IFERROR(VLOOKUP(C46,'[1]Influenze Pivot Data Sheet'!$A$1:$M$461,11,FALSE),0)</f>
        <v>2725</v>
      </c>
      <c r="Z46" s="11">
        <f>IFERROR(VLOOKUP(C46,'[1]Influenze Pivot Data Sheet'!$A$1:$M$461,12,FALSE),0)</f>
        <v>5085</v>
      </c>
      <c r="AA46" s="11">
        <f>IFERROR(VLOOKUP(C46,'[1]Influenze Pivot Data Sheet'!$A$1:$M$461,13,FALSE),0)</f>
        <v>6088</v>
      </c>
      <c r="AB46" s="4">
        <f t="shared" si="0"/>
        <v>4.128112631341669E-5</v>
      </c>
      <c r="AC46" s="4">
        <f t="shared" si="1"/>
        <v>6.1170865437994655E-6</v>
      </c>
      <c r="AD46" s="4">
        <f t="shared" si="2"/>
        <v>6.7096016080400935E-6</v>
      </c>
      <c r="AE46" s="4">
        <f t="shared" si="5"/>
        <v>8.4284680746823391E-6</v>
      </c>
      <c r="AF46" s="4">
        <f t="shared" si="5"/>
        <v>1.6892032852337675E-5</v>
      </c>
      <c r="AG46" s="4">
        <f t="shared" si="5"/>
        <v>3.5787429675139301E-5</v>
      </c>
      <c r="AH46" s="4">
        <f t="shared" si="4"/>
        <v>1.136299824112506E-4</v>
      </c>
      <c r="AI46" s="4">
        <f t="shared" si="4"/>
        <v>3.2746583347715408E-4</v>
      </c>
      <c r="AJ46" s="4">
        <f t="shared" si="4"/>
        <v>9.769348293754399E-4</v>
      </c>
      <c r="AK46" s="4">
        <f t="shared" si="4"/>
        <v>4.0458145185451088E-3</v>
      </c>
      <c r="AL46" s="4">
        <f t="shared" si="4"/>
        <v>1.025404805341533E-3</v>
      </c>
      <c r="AM46" s="4">
        <f t="shared" si="4"/>
        <v>1.5781787529914245E-4</v>
      </c>
    </row>
    <row r="47" spans="1:39" x14ac:dyDescent="0.3">
      <c r="A47" s="9" t="s">
        <v>70</v>
      </c>
      <c r="B47" s="9" t="s">
        <v>38</v>
      </c>
      <c r="C47" s="9" t="s">
        <v>79</v>
      </c>
      <c r="D47" s="10">
        <f>VLOOKUP(C47,'[1]Cenus Pivot Data Sheet'!$A$1:$M$469,2,FALSE)</f>
        <v>2464389</v>
      </c>
      <c r="E47" s="10">
        <f>VLOOKUP(C47,'[1]Cenus Pivot Data Sheet'!$A$1:$M$469,3,FALSE)</f>
        <v>5014598</v>
      </c>
      <c r="F47" s="10">
        <f>VLOOKUP(C47,'[1]Cenus Pivot Data Sheet'!$A$1:$M$469,4,FALSE)</f>
        <v>5380362</v>
      </c>
      <c r="G47" s="10">
        <f>VLOOKUP(C47,'[1]Cenus Pivot Data Sheet'!$A$1:$M$469,5,FALSE)</f>
        <v>5762760</v>
      </c>
      <c r="H47" s="10">
        <f>VLOOKUP(C47,'[1]Cenus Pivot Data Sheet'!$A$1:$M$469,6,FALSE)</f>
        <v>5128668</v>
      </c>
      <c r="I47" s="10">
        <f>VLOOKUP(C47,'[1]Cenus Pivot Data Sheet'!$A$1:$M$469,7,FALSE)</f>
        <v>5148829</v>
      </c>
      <c r="J47" s="10">
        <f>VLOOKUP(C47,'[1]Cenus Pivot Data Sheet'!$A$1:$M$469,8,FALSE)</f>
        <v>4543110</v>
      </c>
      <c r="K47" s="10">
        <f>VLOOKUP(C47,'[1]Cenus Pivot Data Sheet'!$A$1:$M$469,9,FALSE)</f>
        <v>2909151</v>
      </c>
      <c r="L47" s="10">
        <f>VLOOKUP(C47,'[1]Cenus Pivot Data Sheet'!$A$1:$M$469,10,FALSE)</f>
        <v>1488220</v>
      </c>
      <c r="M47" s="10">
        <f>VLOOKUP(C47,'[1]Cenus Pivot Data Sheet'!$A$1:$M$469,11,FALSE)</f>
        <v>681333</v>
      </c>
      <c r="N47" s="10">
        <f>VLOOKUP(C47,'[1]Cenus Pivot Data Sheet'!$A$1:$M$469,12,FALSE)</f>
        <v>5078704</v>
      </c>
      <c r="O47" s="10">
        <f>VLOOKUP(C47,'[1]Cenus Pivot Data Sheet'!$A$1:$M$469,13,FALSE)</f>
        <v>38521420</v>
      </c>
      <c r="P47" s="11">
        <f>IFERROR(VLOOKUP(C47,'[1]Influenze Pivot Data Sheet'!$A$1:$M$461,2,FALSE),0)</f>
        <v>110</v>
      </c>
      <c r="Q47" s="11">
        <f>IFERROR(VLOOKUP(C47,'[1]Influenze Pivot Data Sheet'!$A$1:$M$461,3,FALSE),0)</f>
        <v>59</v>
      </c>
      <c r="R47" s="11">
        <f>IFERROR(VLOOKUP(C47,'[1]Influenze Pivot Data Sheet'!$A$1:$M$461,4,FALSE),0)</f>
        <v>31</v>
      </c>
      <c r="S47" s="11">
        <f>IFERROR(VLOOKUP(C47,'[1]Influenze Pivot Data Sheet'!$A$1:$M$461,5,FALSE),0)</f>
        <v>62</v>
      </c>
      <c r="T47" s="11">
        <f>IFERROR(VLOOKUP(C47,'[1]Influenze Pivot Data Sheet'!$A$1:$M$461,6,FALSE),0)</f>
        <v>82</v>
      </c>
      <c r="U47" s="11">
        <f>IFERROR(VLOOKUP(C47,'[1]Influenze Pivot Data Sheet'!$A$1:$M$461,7,FALSE),0)</f>
        <v>174</v>
      </c>
      <c r="V47" s="11">
        <f>IFERROR(VLOOKUP(C47,'[1]Influenze Pivot Data Sheet'!$A$1:$M$461,8,FALSE),0)</f>
        <v>503</v>
      </c>
      <c r="W47" s="11">
        <f>IFERROR(VLOOKUP(C47,'[1]Influenze Pivot Data Sheet'!$A$1:$M$461,9,FALSE),0)</f>
        <v>930</v>
      </c>
      <c r="X47" s="11">
        <f>IFERROR(VLOOKUP(C47,'[1]Influenze Pivot Data Sheet'!$A$1:$M$461,10,FALSE),0)</f>
        <v>1595</v>
      </c>
      <c r="Y47" s="11">
        <f>IFERROR(VLOOKUP(C47,'[1]Influenze Pivot Data Sheet'!$A$1:$M$461,11,FALSE),0)</f>
        <v>2985</v>
      </c>
      <c r="Z47" s="11">
        <f>IFERROR(VLOOKUP(C47,'[1]Influenze Pivot Data Sheet'!$A$1:$M$461,12,FALSE),0)</f>
        <v>5510</v>
      </c>
      <c r="AA47" s="11">
        <f>IFERROR(VLOOKUP(C47,'[1]Influenze Pivot Data Sheet'!$A$1:$M$461,13,FALSE),0)</f>
        <v>6531</v>
      </c>
      <c r="AB47" s="4">
        <f t="shared" si="0"/>
        <v>4.4635810336760958E-5</v>
      </c>
      <c r="AC47" s="4">
        <f t="shared" si="1"/>
        <v>1.1765649011147056E-5</v>
      </c>
      <c r="AD47" s="4">
        <f t="shared" si="2"/>
        <v>5.7616941016236457E-6</v>
      </c>
      <c r="AE47" s="4">
        <f t="shared" si="5"/>
        <v>1.0758733662342349E-5</v>
      </c>
      <c r="AF47" s="4">
        <f t="shared" si="5"/>
        <v>1.5988556872856655E-5</v>
      </c>
      <c r="AG47" s="4">
        <f t="shared" si="5"/>
        <v>3.3794091821654984E-5</v>
      </c>
      <c r="AH47" s="4">
        <f t="shared" si="4"/>
        <v>1.1071710788424669E-4</v>
      </c>
      <c r="AI47" s="4">
        <f t="shared" si="4"/>
        <v>3.196808965914798E-4</v>
      </c>
      <c r="AJ47" s="4">
        <f t="shared" si="4"/>
        <v>1.0717501444678877E-3</v>
      </c>
      <c r="AK47" s="4">
        <f t="shared" si="4"/>
        <v>4.3811176032864984E-3</v>
      </c>
      <c r="AL47" s="4">
        <f t="shared" si="4"/>
        <v>1.0849224526572132E-3</v>
      </c>
      <c r="AM47" s="4">
        <f t="shared" si="4"/>
        <v>1.695420366123575E-4</v>
      </c>
    </row>
    <row r="48" spans="1:39" x14ac:dyDescent="0.3">
      <c r="A48" s="9" t="s">
        <v>80</v>
      </c>
      <c r="B48" s="9" t="s">
        <v>22</v>
      </c>
      <c r="C48" s="9" t="s">
        <v>81</v>
      </c>
      <c r="D48" s="10">
        <f>VLOOKUP(C48,'[1]Cenus Pivot Data Sheet'!$A$1:$M$469,2,FALSE)</f>
        <v>352170.75299999997</v>
      </c>
      <c r="E48" s="10">
        <f>VLOOKUP(C48,'[1]Cenus Pivot Data Sheet'!$A$1:$M$469,3,FALSE)</f>
        <v>645227.84299999988</v>
      </c>
      <c r="F48" s="10">
        <f>VLOOKUP(C48,'[1]Cenus Pivot Data Sheet'!$A$1:$M$469,4,FALSE)</f>
        <v>688483.64599999995</v>
      </c>
      <c r="G48" s="10">
        <f>VLOOKUP(C48,'[1]Cenus Pivot Data Sheet'!$A$1:$M$469,5,FALSE)</f>
        <v>699274.66000000015</v>
      </c>
      <c r="H48" s="10">
        <f>VLOOKUP(C48,'[1]Cenus Pivot Data Sheet'!$A$1:$M$469,6,FALSE)</f>
        <v>711011.375</v>
      </c>
      <c r="I48" s="10">
        <f>VLOOKUP(C48,'[1]Cenus Pivot Data Sheet'!$A$1:$M$469,7,FALSE)</f>
        <v>727045.60600000015</v>
      </c>
      <c r="J48" s="10">
        <f>VLOOKUP(C48,'[1]Cenus Pivot Data Sheet'!$A$1:$M$469,8,FALSE)</f>
        <v>519046.69200000004</v>
      </c>
      <c r="K48" s="10">
        <f>VLOOKUP(C48,'[1]Cenus Pivot Data Sheet'!$A$1:$M$469,9,FALSE)</f>
        <v>269309.02099999995</v>
      </c>
      <c r="L48" s="10">
        <f>VLOOKUP(C48,'[1]Cenus Pivot Data Sheet'!$A$1:$M$469,10,FALSE)</f>
        <v>164052.90500000003</v>
      </c>
      <c r="M48" s="10">
        <f>VLOOKUP(C48,'[1]Cenus Pivot Data Sheet'!$A$1:$M$469,11,FALSE)</f>
        <v>63253.125000000015</v>
      </c>
      <c r="N48" s="10">
        <f>VLOOKUP(C48,'[1]Cenus Pivot Data Sheet'!$A$1:$M$469,12,FALSE)</f>
        <v>496615.05099999998</v>
      </c>
      <c r="O48" s="10">
        <f>VLOOKUP(C48,'[1]Cenus Pivot Data Sheet'!$A$1:$M$469,13,FALSE)</f>
        <v>4838875.6260000002</v>
      </c>
      <c r="P48" s="11">
        <f>IFERROR(VLOOKUP(C48,'[1]Influenze Pivot Data Sheet'!$A$1:$M$461,2,FALSE),0)</f>
        <v>113</v>
      </c>
      <c r="Q48" s="11">
        <f>IFERROR(VLOOKUP(C48,'[1]Influenze Pivot Data Sheet'!$A$1:$M$461,3,FALSE),0)</f>
        <v>63</v>
      </c>
      <c r="R48" s="11">
        <f>IFERROR(VLOOKUP(C48,'[1]Influenze Pivot Data Sheet'!$A$1:$M$461,4,FALSE),0)</f>
        <v>69</v>
      </c>
      <c r="S48" s="11">
        <f>IFERROR(VLOOKUP(C48,'[1]Influenze Pivot Data Sheet'!$A$1:$M$461,5,FALSE),0)</f>
        <v>53</v>
      </c>
      <c r="T48" s="11">
        <f>IFERROR(VLOOKUP(C48,'[1]Influenze Pivot Data Sheet'!$A$1:$M$461,6,FALSE),0)</f>
        <v>58</v>
      </c>
      <c r="U48" s="11">
        <f>IFERROR(VLOOKUP(C48,'[1]Influenze Pivot Data Sheet'!$A$1:$M$461,7,FALSE),0)</f>
        <v>49</v>
      </c>
      <c r="V48" s="11">
        <f>IFERROR(VLOOKUP(C48,'[1]Influenze Pivot Data Sheet'!$A$1:$M$461,8,FALSE),0)</f>
        <v>74</v>
      </c>
      <c r="W48" s="11">
        <f>IFERROR(VLOOKUP(C48,'[1]Influenze Pivot Data Sheet'!$A$1:$M$461,9,FALSE),0)</f>
        <v>46</v>
      </c>
      <c r="X48" s="11">
        <f>IFERROR(VLOOKUP(C48,'[1]Influenze Pivot Data Sheet'!$A$1:$M$461,10,FALSE),0)</f>
        <v>147</v>
      </c>
      <c r="Y48" s="11">
        <f>IFERROR(VLOOKUP(C48,'[1]Influenze Pivot Data Sheet'!$A$1:$M$461,11,FALSE),0)</f>
        <v>266</v>
      </c>
      <c r="Z48" s="11">
        <f>IFERROR(VLOOKUP(C48,'[1]Influenze Pivot Data Sheet'!$A$1:$M$461,12,FALSE),0)</f>
        <v>459</v>
      </c>
      <c r="AA48" s="11">
        <f>IFERROR(VLOOKUP(C48,'[1]Influenze Pivot Data Sheet'!$A$1:$M$461,13,FALSE),0)</f>
        <v>938</v>
      </c>
      <c r="AB48" s="4">
        <f t="shared" si="0"/>
        <v>3.2086707665925914E-4</v>
      </c>
      <c r="AC48" s="4">
        <f t="shared" si="1"/>
        <v>9.7639927792142733E-5</v>
      </c>
      <c r="AD48" s="4">
        <f t="shared" si="2"/>
        <v>1.002202454638988E-4</v>
      </c>
      <c r="AE48" s="4">
        <f t="shared" si="5"/>
        <v>7.5792822236687356E-5</v>
      </c>
      <c r="AF48" s="4">
        <f t="shared" si="5"/>
        <v>8.1573941063882419E-5</v>
      </c>
      <c r="AG48" s="4">
        <f t="shared" si="5"/>
        <v>6.7396047229532381E-5</v>
      </c>
      <c r="AH48" s="4">
        <f t="shared" si="4"/>
        <v>1.4256906197564206E-4</v>
      </c>
      <c r="AI48" s="4">
        <f t="shared" si="4"/>
        <v>1.7080749775552452E-4</v>
      </c>
      <c r="AJ48" s="4">
        <f t="shared" si="4"/>
        <v>8.9605240455815135E-4</v>
      </c>
      <c r="AK48" s="4">
        <f t="shared" si="4"/>
        <v>4.2053258238229328E-3</v>
      </c>
      <c r="AL48" s="4">
        <f t="shared" si="4"/>
        <v>9.2425712647198853E-4</v>
      </c>
      <c r="AM48" s="4">
        <f t="shared" si="4"/>
        <v>1.9384668515966521E-4</v>
      </c>
    </row>
    <row r="49" spans="1:39" x14ac:dyDescent="0.3">
      <c r="A49" s="9" t="s">
        <v>80</v>
      </c>
      <c r="B49" s="9" t="s">
        <v>24</v>
      </c>
      <c r="C49" s="9" t="s">
        <v>82</v>
      </c>
      <c r="D49" s="10">
        <f>VLOOKUP(C49,'[1]Cenus Pivot Data Sheet'!$A$1:$M$469,2,FALSE)</f>
        <v>337468.97799999994</v>
      </c>
      <c r="E49" s="10">
        <f>VLOOKUP(C49,'[1]Cenus Pivot Data Sheet'!$A$1:$M$469,3,FALSE)</f>
        <v>654505.17699999991</v>
      </c>
      <c r="F49" s="10">
        <f>VLOOKUP(C49,'[1]Cenus Pivot Data Sheet'!$A$1:$M$469,4,FALSE)</f>
        <v>680999.09199999995</v>
      </c>
      <c r="G49" s="10">
        <f>VLOOKUP(C49,'[1]Cenus Pivot Data Sheet'!$A$1:$M$469,5,FALSE)</f>
        <v>696499.14300000016</v>
      </c>
      <c r="H49" s="10">
        <f>VLOOKUP(C49,'[1]Cenus Pivot Data Sheet'!$A$1:$M$469,6,FALSE)</f>
        <v>697768.24799999991</v>
      </c>
      <c r="I49" s="10">
        <f>VLOOKUP(C49,'[1]Cenus Pivot Data Sheet'!$A$1:$M$469,7,FALSE)</f>
        <v>724264.21400000015</v>
      </c>
      <c r="J49" s="10">
        <f>VLOOKUP(C49,'[1]Cenus Pivot Data Sheet'!$A$1:$M$469,8,FALSE)</f>
        <v>544392.12300000014</v>
      </c>
      <c r="K49" s="10">
        <f>VLOOKUP(C49,'[1]Cenus Pivot Data Sheet'!$A$1:$M$469,9,FALSE)</f>
        <v>279423.63699999999</v>
      </c>
      <c r="L49" s="10">
        <f>VLOOKUP(C49,'[1]Cenus Pivot Data Sheet'!$A$1:$M$469,10,FALSE)</f>
        <v>164547.44700000001</v>
      </c>
      <c r="M49" s="10">
        <f>VLOOKUP(C49,'[1]Cenus Pivot Data Sheet'!$A$1:$M$469,11,FALSE)</f>
        <v>65537.26400000001</v>
      </c>
      <c r="N49" s="10">
        <f>VLOOKUP(C49,'[1]Cenus Pivot Data Sheet'!$A$1:$M$469,12,FALSE)</f>
        <v>509508.34800000006</v>
      </c>
      <c r="O49" s="10">
        <f>VLOOKUP(C49,'[1]Cenus Pivot Data Sheet'!$A$1:$M$469,13,FALSE)</f>
        <v>4845405.3229999999</v>
      </c>
      <c r="P49" s="11">
        <f>IFERROR(VLOOKUP(C49,'[1]Influenze Pivot Data Sheet'!$A$1:$M$461,2,FALSE),0)</f>
        <v>103</v>
      </c>
      <c r="Q49" s="11">
        <f>IFERROR(VLOOKUP(C49,'[1]Influenze Pivot Data Sheet'!$A$1:$M$461,3,FALSE),0)</f>
        <v>52</v>
      </c>
      <c r="R49" s="11">
        <f>IFERROR(VLOOKUP(C49,'[1]Influenze Pivot Data Sheet'!$A$1:$M$461,4,FALSE),0)</f>
        <v>46</v>
      </c>
      <c r="S49" s="11">
        <f>IFERROR(VLOOKUP(C49,'[1]Influenze Pivot Data Sheet'!$A$1:$M$461,5,FALSE),0)</f>
        <v>55</v>
      </c>
      <c r="T49" s="11">
        <f>IFERROR(VLOOKUP(C49,'[1]Influenze Pivot Data Sheet'!$A$1:$M$461,6,FALSE),0)</f>
        <v>37</v>
      </c>
      <c r="U49" s="11">
        <f>IFERROR(VLOOKUP(C49,'[1]Influenze Pivot Data Sheet'!$A$1:$M$461,7,FALSE),0)</f>
        <v>54</v>
      </c>
      <c r="V49" s="11">
        <f>IFERROR(VLOOKUP(C49,'[1]Influenze Pivot Data Sheet'!$A$1:$M$461,8,FALSE),0)</f>
        <v>57</v>
      </c>
      <c r="W49" s="11">
        <f>IFERROR(VLOOKUP(C49,'[1]Influenze Pivot Data Sheet'!$A$1:$M$461,9,FALSE),0)</f>
        <v>52</v>
      </c>
      <c r="X49" s="11">
        <f>IFERROR(VLOOKUP(C49,'[1]Influenze Pivot Data Sheet'!$A$1:$M$461,10,FALSE),0)</f>
        <v>135</v>
      </c>
      <c r="Y49" s="11">
        <f>IFERROR(VLOOKUP(C49,'[1]Influenze Pivot Data Sheet'!$A$1:$M$461,11,FALSE),0)</f>
        <v>260</v>
      </c>
      <c r="Z49" s="11">
        <f>IFERROR(VLOOKUP(C49,'[1]Influenze Pivot Data Sheet'!$A$1:$M$461,12,FALSE),0)</f>
        <v>447</v>
      </c>
      <c r="AA49" s="11">
        <f>IFERROR(VLOOKUP(C49,'[1]Influenze Pivot Data Sheet'!$A$1:$M$461,13,FALSE),0)</f>
        <v>851</v>
      </c>
      <c r="AB49" s="4">
        <f t="shared" si="0"/>
        <v>3.0521323948182286E-4</v>
      </c>
      <c r="AC49" s="4">
        <f t="shared" si="1"/>
        <v>7.9449333370208017E-5</v>
      </c>
      <c r="AD49" s="4">
        <f t="shared" si="2"/>
        <v>6.7547813999141131E-5</v>
      </c>
      <c r="AE49" s="4">
        <f t="shared" si="5"/>
        <v>7.896635703398128E-5</v>
      </c>
      <c r="AF49" s="4">
        <f t="shared" si="5"/>
        <v>5.3026201903070838E-5</v>
      </c>
      <c r="AG49" s="4">
        <f t="shared" si="5"/>
        <v>7.4558426270664789E-5</v>
      </c>
      <c r="AH49" s="4">
        <f t="shared" si="4"/>
        <v>1.0470393966372651E-4</v>
      </c>
      <c r="AI49" s="4">
        <f t="shared" si="4"/>
        <v>1.8609735582247826E-4</v>
      </c>
      <c r="AJ49" s="4">
        <f t="shared" si="4"/>
        <v>8.2043205446997905E-4</v>
      </c>
      <c r="AK49" s="4">
        <f t="shared" si="4"/>
        <v>3.9672086402630412E-3</v>
      </c>
      <c r="AL49" s="4">
        <f t="shared" si="4"/>
        <v>8.7731634183155715E-4</v>
      </c>
      <c r="AM49" s="4">
        <f t="shared" si="4"/>
        <v>1.7563030196060235E-4</v>
      </c>
    </row>
    <row r="50" spans="1:39" x14ac:dyDescent="0.3">
      <c r="A50" s="9" t="s">
        <v>80</v>
      </c>
      <c r="B50" s="9" t="s">
        <v>26</v>
      </c>
      <c r="C50" s="9" t="s">
        <v>83</v>
      </c>
      <c r="D50" s="10">
        <f>VLOOKUP(C50,'[1]Cenus Pivot Data Sheet'!$A$1:$M$469,2,FALSE)</f>
        <v>341927.01300000009</v>
      </c>
      <c r="E50" s="10">
        <f>VLOOKUP(C50,'[1]Cenus Pivot Data Sheet'!$A$1:$M$469,3,FALSE)</f>
        <v>668282.79499999993</v>
      </c>
      <c r="F50" s="10">
        <f>VLOOKUP(C50,'[1]Cenus Pivot Data Sheet'!$A$1:$M$469,4,FALSE)</f>
        <v>689236.48399999994</v>
      </c>
      <c r="G50" s="10">
        <f>VLOOKUP(C50,'[1]Cenus Pivot Data Sheet'!$A$1:$M$469,5,FALSE)</f>
        <v>711347.56900000013</v>
      </c>
      <c r="H50" s="10">
        <f>VLOOKUP(C50,'[1]Cenus Pivot Data Sheet'!$A$1:$M$469,6,FALSE)</f>
        <v>699432.75799999991</v>
      </c>
      <c r="I50" s="10">
        <f>VLOOKUP(C50,'[1]Cenus Pivot Data Sheet'!$A$1:$M$469,7,FALSE)</f>
        <v>729896.93800000008</v>
      </c>
      <c r="J50" s="10">
        <f>VLOOKUP(C50,'[1]Cenus Pivot Data Sheet'!$A$1:$M$469,8,FALSE)</f>
        <v>568917.90000000014</v>
      </c>
      <c r="K50" s="10">
        <f>VLOOKUP(C50,'[1]Cenus Pivot Data Sheet'!$A$1:$M$469,9,FALSE)</f>
        <v>295441.40700000001</v>
      </c>
      <c r="L50" s="10">
        <f>VLOOKUP(C50,'[1]Cenus Pivot Data Sheet'!$A$1:$M$469,10,FALSE)</f>
        <v>166762.25199999998</v>
      </c>
      <c r="M50" s="10">
        <f>VLOOKUP(C50,'[1]Cenus Pivot Data Sheet'!$A$1:$M$469,11,FALSE)</f>
        <v>67838.428000000029</v>
      </c>
      <c r="N50" s="10">
        <f>VLOOKUP(C50,'[1]Cenus Pivot Data Sheet'!$A$1:$M$469,12,FALSE)</f>
        <v>530042.08700000006</v>
      </c>
      <c r="O50" s="10">
        <f>VLOOKUP(C50,'[1]Cenus Pivot Data Sheet'!$A$1:$M$469,13,FALSE)</f>
        <v>4939083.5440000007</v>
      </c>
      <c r="P50" s="11">
        <f>IFERROR(VLOOKUP(C50,'[1]Influenze Pivot Data Sheet'!$A$1:$M$461,2,FALSE),0)</f>
        <v>101</v>
      </c>
      <c r="Q50" s="11">
        <f>IFERROR(VLOOKUP(C50,'[1]Influenze Pivot Data Sheet'!$A$1:$M$461,3,FALSE),0)</f>
        <v>44</v>
      </c>
      <c r="R50" s="11">
        <f>IFERROR(VLOOKUP(C50,'[1]Influenze Pivot Data Sheet'!$A$1:$M$461,4,FALSE),0)</f>
        <v>36</v>
      </c>
      <c r="S50" s="11">
        <f>IFERROR(VLOOKUP(C50,'[1]Influenze Pivot Data Sheet'!$A$1:$M$461,5,FALSE),0)</f>
        <v>70</v>
      </c>
      <c r="T50" s="11">
        <f>IFERROR(VLOOKUP(C50,'[1]Influenze Pivot Data Sheet'!$A$1:$M$461,6,FALSE),0)</f>
        <v>34</v>
      </c>
      <c r="U50" s="11">
        <f>IFERROR(VLOOKUP(C50,'[1]Influenze Pivot Data Sheet'!$A$1:$M$461,7,FALSE),0)</f>
        <v>39</v>
      </c>
      <c r="V50" s="11">
        <f>IFERROR(VLOOKUP(C50,'[1]Influenze Pivot Data Sheet'!$A$1:$M$461,8,FALSE),0)</f>
        <v>40</v>
      </c>
      <c r="W50" s="11">
        <f>IFERROR(VLOOKUP(C50,'[1]Influenze Pivot Data Sheet'!$A$1:$M$461,9,FALSE),0)</f>
        <v>73</v>
      </c>
      <c r="X50" s="11">
        <f>IFERROR(VLOOKUP(C50,'[1]Influenze Pivot Data Sheet'!$A$1:$M$461,10,FALSE),0)</f>
        <v>122</v>
      </c>
      <c r="Y50" s="11">
        <f>IFERROR(VLOOKUP(C50,'[1]Influenze Pivot Data Sheet'!$A$1:$M$461,11,FALSE),0)</f>
        <v>272</v>
      </c>
      <c r="Z50" s="11">
        <f>IFERROR(VLOOKUP(C50,'[1]Influenze Pivot Data Sheet'!$A$1:$M$461,12,FALSE),0)</f>
        <v>467</v>
      </c>
      <c r="AA50" s="11">
        <f>IFERROR(VLOOKUP(C50,'[1]Influenze Pivot Data Sheet'!$A$1:$M$461,13,FALSE),0)</f>
        <v>831</v>
      </c>
      <c r="AB50" s="4">
        <f t="shared" si="0"/>
        <v>2.9538467614432081E-4</v>
      </c>
      <c r="AC50" s="4">
        <f t="shared" si="1"/>
        <v>6.5840390219832013E-5</v>
      </c>
      <c r="AD50" s="4">
        <f t="shared" si="2"/>
        <v>5.2231709776988535E-5</v>
      </c>
      <c r="AE50" s="4">
        <f t="shared" si="5"/>
        <v>9.8404778550666537E-5</v>
      </c>
      <c r="AF50" s="4">
        <f t="shared" si="5"/>
        <v>4.8610820141197912E-5</v>
      </c>
      <c r="AG50" s="4">
        <f t="shared" si="5"/>
        <v>5.3432201136319872E-5</v>
      </c>
      <c r="AH50" s="4">
        <f t="shared" si="4"/>
        <v>7.0308914520003662E-5</v>
      </c>
      <c r="AI50" s="4">
        <f t="shared" si="4"/>
        <v>2.4708791073419168E-4</v>
      </c>
      <c r="AJ50" s="4">
        <f t="shared" si="4"/>
        <v>7.3158042984451915E-4</v>
      </c>
      <c r="AK50" s="4">
        <f t="shared" si="4"/>
        <v>4.0095268717016833E-3</v>
      </c>
      <c r="AL50" s="4">
        <f t="shared" si="4"/>
        <v>8.8106211082819152E-4</v>
      </c>
      <c r="AM50" s="4">
        <f t="shared" si="4"/>
        <v>1.6824983675554526E-4</v>
      </c>
    </row>
    <row r="51" spans="1:39" x14ac:dyDescent="0.3">
      <c r="A51" s="9" t="s">
        <v>80</v>
      </c>
      <c r="B51" s="9" t="s">
        <v>28</v>
      </c>
      <c r="C51" s="9" t="s">
        <v>84</v>
      </c>
      <c r="D51" s="10">
        <f>VLOOKUP(C51,'[1]Cenus Pivot Data Sheet'!$A$1:$M$469,2,FALSE)</f>
        <v>332292.17200000002</v>
      </c>
      <c r="E51" s="10">
        <f>VLOOKUP(C51,'[1]Cenus Pivot Data Sheet'!$A$1:$M$469,3,FALSE)</f>
        <v>664298.64999999991</v>
      </c>
      <c r="F51" s="10">
        <f>VLOOKUP(C51,'[1]Cenus Pivot Data Sheet'!$A$1:$M$469,4,FALSE)</f>
        <v>677300.86</v>
      </c>
      <c r="G51" s="10">
        <f>VLOOKUP(C51,'[1]Cenus Pivot Data Sheet'!$A$1:$M$469,5,FALSE)</f>
        <v>713433.17499999981</v>
      </c>
      <c r="H51" s="10">
        <f>VLOOKUP(C51,'[1]Cenus Pivot Data Sheet'!$A$1:$M$469,6,FALSE)</f>
        <v>686243.15800000005</v>
      </c>
      <c r="I51" s="10">
        <f>VLOOKUP(C51,'[1]Cenus Pivot Data Sheet'!$A$1:$M$469,7,FALSE)</f>
        <v>716738.00100000016</v>
      </c>
      <c r="J51" s="10">
        <f>VLOOKUP(C51,'[1]Cenus Pivot Data Sheet'!$A$1:$M$469,8,FALSE)</f>
        <v>584295.27300000004</v>
      </c>
      <c r="K51" s="10">
        <f>VLOOKUP(C51,'[1]Cenus Pivot Data Sheet'!$A$1:$M$469,9,FALSE)</f>
        <v>308210.28499999992</v>
      </c>
      <c r="L51" s="10">
        <f>VLOOKUP(C51,'[1]Cenus Pivot Data Sheet'!$A$1:$M$469,10,FALSE)</f>
        <v>167007.005</v>
      </c>
      <c r="M51" s="10">
        <f>VLOOKUP(C51,'[1]Cenus Pivot Data Sheet'!$A$1:$M$469,11,FALSE)</f>
        <v>69746.901000000013</v>
      </c>
      <c r="N51" s="10">
        <f>VLOOKUP(C51,'[1]Cenus Pivot Data Sheet'!$A$1:$M$469,12,FALSE)</f>
        <v>544964.19099999988</v>
      </c>
      <c r="O51" s="10">
        <f>VLOOKUP(C51,'[1]Cenus Pivot Data Sheet'!$A$1:$M$469,13,FALSE)</f>
        <v>4919565.4799999995</v>
      </c>
      <c r="P51" s="11">
        <f>IFERROR(VLOOKUP(C51,'[1]Influenze Pivot Data Sheet'!$A$1:$M$461,2,FALSE),0)</f>
        <v>103</v>
      </c>
      <c r="Q51" s="11">
        <f>IFERROR(VLOOKUP(C51,'[1]Influenze Pivot Data Sheet'!$A$1:$M$461,3,FALSE),0)</f>
        <v>67</v>
      </c>
      <c r="R51" s="11">
        <f>IFERROR(VLOOKUP(C51,'[1]Influenze Pivot Data Sheet'!$A$1:$M$461,4,FALSE),0)</f>
        <v>62</v>
      </c>
      <c r="S51" s="11">
        <f>IFERROR(VLOOKUP(C51,'[1]Influenze Pivot Data Sheet'!$A$1:$M$461,5,FALSE),0)</f>
        <v>51</v>
      </c>
      <c r="T51" s="11">
        <f>IFERROR(VLOOKUP(C51,'[1]Influenze Pivot Data Sheet'!$A$1:$M$461,6,FALSE),0)</f>
        <v>45</v>
      </c>
      <c r="U51" s="11">
        <f>IFERROR(VLOOKUP(C51,'[1]Influenze Pivot Data Sheet'!$A$1:$M$461,7,FALSE),0)</f>
        <v>61</v>
      </c>
      <c r="V51" s="11">
        <f>IFERROR(VLOOKUP(C51,'[1]Influenze Pivot Data Sheet'!$A$1:$M$461,8,FALSE),0)</f>
        <v>50</v>
      </c>
      <c r="W51" s="11">
        <f>IFERROR(VLOOKUP(C51,'[1]Influenze Pivot Data Sheet'!$A$1:$M$461,9,FALSE),0)</f>
        <v>75</v>
      </c>
      <c r="X51" s="11">
        <f>IFERROR(VLOOKUP(C51,'[1]Influenze Pivot Data Sheet'!$A$1:$M$461,10,FALSE),0)</f>
        <v>130</v>
      </c>
      <c r="Y51" s="11">
        <f>IFERROR(VLOOKUP(C51,'[1]Influenze Pivot Data Sheet'!$A$1:$M$461,11,FALSE),0)</f>
        <v>254</v>
      </c>
      <c r="Z51" s="11">
        <f>IFERROR(VLOOKUP(C51,'[1]Influenze Pivot Data Sheet'!$A$1:$M$461,12,FALSE),0)</f>
        <v>459</v>
      </c>
      <c r="AA51" s="11">
        <f>IFERROR(VLOOKUP(C51,'[1]Influenze Pivot Data Sheet'!$A$1:$M$461,13,FALSE),0)</f>
        <v>898</v>
      </c>
      <c r="AB51" s="4">
        <f t="shared" si="0"/>
        <v>3.0996818065277804E-4</v>
      </c>
      <c r="AC51" s="4">
        <f t="shared" si="1"/>
        <v>1.008582510291117E-4</v>
      </c>
      <c r="AD51" s="4">
        <f t="shared" si="2"/>
        <v>9.1539821756611968E-5</v>
      </c>
      <c r="AE51" s="4">
        <f t="shared" si="5"/>
        <v>7.1485321663097617E-5</v>
      </c>
      <c r="AF51" s="4">
        <f t="shared" si="5"/>
        <v>6.5574424277174353E-5</v>
      </c>
      <c r="AG51" s="4">
        <f t="shared" si="5"/>
        <v>8.5107807755263674E-5</v>
      </c>
      <c r="AH51" s="4">
        <f t="shared" si="4"/>
        <v>8.5573172179334052E-5</v>
      </c>
      <c r="AI51" s="4">
        <f t="shared" si="4"/>
        <v>2.4334035445961843E-4</v>
      </c>
      <c r="AJ51" s="4">
        <f t="shared" si="4"/>
        <v>7.7841046248329525E-4</v>
      </c>
      <c r="AK51" s="4">
        <f t="shared" si="4"/>
        <v>3.6417388637812018E-3</v>
      </c>
      <c r="AL51" s="4">
        <f t="shared" si="4"/>
        <v>8.4225717502234949E-4</v>
      </c>
      <c r="AM51" s="4">
        <f t="shared" si="4"/>
        <v>1.825364462879352E-4</v>
      </c>
    </row>
    <row r="52" spans="1:39" x14ac:dyDescent="0.3">
      <c r="A52" s="9" t="s">
        <v>80</v>
      </c>
      <c r="B52" s="9" t="s">
        <v>30</v>
      </c>
      <c r="C52" s="9" t="s">
        <v>85</v>
      </c>
      <c r="D52" s="10">
        <f>VLOOKUP(C52,'[1]Cenus Pivot Data Sheet'!$A$1:$M$469,2,FALSE)</f>
        <v>336966.73399999994</v>
      </c>
      <c r="E52" s="10">
        <f>VLOOKUP(C52,'[1]Cenus Pivot Data Sheet'!$A$1:$M$469,3,FALSE)</f>
        <v>683288.5560000001</v>
      </c>
      <c r="F52" s="10">
        <f>VLOOKUP(C52,'[1]Cenus Pivot Data Sheet'!$A$1:$M$469,4,FALSE)</f>
        <v>694229.78399999999</v>
      </c>
      <c r="G52" s="10">
        <f>VLOOKUP(C52,'[1]Cenus Pivot Data Sheet'!$A$1:$M$469,5,FALSE)</f>
        <v>739375.74599999981</v>
      </c>
      <c r="H52" s="10">
        <f>VLOOKUP(C52,'[1]Cenus Pivot Data Sheet'!$A$1:$M$469,6,FALSE)</f>
        <v>697925.41800000006</v>
      </c>
      <c r="I52" s="10">
        <f>VLOOKUP(C52,'[1]Cenus Pivot Data Sheet'!$A$1:$M$469,7,FALSE)</f>
        <v>723727.50099999993</v>
      </c>
      <c r="J52" s="10">
        <f>VLOOKUP(C52,'[1]Cenus Pivot Data Sheet'!$A$1:$M$469,8,FALSE)</f>
        <v>613090.44799999997</v>
      </c>
      <c r="K52" s="10">
        <f>VLOOKUP(C52,'[1]Cenus Pivot Data Sheet'!$A$1:$M$469,9,FALSE)</f>
        <v>332618.28899999999</v>
      </c>
      <c r="L52" s="10">
        <f>VLOOKUP(C52,'[1]Cenus Pivot Data Sheet'!$A$1:$M$469,10,FALSE)</f>
        <v>172144.11200000002</v>
      </c>
      <c r="M52" s="10">
        <f>VLOOKUP(C52,'[1]Cenus Pivot Data Sheet'!$A$1:$M$469,11,FALSE)</f>
        <v>72189.207000000009</v>
      </c>
      <c r="N52" s="10">
        <f>VLOOKUP(C52,'[1]Cenus Pivot Data Sheet'!$A$1:$M$469,12,FALSE)</f>
        <v>576951.60800000001</v>
      </c>
      <c r="O52" s="10">
        <f>VLOOKUP(C52,'[1]Cenus Pivot Data Sheet'!$A$1:$M$469,13,FALSE)</f>
        <v>5065555.7949999999</v>
      </c>
      <c r="P52" s="11">
        <f>IFERROR(VLOOKUP(C52,'[1]Influenze Pivot Data Sheet'!$A$1:$M$461,2,FALSE),0)</f>
        <v>115</v>
      </c>
      <c r="Q52" s="11">
        <f>IFERROR(VLOOKUP(C52,'[1]Influenze Pivot Data Sheet'!$A$1:$M$461,3,FALSE),0)</f>
        <v>53</v>
      </c>
      <c r="R52" s="11">
        <f>IFERROR(VLOOKUP(C52,'[1]Influenze Pivot Data Sheet'!$A$1:$M$461,4,FALSE),0)</f>
        <v>71</v>
      </c>
      <c r="S52" s="11">
        <f>IFERROR(VLOOKUP(C52,'[1]Influenze Pivot Data Sheet'!$A$1:$M$461,5,FALSE),0)</f>
        <v>41</v>
      </c>
      <c r="T52" s="11">
        <f>IFERROR(VLOOKUP(C52,'[1]Influenze Pivot Data Sheet'!$A$1:$M$461,6,FALSE),0)</f>
        <v>44</v>
      </c>
      <c r="U52" s="11">
        <f>IFERROR(VLOOKUP(C52,'[1]Influenze Pivot Data Sheet'!$A$1:$M$461,7,FALSE),0)</f>
        <v>79</v>
      </c>
      <c r="V52" s="11">
        <f>IFERROR(VLOOKUP(C52,'[1]Influenze Pivot Data Sheet'!$A$1:$M$461,8,FALSE),0)</f>
        <v>64</v>
      </c>
      <c r="W52" s="11">
        <f>IFERROR(VLOOKUP(C52,'[1]Influenze Pivot Data Sheet'!$A$1:$M$461,9,FALSE),0)</f>
        <v>81</v>
      </c>
      <c r="X52" s="11">
        <f>IFERROR(VLOOKUP(C52,'[1]Influenze Pivot Data Sheet'!$A$1:$M$461,10,FALSE),0)</f>
        <v>117</v>
      </c>
      <c r="Y52" s="11">
        <f>IFERROR(VLOOKUP(C52,'[1]Influenze Pivot Data Sheet'!$A$1:$M$461,11,FALSE),0)</f>
        <v>280</v>
      </c>
      <c r="Z52" s="11">
        <f>IFERROR(VLOOKUP(C52,'[1]Influenze Pivot Data Sheet'!$A$1:$M$461,12,FALSE),0)</f>
        <v>478</v>
      </c>
      <c r="AA52" s="11">
        <f>IFERROR(VLOOKUP(C52,'[1]Influenze Pivot Data Sheet'!$A$1:$M$461,13,FALSE),0)</f>
        <v>945</v>
      </c>
      <c r="AB52" s="4">
        <f t="shared" si="0"/>
        <v>3.412799792872136E-4</v>
      </c>
      <c r="AC52" s="4">
        <f t="shared" si="1"/>
        <v>7.7566058343292365E-5</v>
      </c>
      <c r="AD52" s="4">
        <f t="shared" si="2"/>
        <v>1.0227161328474493E-4</v>
      </c>
      <c r="AE52" s="4">
        <f t="shared" si="5"/>
        <v>5.5452184118574008E-5</v>
      </c>
      <c r="AF52" s="4">
        <f t="shared" si="5"/>
        <v>6.3043985596753258E-5</v>
      </c>
      <c r="AG52" s="4">
        <f t="shared" si="5"/>
        <v>1.0915710663314976E-4</v>
      </c>
      <c r="AH52" s="4">
        <f t="shared" si="4"/>
        <v>1.0438916510406961E-4</v>
      </c>
      <c r="AI52" s="4">
        <f t="shared" si="4"/>
        <v>2.4352238791054573E-4</v>
      </c>
      <c r="AJ52" s="4">
        <f t="shared" si="4"/>
        <v>6.7966309530238236E-4</v>
      </c>
      <c r="AK52" s="4">
        <f t="shared" si="4"/>
        <v>3.8786961602168585E-3</v>
      </c>
      <c r="AL52" s="4">
        <f t="shared" si="4"/>
        <v>8.28492361182569E-4</v>
      </c>
      <c r="AM52" s="4">
        <f t="shared" si="4"/>
        <v>1.8655406005650362E-4</v>
      </c>
    </row>
    <row r="53" spans="1:39" x14ac:dyDescent="0.3">
      <c r="A53" s="9" t="s">
        <v>80</v>
      </c>
      <c r="B53" s="9" t="s">
        <v>32</v>
      </c>
      <c r="C53" s="9" t="s">
        <v>86</v>
      </c>
      <c r="D53" s="10">
        <f>VLOOKUP(C53,'[1]Cenus Pivot Data Sheet'!$A$1:$M$469,2,FALSE)</f>
        <v>327905.65799999994</v>
      </c>
      <c r="E53" s="10">
        <f>VLOOKUP(C53,'[1]Cenus Pivot Data Sheet'!$A$1:$M$469,3,FALSE)</f>
        <v>678666.34200000006</v>
      </c>
      <c r="F53" s="10">
        <f>VLOOKUP(C53,'[1]Cenus Pivot Data Sheet'!$A$1:$M$469,4,FALSE)</f>
        <v>688226.31900000013</v>
      </c>
      <c r="G53" s="10">
        <f>VLOOKUP(C53,'[1]Cenus Pivot Data Sheet'!$A$1:$M$469,5,FALSE)</f>
        <v>742924.19699999993</v>
      </c>
      <c r="H53" s="10">
        <f>VLOOKUP(C53,'[1]Cenus Pivot Data Sheet'!$A$1:$M$469,6,FALSE)</f>
        <v>689738.005</v>
      </c>
      <c r="I53" s="10">
        <f>VLOOKUP(C53,'[1]Cenus Pivot Data Sheet'!$A$1:$M$469,7,FALSE)</f>
        <v>701609.36300000013</v>
      </c>
      <c r="J53" s="10">
        <f>VLOOKUP(C53,'[1]Cenus Pivot Data Sheet'!$A$1:$M$469,8,FALSE)</f>
        <v>618569.06500000006</v>
      </c>
      <c r="K53" s="10">
        <f>VLOOKUP(C53,'[1]Cenus Pivot Data Sheet'!$A$1:$M$469,9,FALSE)</f>
        <v>345345.82099999988</v>
      </c>
      <c r="L53" s="10">
        <f>VLOOKUP(C53,'[1]Cenus Pivot Data Sheet'!$A$1:$M$469,10,FALSE)</f>
        <v>172295.24</v>
      </c>
      <c r="M53" s="10">
        <f>VLOOKUP(C53,'[1]Cenus Pivot Data Sheet'!$A$1:$M$469,11,FALSE)</f>
        <v>73396.256999999998</v>
      </c>
      <c r="N53" s="10">
        <f>VLOOKUP(C53,'[1]Cenus Pivot Data Sheet'!$A$1:$M$469,12,FALSE)</f>
        <v>591037.31799999985</v>
      </c>
      <c r="O53" s="10">
        <f>VLOOKUP(C53,'[1]Cenus Pivot Data Sheet'!$A$1:$M$469,13,FALSE)</f>
        <v>5038676.267</v>
      </c>
      <c r="P53" s="11">
        <f>IFERROR(VLOOKUP(C53,'[1]Influenze Pivot Data Sheet'!$A$1:$M$461,2,FALSE),0)</f>
        <v>115</v>
      </c>
      <c r="Q53" s="11">
        <f>IFERROR(VLOOKUP(C53,'[1]Influenze Pivot Data Sheet'!$A$1:$M$461,3,FALSE),0)</f>
        <v>57</v>
      </c>
      <c r="R53" s="11">
        <f>IFERROR(VLOOKUP(C53,'[1]Influenze Pivot Data Sheet'!$A$1:$M$461,4,FALSE),0)</f>
        <v>23</v>
      </c>
      <c r="S53" s="11">
        <f>IFERROR(VLOOKUP(C53,'[1]Influenze Pivot Data Sheet'!$A$1:$M$461,5,FALSE),0)</f>
        <v>45</v>
      </c>
      <c r="T53" s="11">
        <f>IFERROR(VLOOKUP(C53,'[1]Influenze Pivot Data Sheet'!$A$1:$M$461,6,FALSE),0)</f>
        <v>61</v>
      </c>
      <c r="U53" s="11">
        <f>IFERROR(VLOOKUP(C53,'[1]Influenze Pivot Data Sheet'!$A$1:$M$461,7,FALSE),0)</f>
        <v>63</v>
      </c>
      <c r="V53" s="11">
        <f>IFERROR(VLOOKUP(C53,'[1]Influenze Pivot Data Sheet'!$A$1:$M$461,8,FALSE),0)</f>
        <v>80</v>
      </c>
      <c r="W53" s="11">
        <f>IFERROR(VLOOKUP(C53,'[1]Influenze Pivot Data Sheet'!$A$1:$M$461,9,FALSE),0)</f>
        <v>80</v>
      </c>
      <c r="X53" s="11">
        <f>IFERROR(VLOOKUP(C53,'[1]Influenze Pivot Data Sheet'!$A$1:$M$461,10,FALSE),0)</f>
        <v>133</v>
      </c>
      <c r="Y53" s="11">
        <f>IFERROR(VLOOKUP(C53,'[1]Influenze Pivot Data Sheet'!$A$1:$M$461,11,FALSE),0)</f>
        <v>286</v>
      </c>
      <c r="Z53" s="11">
        <f>IFERROR(VLOOKUP(C53,'[1]Influenze Pivot Data Sheet'!$A$1:$M$461,12,FALSE),0)</f>
        <v>499</v>
      </c>
      <c r="AA53" s="11">
        <f>IFERROR(VLOOKUP(C53,'[1]Influenze Pivot Data Sheet'!$A$1:$M$461,13,FALSE),0)</f>
        <v>943</v>
      </c>
      <c r="AB53" s="4">
        <f t="shared" si="0"/>
        <v>3.5071063031184423E-4</v>
      </c>
      <c r="AC53" s="4">
        <f t="shared" si="1"/>
        <v>8.3988252359802444E-5</v>
      </c>
      <c r="AD53" s="4">
        <f t="shared" si="2"/>
        <v>3.3419239231390096E-5</v>
      </c>
      <c r="AE53" s="4">
        <f t="shared" si="5"/>
        <v>6.0571455582836538E-5</v>
      </c>
      <c r="AF53" s="4">
        <f t="shared" si="5"/>
        <v>8.8439377789541985E-5</v>
      </c>
      <c r="AG53" s="4">
        <f t="shared" si="5"/>
        <v>8.9793556532112576E-5</v>
      </c>
      <c r="AH53" s="4">
        <f t="shared" si="4"/>
        <v>1.2933074821645015E-4</v>
      </c>
      <c r="AI53" s="4">
        <f t="shared" si="4"/>
        <v>2.316518548518936E-4</v>
      </c>
      <c r="AJ53" s="4">
        <f t="shared" si="4"/>
        <v>7.7193078578375121E-4</v>
      </c>
      <c r="AK53" s="4">
        <f t="shared" si="4"/>
        <v>3.8966564739125594E-3</v>
      </c>
      <c r="AL53" s="4">
        <f t="shared" si="4"/>
        <v>8.4427833032363635E-4</v>
      </c>
      <c r="AM53" s="4">
        <f t="shared" si="4"/>
        <v>1.8715232930839929E-4</v>
      </c>
    </row>
    <row r="54" spans="1:39" x14ac:dyDescent="0.3">
      <c r="A54" s="9" t="s">
        <v>80</v>
      </c>
      <c r="B54" s="9" t="s">
        <v>34</v>
      </c>
      <c r="C54" s="9" t="s">
        <v>87</v>
      </c>
      <c r="D54" s="10">
        <f>VLOOKUP(C54,'[1]Cenus Pivot Data Sheet'!$A$1:$M$469,2,FALSE)</f>
        <v>331074.3299999999</v>
      </c>
      <c r="E54" s="10">
        <f>VLOOKUP(C54,'[1]Cenus Pivot Data Sheet'!$A$1:$M$469,3,FALSE)</f>
        <v>690865.52799999993</v>
      </c>
      <c r="F54" s="10">
        <f>VLOOKUP(C54,'[1]Cenus Pivot Data Sheet'!$A$1:$M$469,4,FALSE)</f>
        <v>702934.91300000006</v>
      </c>
      <c r="G54" s="10">
        <f>VLOOKUP(C54,'[1]Cenus Pivot Data Sheet'!$A$1:$M$469,5,FALSE)</f>
        <v>768552.96400000004</v>
      </c>
      <c r="H54" s="10">
        <f>VLOOKUP(C54,'[1]Cenus Pivot Data Sheet'!$A$1:$M$469,6,FALSE)</f>
        <v>703694.99900000007</v>
      </c>
      <c r="I54" s="10">
        <f>VLOOKUP(C54,'[1]Cenus Pivot Data Sheet'!$A$1:$M$469,7,FALSE)</f>
        <v>703617.7030000001</v>
      </c>
      <c r="J54" s="10">
        <f>VLOOKUP(C54,'[1]Cenus Pivot Data Sheet'!$A$1:$M$469,8,FALSE)</f>
        <v>636849.38800000004</v>
      </c>
      <c r="K54" s="10">
        <f>VLOOKUP(C54,'[1]Cenus Pivot Data Sheet'!$A$1:$M$469,9,FALSE)</f>
        <v>370677.58299999998</v>
      </c>
      <c r="L54" s="10">
        <f>VLOOKUP(C54,'[1]Cenus Pivot Data Sheet'!$A$1:$M$469,10,FALSE)</f>
        <v>179829.179</v>
      </c>
      <c r="M54" s="10">
        <f>VLOOKUP(C54,'[1]Cenus Pivot Data Sheet'!$A$1:$M$469,11,FALSE)</f>
        <v>74365.218999999997</v>
      </c>
      <c r="N54" s="10">
        <f>VLOOKUP(C54,'[1]Cenus Pivot Data Sheet'!$A$1:$M$469,12,FALSE)</f>
        <v>624871.98100000003</v>
      </c>
      <c r="O54" s="10">
        <f>VLOOKUP(C54,'[1]Cenus Pivot Data Sheet'!$A$1:$M$469,13,FALSE)</f>
        <v>5162461.8059999989</v>
      </c>
      <c r="P54" s="11">
        <f>IFERROR(VLOOKUP(C54,'[1]Influenze Pivot Data Sheet'!$A$1:$M$461,2,FALSE),0)</f>
        <v>88</v>
      </c>
      <c r="Q54" s="11">
        <f>IFERROR(VLOOKUP(C54,'[1]Influenze Pivot Data Sheet'!$A$1:$M$461,3,FALSE),0)</f>
        <v>60</v>
      </c>
      <c r="R54" s="11">
        <f>IFERROR(VLOOKUP(C54,'[1]Influenze Pivot Data Sheet'!$A$1:$M$461,4,FALSE),0)</f>
        <v>68</v>
      </c>
      <c r="S54" s="11">
        <f>IFERROR(VLOOKUP(C54,'[1]Influenze Pivot Data Sheet'!$A$1:$M$461,5,FALSE),0)</f>
        <v>55</v>
      </c>
      <c r="T54" s="11">
        <f>IFERROR(VLOOKUP(C54,'[1]Influenze Pivot Data Sheet'!$A$1:$M$461,6,FALSE),0)</f>
        <v>53</v>
      </c>
      <c r="U54" s="11">
        <f>IFERROR(VLOOKUP(C54,'[1]Influenze Pivot Data Sheet'!$A$1:$M$461,7,FALSE),0)</f>
        <v>47</v>
      </c>
      <c r="V54" s="11">
        <f>IFERROR(VLOOKUP(C54,'[1]Influenze Pivot Data Sheet'!$A$1:$M$461,8,FALSE),0)</f>
        <v>63</v>
      </c>
      <c r="W54" s="11">
        <f>IFERROR(VLOOKUP(C54,'[1]Influenze Pivot Data Sheet'!$A$1:$M$461,9,FALSE),0)</f>
        <v>61</v>
      </c>
      <c r="X54" s="11">
        <f>IFERROR(VLOOKUP(C54,'[1]Influenze Pivot Data Sheet'!$A$1:$M$461,10,FALSE),0)</f>
        <v>145</v>
      </c>
      <c r="Y54" s="11">
        <f>IFERROR(VLOOKUP(C54,'[1]Influenze Pivot Data Sheet'!$A$1:$M$461,11,FALSE),0)</f>
        <v>311</v>
      </c>
      <c r="Z54" s="11">
        <f>IFERROR(VLOOKUP(C54,'[1]Influenze Pivot Data Sheet'!$A$1:$M$461,12,FALSE),0)</f>
        <v>517</v>
      </c>
      <c r="AA54" s="11">
        <f>IFERROR(VLOOKUP(C54,'[1]Influenze Pivot Data Sheet'!$A$1:$M$461,13,FALSE),0)</f>
        <v>951</v>
      </c>
      <c r="AB54" s="4">
        <f t="shared" si="0"/>
        <v>2.6580133832786136E-4</v>
      </c>
      <c r="AC54" s="4">
        <f t="shared" si="1"/>
        <v>8.6847581140276557E-5</v>
      </c>
      <c r="AD54" s="4">
        <f t="shared" si="2"/>
        <v>9.6737263639087441E-5</v>
      </c>
      <c r="AE54" s="4">
        <f t="shared" si="5"/>
        <v>7.1563057559166478E-5</v>
      </c>
      <c r="AF54" s="4">
        <f t="shared" si="5"/>
        <v>7.5316721129632457E-5</v>
      </c>
      <c r="AG54" s="4">
        <f t="shared" si="5"/>
        <v>6.6797637125397895E-5</v>
      </c>
      <c r="AH54" s="4">
        <f t="shared" si="4"/>
        <v>9.8924488563691609E-5</v>
      </c>
      <c r="AI54" s="4">
        <f t="shared" si="4"/>
        <v>1.6456349883990691E-4</v>
      </c>
      <c r="AJ54" s="4">
        <f t="shared" si="4"/>
        <v>8.0632075843487005E-4</v>
      </c>
      <c r="AK54" s="4">
        <f t="shared" si="4"/>
        <v>4.1820625849296562E-3</v>
      </c>
      <c r="AL54" s="4">
        <f t="shared" si="4"/>
        <v>8.2736947041957385E-4</v>
      </c>
      <c r="AM54" s="4">
        <f t="shared" si="4"/>
        <v>1.8421443794406644E-4</v>
      </c>
    </row>
    <row r="55" spans="1:39" x14ac:dyDescent="0.3">
      <c r="A55" s="9" t="s">
        <v>80</v>
      </c>
      <c r="B55" s="9" t="s">
        <v>36</v>
      </c>
      <c r="C55" s="9" t="s">
        <v>88</v>
      </c>
      <c r="D55" s="10">
        <f>VLOOKUP(C55,'[1]Cenus Pivot Data Sheet'!$A$1:$M$469,2,FALSE)</f>
        <v>327758.63400000002</v>
      </c>
      <c r="E55" s="10">
        <f>VLOOKUP(C55,'[1]Cenus Pivot Data Sheet'!$A$1:$M$469,3,FALSE)</f>
        <v>690305.36400000006</v>
      </c>
      <c r="F55" s="10">
        <f>VLOOKUP(C55,'[1]Cenus Pivot Data Sheet'!$A$1:$M$469,4,FALSE)</f>
        <v>707081.68699999992</v>
      </c>
      <c r="G55" s="10">
        <f>VLOOKUP(C55,'[1]Cenus Pivot Data Sheet'!$A$1:$M$469,5,FALSE)</f>
        <v>782385.90899999999</v>
      </c>
      <c r="H55" s="10">
        <f>VLOOKUP(C55,'[1]Cenus Pivot Data Sheet'!$A$1:$M$469,6,FALSE)</f>
        <v>709751.50400000007</v>
      </c>
      <c r="I55" s="10">
        <f>VLOOKUP(C55,'[1]Cenus Pivot Data Sheet'!$A$1:$M$469,7,FALSE)</f>
        <v>700049.29499999993</v>
      </c>
      <c r="J55" s="10">
        <f>VLOOKUP(C55,'[1]Cenus Pivot Data Sheet'!$A$1:$M$469,8,FALSE)</f>
        <v>651793.321</v>
      </c>
      <c r="K55" s="10">
        <f>VLOOKUP(C55,'[1]Cenus Pivot Data Sheet'!$A$1:$M$469,9,FALSE)</f>
        <v>396733.6399999999</v>
      </c>
      <c r="L55" s="10">
        <f>VLOOKUP(C55,'[1]Cenus Pivot Data Sheet'!$A$1:$M$469,10,FALSE)</f>
        <v>185165.53899999999</v>
      </c>
      <c r="M55" s="10">
        <f>VLOOKUP(C55,'[1]Cenus Pivot Data Sheet'!$A$1:$M$469,11,FALSE)</f>
        <v>75474.671000000017</v>
      </c>
      <c r="N55" s="10">
        <f>VLOOKUP(C55,'[1]Cenus Pivot Data Sheet'!$A$1:$M$469,12,FALSE)</f>
        <v>657373.84999999986</v>
      </c>
      <c r="O55" s="10">
        <f>VLOOKUP(C55,'[1]Cenus Pivot Data Sheet'!$A$1:$M$469,13,FALSE)</f>
        <v>5226499.5639999993</v>
      </c>
      <c r="P55" s="11">
        <f>IFERROR(VLOOKUP(C55,'[1]Influenze Pivot Data Sheet'!$A$1:$M$461,2,FALSE),0)</f>
        <v>112</v>
      </c>
      <c r="Q55" s="11">
        <f>IFERROR(VLOOKUP(C55,'[1]Influenze Pivot Data Sheet'!$A$1:$M$461,3,FALSE),0)</f>
        <v>41</v>
      </c>
      <c r="R55" s="11">
        <f>IFERROR(VLOOKUP(C55,'[1]Influenze Pivot Data Sheet'!$A$1:$M$461,4,FALSE),0)</f>
        <v>53</v>
      </c>
      <c r="S55" s="11">
        <f>IFERROR(VLOOKUP(C55,'[1]Influenze Pivot Data Sheet'!$A$1:$M$461,5,FALSE),0)</f>
        <v>48</v>
      </c>
      <c r="T55" s="11">
        <f>IFERROR(VLOOKUP(C55,'[1]Influenze Pivot Data Sheet'!$A$1:$M$461,6,FALSE),0)</f>
        <v>50</v>
      </c>
      <c r="U55" s="11">
        <f>IFERROR(VLOOKUP(C55,'[1]Influenze Pivot Data Sheet'!$A$1:$M$461,7,FALSE),0)</f>
        <v>35</v>
      </c>
      <c r="V55" s="11">
        <f>IFERROR(VLOOKUP(C55,'[1]Influenze Pivot Data Sheet'!$A$1:$M$461,8,FALSE),0)</f>
        <v>64</v>
      </c>
      <c r="W55" s="11">
        <f>IFERROR(VLOOKUP(C55,'[1]Influenze Pivot Data Sheet'!$A$1:$M$461,9,FALSE),0)</f>
        <v>47</v>
      </c>
      <c r="X55" s="11">
        <f>IFERROR(VLOOKUP(C55,'[1]Influenze Pivot Data Sheet'!$A$1:$M$461,10,FALSE),0)</f>
        <v>101</v>
      </c>
      <c r="Y55" s="11">
        <f>IFERROR(VLOOKUP(C55,'[1]Influenze Pivot Data Sheet'!$A$1:$M$461,11,FALSE),0)</f>
        <v>228</v>
      </c>
      <c r="Z55" s="11">
        <f>IFERROR(VLOOKUP(C55,'[1]Influenze Pivot Data Sheet'!$A$1:$M$461,12,FALSE),0)</f>
        <v>376</v>
      </c>
      <c r="AA55" s="11">
        <f>IFERROR(VLOOKUP(C55,'[1]Influenze Pivot Data Sheet'!$A$1:$M$461,13,FALSE),0)</f>
        <v>779</v>
      </c>
      <c r="AB55" s="4">
        <f t="shared" si="0"/>
        <v>3.4171487302451961E-4</v>
      </c>
      <c r="AC55" s="4">
        <f t="shared" si="1"/>
        <v>5.9394004650961969E-5</v>
      </c>
      <c r="AD55" s="4">
        <f t="shared" si="2"/>
        <v>7.4955978883950368E-5</v>
      </c>
      <c r="AE55" s="4">
        <f t="shared" si="5"/>
        <v>6.1350798177526989E-5</v>
      </c>
      <c r="AF55" s="4">
        <f t="shared" si="5"/>
        <v>7.044719133134798E-5</v>
      </c>
      <c r="AG55" s="4">
        <f t="shared" si="5"/>
        <v>4.9996479176512854E-5</v>
      </c>
      <c r="AH55" s="4">
        <f t="shared" si="4"/>
        <v>9.8190634880715512E-5</v>
      </c>
      <c r="AI55" s="4">
        <f t="shared" si="4"/>
        <v>1.1846739288354779E-4</v>
      </c>
      <c r="AJ55" s="4">
        <f t="shared" si="4"/>
        <v>5.4545786729786694E-4</v>
      </c>
      <c r="AK55" s="4">
        <f t="shared" si="4"/>
        <v>3.0208810052315426E-3</v>
      </c>
      <c r="AL55" s="4">
        <f t="shared" si="4"/>
        <v>5.7197285836666618E-4</v>
      </c>
      <c r="AM55" s="4">
        <f t="shared" si="4"/>
        <v>1.4904813259064114E-4</v>
      </c>
    </row>
    <row r="56" spans="1:39" x14ac:dyDescent="0.3">
      <c r="A56" s="9" t="s">
        <v>80</v>
      </c>
      <c r="B56" s="9" t="s">
        <v>38</v>
      </c>
      <c r="C56" s="9" t="s">
        <v>89</v>
      </c>
      <c r="D56" s="10">
        <f>VLOOKUP(C56,'[1]Cenus Pivot Data Sheet'!$A$1:$M$469,2,FALSE)</f>
        <v>322790</v>
      </c>
      <c r="E56" s="10">
        <f>VLOOKUP(C56,'[1]Cenus Pivot Data Sheet'!$A$1:$M$469,3,FALSE)</f>
        <v>679209</v>
      </c>
      <c r="F56" s="10">
        <f>VLOOKUP(C56,'[1]Cenus Pivot Data Sheet'!$A$1:$M$469,4,FALSE)</f>
        <v>732272</v>
      </c>
      <c r="G56" s="10">
        <f>VLOOKUP(C56,'[1]Cenus Pivot Data Sheet'!$A$1:$M$469,5,FALSE)</f>
        <v>786858</v>
      </c>
      <c r="H56" s="10">
        <f>VLOOKUP(C56,'[1]Cenus Pivot Data Sheet'!$A$1:$M$469,6,FALSE)</f>
        <v>699962</v>
      </c>
      <c r="I56" s="10">
        <f>VLOOKUP(C56,'[1]Cenus Pivot Data Sheet'!$A$1:$M$469,7,FALSE)</f>
        <v>686121</v>
      </c>
      <c r="J56" s="10">
        <f>VLOOKUP(C56,'[1]Cenus Pivot Data Sheet'!$A$1:$M$469,8,FALSE)</f>
        <v>657660</v>
      </c>
      <c r="K56" s="10">
        <f>VLOOKUP(C56,'[1]Cenus Pivot Data Sheet'!$A$1:$M$469,9,FALSE)</f>
        <v>423589</v>
      </c>
      <c r="L56" s="10">
        <f>VLOOKUP(C56,'[1]Cenus Pivot Data Sheet'!$A$1:$M$469,10,FALSE)</f>
        <v>199032</v>
      </c>
      <c r="M56" s="10">
        <f>VLOOKUP(C56,'[1]Cenus Pivot Data Sheet'!$A$1:$M$469,11,FALSE)</f>
        <v>85624</v>
      </c>
      <c r="N56" s="10">
        <f>VLOOKUP(C56,'[1]Cenus Pivot Data Sheet'!$A$1:$M$469,12,FALSE)</f>
        <v>708245</v>
      </c>
      <c r="O56" s="10">
        <f>VLOOKUP(C56,'[1]Cenus Pivot Data Sheet'!$A$1:$M$469,13,FALSE)</f>
        <v>5273117</v>
      </c>
      <c r="P56" s="11">
        <f>IFERROR(VLOOKUP(C56,'[1]Influenze Pivot Data Sheet'!$A$1:$M$461,2,FALSE),0)</f>
        <v>101</v>
      </c>
      <c r="Q56" s="11">
        <f>IFERROR(VLOOKUP(C56,'[1]Influenze Pivot Data Sheet'!$A$1:$M$461,3,FALSE),0)</f>
        <v>31</v>
      </c>
      <c r="R56" s="11">
        <f>IFERROR(VLOOKUP(C56,'[1]Influenze Pivot Data Sheet'!$A$1:$M$461,4,FALSE),0)</f>
        <v>58</v>
      </c>
      <c r="S56" s="11">
        <f>IFERROR(VLOOKUP(C56,'[1]Influenze Pivot Data Sheet'!$A$1:$M$461,5,FALSE),0)</f>
        <v>75</v>
      </c>
      <c r="T56" s="11">
        <f>IFERROR(VLOOKUP(C56,'[1]Influenze Pivot Data Sheet'!$A$1:$M$461,6,FALSE),0)</f>
        <v>58</v>
      </c>
      <c r="U56" s="11">
        <f>IFERROR(VLOOKUP(C56,'[1]Influenze Pivot Data Sheet'!$A$1:$M$461,7,FALSE),0)</f>
        <v>63</v>
      </c>
      <c r="V56" s="11">
        <f>IFERROR(VLOOKUP(C56,'[1]Influenze Pivot Data Sheet'!$A$1:$M$461,8,FALSE),0)</f>
        <v>63</v>
      </c>
      <c r="W56" s="11">
        <f>IFERROR(VLOOKUP(C56,'[1]Influenze Pivot Data Sheet'!$A$1:$M$461,9,FALSE),0)</f>
        <v>76</v>
      </c>
      <c r="X56" s="11">
        <f>IFERROR(VLOOKUP(C56,'[1]Influenze Pivot Data Sheet'!$A$1:$M$461,10,FALSE),0)</f>
        <v>117</v>
      </c>
      <c r="Y56" s="11">
        <f>IFERROR(VLOOKUP(C56,'[1]Influenze Pivot Data Sheet'!$A$1:$M$461,11,FALSE),0)</f>
        <v>241</v>
      </c>
      <c r="Z56" s="11">
        <f>IFERROR(VLOOKUP(C56,'[1]Influenze Pivot Data Sheet'!$A$1:$M$461,12,FALSE),0)</f>
        <v>434</v>
      </c>
      <c r="AA56" s="11">
        <f>IFERROR(VLOOKUP(C56,'[1]Influenze Pivot Data Sheet'!$A$1:$M$461,13,FALSE),0)</f>
        <v>883</v>
      </c>
      <c r="AB56" s="4">
        <f t="shared" si="0"/>
        <v>3.1289692989249976E-4</v>
      </c>
      <c r="AC56" s="4">
        <f t="shared" si="1"/>
        <v>4.5641326896433939E-5</v>
      </c>
      <c r="AD56" s="4">
        <f t="shared" si="2"/>
        <v>7.9205541110407063E-5</v>
      </c>
      <c r="AE56" s="4">
        <f t="shared" si="5"/>
        <v>9.5315800309585724E-5</v>
      </c>
      <c r="AF56" s="4">
        <f t="shared" si="5"/>
        <v>8.2861641060514709E-5</v>
      </c>
      <c r="AG56" s="4">
        <f t="shared" si="5"/>
        <v>9.1820538942839533E-5</v>
      </c>
      <c r="AH56" s="4">
        <f t="shared" si="4"/>
        <v>9.5794179363196792E-5</v>
      </c>
      <c r="AI56" s="4">
        <f t="shared" si="4"/>
        <v>1.7941920115961463E-4</v>
      </c>
      <c r="AJ56" s="4">
        <f t="shared" si="4"/>
        <v>5.8784517062582904E-4</v>
      </c>
      <c r="AK56" s="4">
        <f t="shared" si="4"/>
        <v>2.8146314117537138E-3</v>
      </c>
      <c r="AL56" s="4">
        <f t="shared" si="4"/>
        <v>6.1278229991034176E-4</v>
      </c>
      <c r="AM56" s="4">
        <f t="shared" si="4"/>
        <v>1.6745314014462415E-4</v>
      </c>
    </row>
    <row r="57" spans="1:39" x14ac:dyDescent="0.3">
      <c r="A57" s="9" t="s">
        <v>90</v>
      </c>
      <c r="B57" s="9" t="s">
        <v>22</v>
      </c>
      <c r="C57" s="9" t="s">
        <v>91</v>
      </c>
      <c r="D57" s="10">
        <f>VLOOKUP(C57,'[1]Cenus Pivot Data Sheet'!$A$1:$M$469,2,FALSE)</f>
        <v>212558.02899999998</v>
      </c>
      <c r="E57" s="10">
        <f>VLOOKUP(C57,'[1]Cenus Pivot Data Sheet'!$A$1:$M$469,3,FALSE)</f>
        <v>459486.46100000001</v>
      </c>
      <c r="F57" s="10">
        <f>VLOOKUP(C57,'[1]Cenus Pivot Data Sheet'!$A$1:$M$469,4,FALSE)</f>
        <v>478043.67700000003</v>
      </c>
      <c r="G57" s="10">
        <f>VLOOKUP(C57,'[1]Cenus Pivot Data Sheet'!$A$1:$M$469,5,FALSE)</f>
        <v>403268.70999999996</v>
      </c>
      <c r="H57" s="10">
        <f>VLOOKUP(C57,'[1]Cenus Pivot Data Sheet'!$A$1:$M$469,6,FALSE)</f>
        <v>519801.31499999994</v>
      </c>
      <c r="I57" s="10">
        <f>VLOOKUP(C57,'[1]Cenus Pivot Data Sheet'!$A$1:$M$469,7,FALSE)</f>
        <v>548351.92500000005</v>
      </c>
      <c r="J57" s="10">
        <f>VLOOKUP(C57,'[1]Cenus Pivot Data Sheet'!$A$1:$M$469,8,FALSE)</f>
        <v>397044.58799999999</v>
      </c>
      <c r="K57" s="10">
        <f>VLOOKUP(C57,'[1]Cenus Pivot Data Sheet'!$A$1:$M$469,9,FALSE)</f>
        <v>233949.85399999999</v>
      </c>
      <c r="L57" s="10">
        <f>VLOOKUP(C57,'[1]Cenus Pivot Data Sheet'!$A$1:$M$469,10,FALSE)</f>
        <v>164920.69400000002</v>
      </c>
      <c r="M57" s="10">
        <f>VLOOKUP(C57,'[1]Cenus Pivot Data Sheet'!$A$1:$M$469,11,FALSE)</f>
        <v>77304.618000000002</v>
      </c>
      <c r="N57" s="10">
        <f>VLOOKUP(C57,'[1]Cenus Pivot Data Sheet'!$A$1:$M$469,12,FALSE)</f>
        <v>476175.16600000003</v>
      </c>
      <c r="O57" s="10">
        <f>VLOOKUP(C57,'[1]Cenus Pivot Data Sheet'!$A$1:$M$469,13,FALSE)</f>
        <v>3494729.8709999993</v>
      </c>
      <c r="P57" s="11">
        <f>IFERROR(VLOOKUP(C57,'[1]Influenze Pivot Data Sheet'!$A$1:$M$461,2,FALSE),0)</f>
        <v>88</v>
      </c>
      <c r="Q57" s="11">
        <f>IFERROR(VLOOKUP(C57,'[1]Influenze Pivot Data Sheet'!$A$1:$M$461,3,FALSE),0)</f>
        <v>48</v>
      </c>
      <c r="R57" s="11">
        <f>IFERROR(VLOOKUP(C57,'[1]Influenze Pivot Data Sheet'!$A$1:$M$461,4,FALSE),0)</f>
        <v>42</v>
      </c>
      <c r="S57" s="11">
        <f>IFERROR(VLOOKUP(C57,'[1]Influenze Pivot Data Sheet'!$A$1:$M$461,5,FALSE),0)</f>
        <v>43</v>
      </c>
      <c r="T57" s="11">
        <f>IFERROR(VLOOKUP(C57,'[1]Influenze Pivot Data Sheet'!$A$1:$M$461,6,FALSE),0)</f>
        <v>31</v>
      </c>
      <c r="U57" s="11">
        <f>IFERROR(VLOOKUP(C57,'[1]Influenze Pivot Data Sheet'!$A$1:$M$461,7,FALSE),0)</f>
        <v>46</v>
      </c>
      <c r="V57" s="11">
        <f>IFERROR(VLOOKUP(C57,'[1]Influenze Pivot Data Sheet'!$A$1:$M$461,8,FALSE),0)</f>
        <v>56</v>
      </c>
      <c r="W57" s="11">
        <f>IFERROR(VLOOKUP(C57,'[1]Influenze Pivot Data Sheet'!$A$1:$M$461,9,FALSE),0)</f>
        <v>56</v>
      </c>
      <c r="X57" s="11">
        <f>IFERROR(VLOOKUP(C57,'[1]Influenze Pivot Data Sheet'!$A$1:$M$461,10,FALSE),0)</f>
        <v>171</v>
      </c>
      <c r="Y57" s="11">
        <f>IFERROR(VLOOKUP(C57,'[1]Influenze Pivot Data Sheet'!$A$1:$M$461,11,FALSE),0)</f>
        <v>364</v>
      </c>
      <c r="Z57" s="11">
        <f>IFERROR(VLOOKUP(C57,'[1]Influenze Pivot Data Sheet'!$A$1:$M$461,12,FALSE),0)</f>
        <v>591</v>
      </c>
      <c r="AA57" s="11">
        <f>IFERROR(VLOOKUP(C57,'[1]Influenze Pivot Data Sheet'!$A$1:$M$461,13,FALSE),0)</f>
        <v>945</v>
      </c>
      <c r="AB57" s="4">
        <f t="shared" si="0"/>
        <v>4.1400459165906174E-4</v>
      </c>
      <c r="AC57" s="4">
        <f t="shared" si="1"/>
        <v>1.0446444906240665E-4</v>
      </c>
      <c r="AD57" s="4">
        <f t="shared" si="2"/>
        <v>8.7858080800428615E-5</v>
      </c>
      <c r="AE57" s="4">
        <f t="shared" si="5"/>
        <v>1.066286546258449E-4</v>
      </c>
      <c r="AF57" s="4">
        <f t="shared" si="5"/>
        <v>5.9638171557915362E-5</v>
      </c>
      <c r="AG57" s="4">
        <f t="shared" si="5"/>
        <v>8.3887733228984275E-5</v>
      </c>
      <c r="AH57" s="4">
        <f t="shared" si="4"/>
        <v>1.4104209374086722E-4</v>
      </c>
      <c r="AI57" s="4">
        <f t="shared" si="4"/>
        <v>2.3936753557452531E-4</v>
      </c>
      <c r="AJ57" s="4">
        <f t="shared" si="4"/>
        <v>1.0368619962271078E-3</v>
      </c>
      <c r="AK57" s="4">
        <f t="shared" si="4"/>
        <v>4.7086449609000068E-3</v>
      </c>
      <c r="AL57" s="4">
        <f t="shared" si="4"/>
        <v>1.2411399043855218E-3</v>
      </c>
      <c r="AM57" s="4">
        <f t="shared" si="4"/>
        <v>2.7040716589908935E-4</v>
      </c>
    </row>
    <row r="58" spans="1:39" x14ac:dyDescent="0.3">
      <c r="A58" s="9" t="s">
        <v>90</v>
      </c>
      <c r="B58" s="9" t="s">
        <v>24</v>
      </c>
      <c r="C58" s="9" t="s">
        <v>92</v>
      </c>
      <c r="D58" s="10">
        <f>VLOOKUP(C58,'[1]Cenus Pivot Data Sheet'!$A$1:$M$469,2,FALSE)</f>
        <v>205283.99900000001</v>
      </c>
      <c r="E58" s="10">
        <f>VLOOKUP(C58,'[1]Cenus Pivot Data Sheet'!$A$1:$M$469,3,FALSE)</f>
        <v>468081.70400000003</v>
      </c>
      <c r="F58" s="10">
        <f>VLOOKUP(C58,'[1]Cenus Pivot Data Sheet'!$A$1:$M$469,4,FALSE)</f>
        <v>474259.14500000002</v>
      </c>
      <c r="G58" s="10">
        <f>VLOOKUP(C58,'[1]Cenus Pivot Data Sheet'!$A$1:$M$469,5,FALSE)</f>
        <v>410857.38199999998</v>
      </c>
      <c r="H58" s="10">
        <f>VLOOKUP(C58,'[1]Cenus Pivot Data Sheet'!$A$1:$M$469,6,FALSE)</f>
        <v>512567.80999999994</v>
      </c>
      <c r="I58" s="10">
        <f>VLOOKUP(C58,'[1]Cenus Pivot Data Sheet'!$A$1:$M$469,7,FALSE)</f>
        <v>564174.88899999997</v>
      </c>
      <c r="J58" s="10">
        <f>VLOOKUP(C58,'[1]Cenus Pivot Data Sheet'!$A$1:$M$469,8,FALSE)</f>
        <v>419799.91000000003</v>
      </c>
      <c r="K58" s="10">
        <f>VLOOKUP(C58,'[1]Cenus Pivot Data Sheet'!$A$1:$M$469,9,FALSE)</f>
        <v>239997.747</v>
      </c>
      <c r="L58" s="10">
        <f>VLOOKUP(C58,'[1]Cenus Pivot Data Sheet'!$A$1:$M$469,10,FALSE)</f>
        <v>171018.71299999999</v>
      </c>
      <c r="M58" s="10">
        <f>VLOOKUP(C58,'[1]Cenus Pivot Data Sheet'!$A$1:$M$469,11,FALSE)</f>
        <v>80632.789000000004</v>
      </c>
      <c r="N58" s="10">
        <f>VLOOKUP(C58,'[1]Cenus Pivot Data Sheet'!$A$1:$M$469,12,FALSE)</f>
        <v>491649.24899999995</v>
      </c>
      <c r="O58" s="10">
        <f>VLOOKUP(C58,'[1]Cenus Pivot Data Sheet'!$A$1:$M$469,13,FALSE)</f>
        <v>3546674.088</v>
      </c>
      <c r="P58" s="11">
        <f>IFERROR(VLOOKUP(C58,'[1]Influenze Pivot Data Sheet'!$A$1:$M$461,2,FALSE),0)</f>
        <v>103</v>
      </c>
      <c r="Q58" s="11">
        <f>IFERROR(VLOOKUP(C58,'[1]Influenze Pivot Data Sheet'!$A$1:$M$461,3,FALSE),0)</f>
        <v>63</v>
      </c>
      <c r="R58" s="11">
        <f>IFERROR(VLOOKUP(C58,'[1]Influenze Pivot Data Sheet'!$A$1:$M$461,4,FALSE),0)</f>
        <v>60</v>
      </c>
      <c r="S58" s="11">
        <f>IFERROR(VLOOKUP(C58,'[1]Influenze Pivot Data Sheet'!$A$1:$M$461,5,FALSE),0)</f>
        <v>49</v>
      </c>
      <c r="T58" s="11">
        <f>IFERROR(VLOOKUP(C58,'[1]Influenze Pivot Data Sheet'!$A$1:$M$461,6,FALSE),0)</f>
        <v>45</v>
      </c>
      <c r="U58" s="11">
        <f>IFERROR(VLOOKUP(C58,'[1]Influenze Pivot Data Sheet'!$A$1:$M$461,7,FALSE),0)</f>
        <v>72</v>
      </c>
      <c r="V58" s="11">
        <f>IFERROR(VLOOKUP(C58,'[1]Influenze Pivot Data Sheet'!$A$1:$M$461,8,FALSE),0)</f>
        <v>63</v>
      </c>
      <c r="W58" s="11">
        <f>IFERROR(VLOOKUP(C58,'[1]Influenze Pivot Data Sheet'!$A$1:$M$461,9,FALSE),0)</f>
        <v>86</v>
      </c>
      <c r="X58" s="11">
        <f>IFERROR(VLOOKUP(C58,'[1]Influenze Pivot Data Sheet'!$A$1:$M$461,10,FALSE),0)</f>
        <v>120</v>
      </c>
      <c r="Y58" s="11">
        <f>IFERROR(VLOOKUP(C58,'[1]Influenze Pivot Data Sheet'!$A$1:$M$461,11,FALSE),0)</f>
        <v>339</v>
      </c>
      <c r="Z58" s="11">
        <f>IFERROR(VLOOKUP(C58,'[1]Influenze Pivot Data Sheet'!$A$1:$M$461,12,FALSE),0)</f>
        <v>545</v>
      </c>
      <c r="AA58" s="11">
        <f>IFERROR(VLOOKUP(C58,'[1]Influenze Pivot Data Sheet'!$A$1:$M$461,13,FALSE),0)</f>
        <v>1000</v>
      </c>
      <c r="AB58" s="4">
        <f t="shared" si="0"/>
        <v>5.0174392793273675E-4</v>
      </c>
      <c r="AC58" s="4">
        <f t="shared" si="1"/>
        <v>1.3459188740263172E-4</v>
      </c>
      <c r="AD58" s="4">
        <f t="shared" si="2"/>
        <v>1.2651311130753209E-4</v>
      </c>
      <c r="AE58" s="4">
        <f t="shared" si="5"/>
        <v>1.1926279567248959E-4</v>
      </c>
      <c r="AF58" s="4">
        <f t="shared" si="5"/>
        <v>8.7793261929577682E-5</v>
      </c>
      <c r="AG58" s="4">
        <f t="shared" si="5"/>
        <v>1.2762000118016597E-4</v>
      </c>
      <c r="AH58" s="4">
        <f t="shared" si="4"/>
        <v>1.5007149477473683E-4</v>
      </c>
      <c r="AI58" s="4">
        <f t="shared" si="4"/>
        <v>3.5833669721907848E-4</v>
      </c>
      <c r="AJ58" s="4">
        <f t="shared" si="4"/>
        <v>7.0167759945661623E-4</v>
      </c>
      <c r="AK58" s="4">
        <f t="shared" si="4"/>
        <v>4.2042450001326384E-3</v>
      </c>
      <c r="AL58" s="4">
        <f t="shared" si="4"/>
        <v>1.1085138462196655E-3</v>
      </c>
      <c r="AM58" s="4">
        <f t="shared" si="4"/>
        <v>2.8195429723397805E-4</v>
      </c>
    </row>
    <row r="59" spans="1:39" x14ac:dyDescent="0.3">
      <c r="A59" s="9" t="s">
        <v>90</v>
      </c>
      <c r="B59" s="9" t="s">
        <v>26</v>
      </c>
      <c r="C59" s="9" t="s">
        <v>93</v>
      </c>
      <c r="D59" s="10">
        <f>VLOOKUP(C59,'[1]Cenus Pivot Data Sheet'!$A$1:$M$469,2,FALSE)</f>
        <v>203157.07199999999</v>
      </c>
      <c r="E59" s="10">
        <f>VLOOKUP(C59,'[1]Cenus Pivot Data Sheet'!$A$1:$M$469,3,FALSE)</f>
        <v>463028.13100000005</v>
      </c>
      <c r="F59" s="10">
        <f>VLOOKUP(C59,'[1]Cenus Pivot Data Sheet'!$A$1:$M$469,4,FALSE)</f>
        <v>477078.43900000001</v>
      </c>
      <c r="G59" s="10">
        <f>VLOOKUP(C59,'[1]Cenus Pivot Data Sheet'!$A$1:$M$469,5,FALSE)</f>
        <v>414807.14799999999</v>
      </c>
      <c r="H59" s="10">
        <f>VLOOKUP(C59,'[1]Cenus Pivot Data Sheet'!$A$1:$M$469,6,FALSE)</f>
        <v>497351.57300000003</v>
      </c>
      <c r="I59" s="10">
        <f>VLOOKUP(C59,'[1]Cenus Pivot Data Sheet'!$A$1:$M$469,7,FALSE)</f>
        <v>568458.89300000004</v>
      </c>
      <c r="J59" s="10">
        <f>VLOOKUP(C59,'[1]Cenus Pivot Data Sheet'!$A$1:$M$469,8,FALSE)</f>
        <v>431497.94000000006</v>
      </c>
      <c r="K59" s="10">
        <f>VLOOKUP(C59,'[1]Cenus Pivot Data Sheet'!$A$1:$M$469,9,FALSE)</f>
        <v>248604.04199999999</v>
      </c>
      <c r="L59" s="10">
        <f>VLOOKUP(C59,'[1]Cenus Pivot Data Sheet'!$A$1:$M$469,10,FALSE)</f>
        <v>166614.00899999999</v>
      </c>
      <c r="M59" s="10">
        <f>VLOOKUP(C59,'[1]Cenus Pivot Data Sheet'!$A$1:$M$469,11,FALSE)</f>
        <v>84415.731</v>
      </c>
      <c r="N59" s="10">
        <f>VLOOKUP(C59,'[1]Cenus Pivot Data Sheet'!$A$1:$M$469,12,FALSE)</f>
        <v>499633.78200000001</v>
      </c>
      <c r="O59" s="10">
        <f>VLOOKUP(C59,'[1]Cenus Pivot Data Sheet'!$A$1:$M$469,13,FALSE)</f>
        <v>3555012.9780000001</v>
      </c>
      <c r="P59" s="11">
        <f>IFERROR(VLOOKUP(C59,'[1]Influenze Pivot Data Sheet'!$A$1:$M$461,2,FALSE),0)</f>
        <v>116</v>
      </c>
      <c r="Q59" s="11">
        <f>IFERROR(VLOOKUP(C59,'[1]Influenze Pivot Data Sheet'!$A$1:$M$461,3,FALSE),0)</f>
        <v>71</v>
      </c>
      <c r="R59" s="11">
        <f>IFERROR(VLOOKUP(C59,'[1]Influenze Pivot Data Sheet'!$A$1:$M$461,4,FALSE),0)</f>
        <v>72</v>
      </c>
      <c r="S59" s="11">
        <f>IFERROR(VLOOKUP(C59,'[1]Influenze Pivot Data Sheet'!$A$1:$M$461,5,FALSE),0)</f>
        <v>74</v>
      </c>
      <c r="T59" s="11">
        <f>IFERROR(VLOOKUP(C59,'[1]Influenze Pivot Data Sheet'!$A$1:$M$461,6,FALSE),0)</f>
        <v>65</v>
      </c>
      <c r="U59" s="11">
        <f>IFERROR(VLOOKUP(C59,'[1]Influenze Pivot Data Sheet'!$A$1:$M$461,7,FALSE),0)</f>
        <v>45</v>
      </c>
      <c r="V59" s="11">
        <f>IFERROR(VLOOKUP(C59,'[1]Influenze Pivot Data Sheet'!$A$1:$M$461,8,FALSE),0)</f>
        <v>51</v>
      </c>
      <c r="W59" s="11">
        <f>IFERROR(VLOOKUP(C59,'[1]Influenze Pivot Data Sheet'!$A$1:$M$461,9,FALSE),0)</f>
        <v>64</v>
      </c>
      <c r="X59" s="11">
        <f>IFERROR(VLOOKUP(C59,'[1]Influenze Pivot Data Sheet'!$A$1:$M$461,10,FALSE),0)</f>
        <v>142</v>
      </c>
      <c r="Y59" s="11">
        <f>IFERROR(VLOOKUP(C59,'[1]Influenze Pivot Data Sheet'!$A$1:$M$461,11,FALSE),0)</f>
        <v>415</v>
      </c>
      <c r="Z59" s="11">
        <f>IFERROR(VLOOKUP(C59,'[1]Influenze Pivot Data Sheet'!$A$1:$M$461,12,FALSE),0)</f>
        <v>621</v>
      </c>
      <c r="AA59" s="11">
        <f>IFERROR(VLOOKUP(C59,'[1]Influenze Pivot Data Sheet'!$A$1:$M$461,13,FALSE),0)</f>
        <v>1115</v>
      </c>
      <c r="AB59" s="4">
        <f t="shared" si="0"/>
        <v>5.7098676830703691E-4</v>
      </c>
      <c r="AC59" s="4">
        <f t="shared" si="1"/>
        <v>1.5333841563073408E-4</v>
      </c>
      <c r="AD59" s="4">
        <f t="shared" si="2"/>
        <v>1.5091857882095568E-4</v>
      </c>
      <c r="AE59" s="4">
        <f t="shared" si="5"/>
        <v>1.7839615434977991E-4</v>
      </c>
      <c r="AF59" s="4">
        <f t="shared" si="5"/>
        <v>1.3069225780854219E-4</v>
      </c>
      <c r="AG59" s="4">
        <f t="shared" si="5"/>
        <v>7.9161396811853541E-5</v>
      </c>
      <c r="AH59" s="4">
        <f t="shared" si="4"/>
        <v>1.1819291651774743E-4</v>
      </c>
      <c r="AI59" s="4">
        <f t="shared" si="4"/>
        <v>2.574374876817168E-4</v>
      </c>
      <c r="AJ59" s="4">
        <f t="shared" si="4"/>
        <v>8.5226927106711657E-4</v>
      </c>
      <c r="AK59" s="4">
        <f t="shared" si="4"/>
        <v>4.9161453094565986E-3</v>
      </c>
      <c r="AL59" s="4">
        <f t="shared" si="4"/>
        <v>1.2429103522867875E-3</v>
      </c>
      <c r="AM59" s="4">
        <f t="shared" si="4"/>
        <v>3.1364161169034131E-4</v>
      </c>
    </row>
    <row r="60" spans="1:39" x14ac:dyDescent="0.3">
      <c r="A60" s="9" t="s">
        <v>90</v>
      </c>
      <c r="B60" s="9" t="s">
        <v>28</v>
      </c>
      <c r="C60" s="9" t="s">
        <v>94</v>
      </c>
      <c r="D60" s="10">
        <f>VLOOKUP(C60,'[1]Cenus Pivot Data Sheet'!$A$1:$M$469,2,FALSE)</f>
        <v>199318.37699999998</v>
      </c>
      <c r="E60" s="10">
        <f>VLOOKUP(C60,'[1]Cenus Pivot Data Sheet'!$A$1:$M$469,3,FALSE)</f>
        <v>458918.10800000001</v>
      </c>
      <c r="F60" s="10">
        <f>VLOOKUP(C60,'[1]Cenus Pivot Data Sheet'!$A$1:$M$469,4,FALSE)</f>
        <v>479176.98500000004</v>
      </c>
      <c r="G60" s="10">
        <f>VLOOKUP(C60,'[1]Cenus Pivot Data Sheet'!$A$1:$M$469,5,FALSE)</f>
        <v>420884.95999999996</v>
      </c>
      <c r="H60" s="10">
        <f>VLOOKUP(C60,'[1]Cenus Pivot Data Sheet'!$A$1:$M$469,6,FALSE)</f>
        <v>485113.86600000004</v>
      </c>
      <c r="I60" s="10">
        <f>VLOOKUP(C60,'[1]Cenus Pivot Data Sheet'!$A$1:$M$469,7,FALSE)</f>
        <v>569386.64899999998</v>
      </c>
      <c r="J60" s="10">
        <f>VLOOKUP(C60,'[1]Cenus Pivot Data Sheet'!$A$1:$M$469,8,FALSE)</f>
        <v>444154.76499999996</v>
      </c>
      <c r="K60" s="10">
        <f>VLOOKUP(C60,'[1]Cenus Pivot Data Sheet'!$A$1:$M$469,9,FALSE)</f>
        <v>258418.13399999999</v>
      </c>
      <c r="L60" s="10">
        <f>VLOOKUP(C60,'[1]Cenus Pivot Data Sheet'!$A$1:$M$469,10,FALSE)</f>
        <v>167108.36599999998</v>
      </c>
      <c r="M60" s="10">
        <f>VLOOKUP(C60,'[1]Cenus Pivot Data Sheet'!$A$1:$M$469,11,FALSE)</f>
        <v>84749.743999999992</v>
      </c>
      <c r="N60" s="10">
        <f>VLOOKUP(C60,'[1]Cenus Pivot Data Sheet'!$A$1:$M$469,12,FALSE)</f>
        <v>510276.24400000001</v>
      </c>
      <c r="O60" s="10">
        <f>VLOOKUP(C60,'[1]Cenus Pivot Data Sheet'!$A$1:$M$469,13,FALSE)</f>
        <v>3567229.9540000004</v>
      </c>
      <c r="P60" s="11">
        <f>IFERROR(VLOOKUP(C60,'[1]Influenze Pivot Data Sheet'!$A$1:$M$461,2,FALSE),0)</f>
        <v>85</v>
      </c>
      <c r="Q60" s="11">
        <f>IFERROR(VLOOKUP(C60,'[1]Influenze Pivot Data Sheet'!$A$1:$M$461,3,FALSE),0)</f>
        <v>59</v>
      </c>
      <c r="R60" s="11">
        <f>IFERROR(VLOOKUP(C60,'[1]Influenze Pivot Data Sheet'!$A$1:$M$461,4,FALSE),0)</f>
        <v>57</v>
      </c>
      <c r="S60" s="11">
        <f>IFERROR(VLOOKUP(C60,'[1]Influenze Pivot Data Sheet'!$A$1:$M$461,5,FALSE),0)</f>
        <v>57</v>
      </c>
      <c r="T60" s="11">
        <f>IFERROR(VLOOKUP(C60,'[1]Influenze Pivot Data Sheet'!$A$1:$M$461,6,FALSE),0)</f>
        <v>52</v>
      </c>
      <c r="U60" s="11">
        <f>IFERROR(VLOOKUP(C60,'[1]Influenze Pivot Data Sheet'!$A$1:$M$461,7,FALSE),0)</f>
        <v>81</v>
      </c>
      <c r="V60" s="11">
        <f>IFERROR(VLOOKUP(C60,'[1]Influenze Pivot Data Sheet'!$A$1:$M$461,8,FALSE),0)</f>
        <v>51</v>
      </c>
      <c r="W60" s="11">
        <f>IFERROR(VLOOKUP(C60,'[1]Influenze Pivot Data Sheet'!$A$1:$M$461,9,FALSE),0)</f>
        <v>58</v>
      </c>
      <c r="X60" s="11">
        <f>IFERROR(VLOOKUP(C60,'[1]Influenze Pivot Data Sheet'!$A$1:$M$461,10,FALSE),0)</f>
        <v>134</v>
      </c>
      <c r="Y60" s="11">
        <f>IFERROR(VLOOKUP(C60,'[1]Influenze Pivot Data Sheet'!$A$1:$M$461,11,FALSE),0)</f>
        <v>317</v>
      </c>
      <c r="Z60" s="11">
        <f>IFERROR(VLOOKUP(C60,'[1]Influenze Pivot Data Sheet'!$A$1:$M$461,12,FALSE),0)</f>
        <v>509</v>
      </c>
      <c r="AA60" s="11">
        <f>IFERROR(VLOOKUP(C60,'[1]Influenze Pivot Data Sheet'!$A$1:$M$461,13,FALSE),0)</f>
        <v>951</v>
      </c>
      <c r="AB60" s="4">
        <f t="shared" si="0"/>
        <v>4.264534022369649E-4</v>
      </c>
      <c r="AC60" s="4">
        <f t="shared" si="1"/>
        <v>1.2856324248595568E-4</v>
      </c>
      <c r="AD60" s="4">
        <f t="shared" si="2"/>
        <v>1.1895396019489541E-4</v>
      </c>
      <c r="AE60" s="4">
        <f t="shared" si="5"/>
        <v>1.3542893050870719E-4</v>
      </c>
      <c r="AF60" s="4">
        <f t="shared" si="5"/>
        <v>1.0719132897347444E-4</v>
      </c>
      <c r="AG60" s="4">
        <f t="shared" si="5"/>
        <v>1.4225834086952749E-4</v>
      </c>
      <c r="AH60" s="4">
        <f t="shared" si="4"/>
        <v>1.1482484039093896E-4</v>
      </c>
      <c r="AI60" s="4">
        <f t="shared" si="4"/>
        <v>2.2444245340770089E-4</v>
      </c>
      <c r="AJ60" s="4">
        <f t="shared" si="4"/>
        <v>8.0187487441532406E-4</v>
      </c>
      <c r="AK60" s="4">
        <f t="shared" si="4"/>
        <v>3.740424277859766E-3</v>
      </c>
      <c r="AL60" s="4">
        <f t="shared" si="4"/>
        <v>9.9749891550898859E-4</v>
      </c>
      <c r="AM60" s="4">
        <f t="shared" si="4"/>
        <v>2.6659341064728004E-4</v>
      </c>
    </row>
    <row r="61" spans="1:39" x14ac:dyDescent="0.3">
      <c r="A61" s="9" t="s">
        <v>90</v>
      </c>
      <c r="B61" s="9" t="s">
        <v>30</v>
      </c>
      <c r="C61" s="9" t="s">
        <v>95</v>
      </c>
      <c r="D61" s="10">
        <f>VLOOKUP(C61,'[1]Cenus Pivot Data Sheet'!$A$1:$M$469,2,FALSE)</f>
        <v>197304.92</v>
      </c>
      <c r="E61" s="10">
        <f>VLOOKUP(C61,'[1]Cenus Pivot Data Sheet'!$A$1:$M$469,3,FALSE)</f>
        <v>456704.39099999995</v>
      </c>
      <c r="F61" s="10">
        <f>VLOOKUP(C61,'[1]Cenus Pivot Data Sheet'!$A$1:$M$469,4,FALSE)</f>
        <v>485144.57700000005</v>
      </c>
      <c r="G61" s="10">
        <f>VLOOKUP(C61,'[1]Cenus Pivot Data Sheet'!$A$1:$M$469,5,FALSE)</f>
        <v>427408.02799999999</v>
      </c>
      <c r="H61" s="10">
        <f>VLOOKUP(C61,'[1]Cenus Pivot Data Sheet'!$A$1:$M$469,6,FALSE)</f>
        <v>469068.08100000001</v>
      </c>
      <c r="I61" s="10">
        <f>VLOOKUP(C61,'[1]Cenus Pivot Data Sheet'!$A$1:$M$469,7,FALSE)</f>
        <v>568017.80500000005</v>
      </c>
      <c r="J61" s="10">
        <f>VLOOKUP(C61,'[1]Cenus Pivot Data Sheet'!$A$1:$M$469,8,FALSE)</f>
        <v>457295.72199999995</v>
      </c>
      <c r="K61" s="10">
        <f>VLOOKUP(C61,'[1]Cenus Pivot Data Sheet'!$A$1:$M$469,9,FALSE)</f>
        <v>269149.79800000001</v>
      </c>
      <c r="L61" s="10">
        <f>VLOOKUP(C61,'[1]Cenus Pivot Data Sheet'!$A$1:$M$469,10,FALSE)</f>
        <v>163767.89500000002</v>
      </c>
      <c r="M61" s="10">
        <f>VLOOKUP(C61,'[1]Cenus Pivot Data Sheet'!$A$1:$M$469,11,FALSE)</f>
        <v>86889.546000000002</v>
      </c>
      <c r="N61" s="10">
        <f>VLOOKUP(C61,'[1]Cenus Pivot Data Sheet'!$A$1:$M$469,12,FALSE)</f>
        <v>519807.23900000006</v>
      </c>
      <c r="O61" s="10">
        <f>VLOOKUP(C61,'[1]Cenus Pivot Data Sheet'!$A$1:$M$469,13,FALSE)</f>
        <v>3580750.7630000003</v>
      </c>
      <c r="P61" s="11">
        <f>IFERROR(VLOOKUP(C61,'[1]Influenze Pivot Data Sheet'!$A$1:$M$461,2,FALSE),0)</f>
        <v>112</v>
      </c>
      <c r="Q61" s="11">
        <f>IFERROR(VLOOKUP(C61,'[1]Influenze Pivot Data Sheet'!$A$1:$M$461,3,FALSE),0)</f>
        <v>63</v>
      </c>
      <c r="R61" s="11">
        <f>IFERROR(VLOOKUP(C61,'[1]Influenze Pivot Data Sheet'!$A$1:$M$461,4,FALSE),0)</f>
        <v>38</v>
      </c>
      <c r="S61" s="11">
        <f>IFERROR(VLOOKUP(C61,'[1]Influenze Pivot Data Sheet'!$A$1:$M$461,5,FALSE),0)</f>
        <v>65</v>
      </c>
      <c r="T61" s="11">
        <f>IFERROR(VLOOKUP(C61,'[1]Influenze Pivot Data Sheet'!$A$1:$M$461,6,FALSE),0)</f>
        <v>59</v>
      </c>
      <c r="U61" s="11">
        <f>IFERROR(VLOOKUP(C61,'[1]Influenze Pivot Data Sheet'!$A$1:$M$461,7,FALSE),0)</f>
        <v>43</v>
      </c>
      <c r="V61" s="11">
        <f>IFERROR(VLOOKUP(C61,'[1]Influenze Pivot Data Sheet'!$A$1:$M$461,8,FALSE),0)</f>
        <v>50</v>
      </c>
      <c r="W61" s="11">
        <f>IFERROR(VLOOKUP(C61,'[1]Influenze Pivot Data Sheet'!$A$1:$M$461,9,FALSE),0)</f>
        <v>68</v>
      </c>
      <c r="X61" s="11">
        <f>IFERROR(VLOOKUP(C61,'[1]Influenze Pivot Data Sheet'!$A$1:$M$461,10,FALSE),0)</f>
        <v>106</v>
      </c>
      <c r="Y61" s="11">
        <f>IFERROR(VLOOKUP(C61,'[1]Influenze Pivot Data Sheet'!$A$1:$M$461,11,FALSE),0)</f>
        <v>377</v>
      </c>
      <c r="Z61" s="11">
        <f>IFERROR(VLOOKUP(C61,'[1]Influenze Pivot Data Sheet'!$A$1:$M$461,12,FALSE),0)</f>
        <v>551</v>
      </c>
      <c r="AA61" s="11">
        <f>IFERROR(VLOOKUP(C61,'[1]Influenze Pivot Data Sheet'!$A$1:$M$461,13,FALSE),0)</f>
        <v>981</v>
      </c>
      <c r="AB61" s="4">
        <f t="shared" si="0"/>
        <v>5.6764930139603209E-4</v>
      </c>
      <c r="AC61" s="4">
        <f t="shared" si="1"/>
        <v>1.3794480903075006E-4</v>
      </c>
      <c r="AD61" s="4">
        <f t="shared" si="2"/>
        <v>7.8327166377869243E-5</v>
      </c>
      <c r="AE61" s="4">
        <f t="shared" si="5"/>
        <v>1.5207950188525705E-4</v>
      </c>
      <c r="AF61" s="4">
        <f t="shared" si="5"/>
        <v>1.2578131488763568E-4</v>
      </c>
      <c r="AG61" s="4">
        <f t="shared" si="5"/>
        <v>7.5701852338942073E-5</v>
      </c>
      <c r="AH61" s="4">
        <f t="shared" si="4"/>
        <v>1.0933843811466927E-4</v>
      </c>
      <c r="AI61" s="4">
        <f t="shared" si="4"/>
        <v>2.5264741235287867E-4</v>
      </c>
      <c r="AJ61" s="4">
        <f t="shared" si="4"/>
        <v>6.4725751039298627E-4</v>
      </c>
      <c r="AK61" s="4">
        <f t="shared" si="4"/>
        <v>4.3388418671217359E-3</v>
      </c>
      <c r="AL61" s="4">
        <f t="shared" si="4"/>
        <v>1.060008323585505E-3</v>
      </c>
      <c r="AM61" s="4">
        <f t="shared" si="4"/>
        <v>2.7396489309915146E-4</v>
      </c>
    </row>
    <row r="62" spans="1:39" x14ac:dyDescent="0.3">
      <c r="A62" s="9" t="s">
        <v>90</v>
      </c>
      <c r="B62" s="9" t="s">
        <v>32</v>
      </c>
      <c r="C62" s="9" t="s">
        <v>96</v>
      </c>
      <c r="D62" s="10">
        <f>VLOOKUP(C62,'[1]Cenus Pivot Data Sheet'!$A$1:$M$469,2,FALSE)</f>
        <v>194081.70499999999</v>
      </c>
      <c r="E62" s="10">
        <f>VLOOKUP(C62,'[1]Cenus Pivot Data Sheet'!$A$1:$M$469,3,FALSE)</f>
        <v>453491.70199999999</v>
      </c>
      <c r="F62" s="10">
        <f>VLOOKUP(C62,'[1]Cenus Pivot Data Sheet'!$A$1:$M$469,4,FALSE)</f>
        <v>489989.38800000004</v>
      </c>
      <c r="G62" s="10">
        <f>VLOOKUP(C62,'[1]Cenus Pivot Data Sheet'!$A$1:$M$469,5,FALSE)</f>
        <v>433442.86</v>
      </c>
      <c r="H62" s="10">
        <f>VLOOKUP(C62,'[1]Cenus Pivot Data Sheet'!$A$1:$M$469,6,FALSE)</f>
        <v>459871.288</v>
      </c>
      <c r="I62" s="10">
        <f>VLOOKUP(C62,'[1]Cenus Pivot Data Sheet'!$A$1:$M$469,7,FALSE)</f>
        <v>564044.85899999994</v>
      </c>
      <c r="J62" s="10">
        <f>VLOOKUP(C62,'[1]Cenus Pivot Data Sheet'!$A$1:$M$469,8,FALSE)</f>
        <v>469398.272</v>
      </c>
      <c r="K62" s="10">
        <f>VLOOKUP(C62,'[1]Cenus Pivot Data Sheet'!$A$1:$M$469,9,FALSE)</f>
        <v>281209.196</v>
      </c>
      <c r="L62" s="10">
        <f>VLOOKUP(C62,'[1]Cenus Pivot Data Sheet'!$A$1:$M$469,10,FALSE)</f>
        <v>163445.33199999999</v>
      </c>
      <c r="M62" s="10">
        <f>VLOOKUP(C62,'[1]Cenus Pivot Data Sheet'!$A$1:$M$469,11,FALSE)</f>
        <v>86810.755999999994</v>
      </c>
      <c r="N62" s="10">
        <f>VLOOKUP(C62,'[1]Cenus Pivot Data Sheet'!$A$1:$M$469,12,FALSE)</f>
        <v>531465.28399999999</v>
      </c>
      <c r="O62" s="10">
        <f>VLOOKUP(C62,'[1]Cenus Pivot Data Sheet'!$A$1:$M$469,13,FALSE)</f>
        <v>3595785.3579999995</v>
      </c>
      <c r="P62" s="11">
        <f>IFERROR(VLOOKUP(C62,'[1]Influenze Pivot Data Sheet'!$A$1:$M$461,2,FALSE),0)</f>
        <v>80</v>
      </c>
      <c r="Q62" s="11">
        <f>IFERROR(VLOOKUP(C62,'[1]Influenze Pivot Data Sheet'!$A$1:$M$461,3,FALSE),0)</f>
        <v>68</v>
      </c>
      <c r="R62" s="11">
        <f>IFERROR(VLOOKUP(C62,'[1]Influenze Pivot Data Sheet'!$A$1:$M$461,4,FALSE),0)</f>
        <v>65</v>
      </c>
      <c r="S62" s="11">
        <f>IFERROR(VLOOKUP(C62,'[1]Influenze Pivot Data Sheet'!$A$1:$M$461,5,FALSE),0)</f>
        <v>58</v>
      </c>
      <c r="T62" s="11">
        <f>IFERROR(VLOOKUP(C62,'[1]Influenze Pivot Data Sheet'!$A$1:$M$461,6,FALSE),0)</f>
        <v>52</v>
      </c>
      <c r="U62" s="11">
        <f>IFERROR(VLOOKUP(C62,'[1]Influenze Pivot Data Sheet'!$A$1:$M$461,7,FALSE),0)</f>
        <v>59</v>
      </c>
      <c r="V62" s="11">
        <f>IFERROR(VLOOKUP(C62,'[1]Influenze Pivot Data Sheet'!$A$1:$M$461,8,FALSE),0)</f>
        <v>53</v>
      </c>
      <c r="W62" s="11">
        <f>IFERROR(VLOOKUP(C62,'[1]Influenze Pivot Data Sheet'!$A$1:$M$461,9,FALSE),0)</f>
        <v>63</v>
      </c>
      <c r="X62" s="11">
        <f>IFERROR(VLOOKUP(C62,'[1]Influenze Pivot Data Sheet'!$A$1:$M$461,10,FALSE),0)</f>
        <v>118</v>
      </c>
      <c r="Y62" s="11">
        <f>IFERROR(VLOOKUP(C62,'[1]Influenze Pivot Data Sheet'!$A$1:$M$461,11,FALSE),0)</f>
        <v>364</v>
      </c>
      <c r="Z62" s="11">
        <f>IFERROR(VLOOKUP(C62,'[1]Influenze Pivot Data Sheet'!$A$1:$M$461,12,FALSE),0)</f>
        <v>545</v>
      </c>
      <c r="AA62" s="11">
        <f>IFERROR(VLOOKUP(C62,'[1]Influenze Pivot Data Sheet'!$A$1:$M$461,13,FALSE),0)</f>
        <v>980</v>
      </c>
      <c r="AB62" s="4">
        <f t="shared" si="0"/>
        <v>4.1219753299261261E-4</v>
      </c>
      <c r="AC62" s="4">
        <f t="shared" si="1"/>
        <v>1.499476169025911E-4</v>
      </c>
      <c r="AD62" s="4">
        <f t="shared" si="2"/>
        <v>1.3265593417300701E-4</v>
      </c>
      <c r="AE62" s="4">
        <f t="shared" si="5"/>
        <v>1.3381233226451118E-4</v>
      </c>
      <c r="AF62" s="4">
        <f t="shared" si="5"/>
        <v>1.130751176620533E-4</v>
      </c>
      <c r="AG62" s="4">
        <f t="shared" si="5"/>
        <v>1.0460160935532967E-4</v>
      </c>
      <c r="AH62" s="4">
        <f t="shared" si="4"/>
        <v>1.1291051365438346E-4</v>
      </c>
      <c r="AI62" s="4">
        <f t="shared" si="4"/>
        <v>2.2403250283465126E-4</v>
      </c>
      <c r="AJ62" s="4">
        <f t="shared" si="4"/>
        <v>7.2195393136097641E-4</v>
      </c>
      <c r="AK62" s="4">
        <f t="shared" si="4"/>
        <v>4.1930287993344976E-3</v>
      </c>
      <c r="AL62" s="4">
        <f t="shared" si="4"/>
        <v>1.0254667922956939E-3</v>
      </c>
      <c r="AM62" s="4">
        <f t="shared" si="4"/>
        <v>2.7254129555304792E-4</v>
      </c>
    </row>
    <row r="63" spans="1:39" x14ac:dyDescent="0.3">
      <c r="A63" s="9" t="s">
        <v>90</v>
      </c>
      <c r="B63" s="9" t="s">
        <v>34</v>
      </c>
      <c r="C63" s="9" t="s">
        <v>97</v>
      </c>
      <c r="D63" s="10">
        <f>VLOOKUP(C63,'[1]Cenus Pivot Data Sheet'!$A$1:$M$469,2,FALSE)</f>
        <v>191428.15599999999</v>
      </c>
      <c r="E63" s="10">
        <f>VLOOKUP(C63,'[1]Cenus Pivot Data Sheet'!$A$1:$M$469,3,FALSE)</f>
        <v>447137.47499999998</v>
      </c>
      <c r="F63" s="10">
        <f>VLOOKUP(C63,'[1]Cenus Pivot Data Sheet'!$A$1:$M$469,4,FALSE)</f>
        <v>494068.23699999996</v>
      </c>
      <c r="G63" s="10">
        <f>VLOOKUP(C63,'[1]Cenus Pivot Data Sheet'!$A$1:$M$469,5,FALSE)</f>
        <v>437346.90100000007</v>
      </c>
      <c r="H63" s="10">
        <f>VLOOKUP(C63,'[1]Cenus Pivot Data Sheet'!$A$1:$M$469,6,FALSE)</f>
        <v>449396.44099999999</v>
      </c>
      <c r="I63" s="10">
        <f>VLOOKUP(C63,'[1]Cenus Pivot Data Sheet'!$A$1:$M$469,7,FALSE)</f>
        <v>555610.25199999998</v>
      </c>
      <c r="J63" s="10">
        <f>VLOOKUP(C63,'[1]Cenus Pivot Data Sheet'!$A$1:$M$469,8,FALSE)</f>
        <v>478011.78</v>
      </c>
      <c r="K63" s="10">
        <f>VLOOKUP(C63,'[1]Cenus Pivot Data Sheet'!$A$1:$M$469,9,FALSE)</f>
        <v>292294.24699999997</v>
      </c>
      <c r="L63" s="10">
        <f>VLOOKUP(C63,'[1]Cenus Pivot Data Sheet'!$A$1:$M$469,10,FALSE)</f>
        <v>162165.48300000001</v>
      </c>
      <c r="M63" s="10">
        <f>VLOOKUP(C63,'[1]Cenus Pivot Data Sheet'!$A$1:$M$469,11,FALSE)</f>
        <v>87955.89</v>
      </c>
      <c r="N63" s="10">
        <f>VLOOKUP(C63,'[1]Cenus Pivot Data Sheet'!$A$1:$M$469,12,FALSE)</f>
        <v>542415.62</v>
      </c>
      <c r="O63" s="10">
        <f>VLOOKUP(C63,'[1]Cenus Pivot Data Sheet'!$A$1:$M$469,13,FALSE)</f>
        <v>3595414.8619999997</v>
      </c>
      <c r="P63" s="11">
        <f>IFERROR(VLOOKUP(C63,'[1]Influenze Pivot Data Sheet'!$A$1:$M$461,2,FALSE),0)</f>
        <v>108</v>
      </c>
      <c r="Q63" s="11">
        <f>IFERROR(VLOOKUP(C63,'[1]Influenze Pivot Data Sheet'!$A$1:$M$461,3,FALSE),0)</f>
        <v>55</v>
      </c>
      <c r="R63" s="11">
        <f>IFERROR(VLOOKUP(C63,'[1]Influenze Pivot Data Sheet'!$A$1:$M$461,4,FALSE),0)</f>
        <v>56</v>
      </c>
      <c r="S63" s="11">
        <f>IFERROR(VLOOKUP(C63,'[1]Influenze Pivot Data Sheet'!$A$1:$M$461,5,FALSE),0)</f>
        <v>67</v>
      </c>
      <c r="T63" s="11">
        <f>IFERROR(VLOOKUP(C63,'[1]Influenze Pivot Data Sheet'!$A$1:$M$461,6,FALSE),0)</f>
        <v>52</v>
      </c>
      <c r="U63" s="11">
        <f>IFERROR(VLOOKUP(C63,'[1]Influenze Pivot Data Sheet'!$A$1:$M$461,7,FALSE),0)</f>
        <v>46</v>
      </c>
      <c r="V63" s="11">
        <f>IFERROR(VLOOKUP(C63,'[1]Influenze Pivot Data Sheet'!$A$1:$M$461,8,FALSE),0)</f>
        <v>58</v>
      </c>
      <c r="W63" s="11">
        <f>IFERROR(VLOOKUP(C63,'[1]Influenze Pivot Data Sheet'!$A$1:$M$461,9,FALSE),0)</f>
        <v>71</v>
      </c>
      <c r="X63" s="11">
        <f>IFERROR(VLOOKUP(C63,'[1]Influenze Pivot Data Sheet'!$A$1:$M$461,10,FALSE),0)</f>
        <v>150</v>
      </c>
      <c r="Y63" s="11">
        <f>IFERROR(VLOOKUP(C63,'[1]Influenze Pivot Data Sheet'!$A$1:$M$461,11,FALSE),0)</f>
        <v>397</v>
      </c>
      <c r="Z63" s="11">
        <f>IFERROR(VLOOKUP(C63,'[1]Influenze Pivot Data Sheet'!$A$1:$M$461,12,FALSE),0)</f>
        <v>618</v>
      </c>
      <c r="AA63" s="11">
        <f>IFERROR(VLOOKUP(C63,'[1]Influenze Pivot Data Sheet'!$A$1:$M$461,13,FALSE),0)</f>
        <v>1060</v>
      </c>
      <c r="AB63" s="4">
        <f t="shared" si="0"/>
        <v>5.6418032883313158E-4</v>
      </c>
      <c r="AC63" s="4">
        <f t="shared" si="1"/>
        <v>1.2300467546362559E-4</v>
      </c>
      <c r="AD63" s="4">
        <f t="shared" si="2"/>
        <v>1.1334466740876525E-4</v>
      </c>
      <c r="AE63" s="4">
        <f t="shared" si="5"/>
        <v>1.5319646680199065E-4</v>
      </c>
      <c r="AF63" s="4">
        <f t="shared" si="5"/>
        <v>1.1571075170130242E-4</v>
      </c>
      <c r="AG63" s="4">
        <f t="shared" si="5"/>
        <v>8.2791848844430618E-5</v>
      </c>
      <c r="AH63" s="4">
        <f t="shared" si="4"/>
        <v>1.2133592188878692E-4</v>
      </c>
      <c r="AI63" s="4">
        <f t="shared" si="4"/>
        <v>2.429059098108079E-4</v>
      </c>
      <c r="AJ63" s="4">
        <f t="shared" si="4"/>
        <v>9.2498105777540833E-4</v>
      </c>
      <c r="AK63" s="4">
        <f t="shared" si="4"/>
        <v>4.5136260914419718E-3</v>
      </c>
      <c r="AL63" s="4">
        <f t="shared" si="4"/>
        <v>1.1393477201117475E-3</v>
      </c>
      <c r="AM63" s="4">
        <f t="shared" si="4"/>
        <v>2.9481994169940106E-4</v>
      </c>
    </row>
    <row r="64" spans="1:39" x14ac:dyDescent="0.3">
      <c r="A64" s="9" t="s">
        <v>90</v>
      </c>
      <c r="B64" s="9" t="s">
        <v>36</v>
      </c>
      <c r="C64" s="9" t="s">
        <v>98</v>
      </c>
      <c r="D64" s="10">
        <f>VLOOKUP(C64,'[1]Cenus Pivot Data Sheet'!$A$1:$M$469,2,FALSE)</f>
        <v>188741.39800000002</v>
      </c>
      <c r="E64" s="10">
        <f>VLOOKUP(C64,'[1]Cenus Pivot Data Sheet'!$A$1:$M$469,3,FALSE)</f>
        <v>439800.21499999997</v>
      </c>
      <c r="F64" s="10">
        <f>VLOOKUP(C64,'[1]Cenus Pivot Data Sheet'!$A$1:$M$469,4,FALSE)</f>
        <v>494764.12299999996</v>
      </c>
      <c r="G64" s="10">
        <f>VLOOKUP(C64,'[1]Cenus Pivot Data Sheet'!$A$1:$M$469,5,FALSE)</f>
        <v>438606.06500000006</v>
      </c>
      <c r="H64" s="10">
        <f>VLOOKUP(C64,'[1]Cenus Pivot Data Sheet'!$A$1:$M$469,6,FALSE)</f>
        <v>439966.125</v>
      </c>
      <c r="I64" s="10">
        <f>VLOOKUP(C64,'[1]Cenus Pivot Data Sheet'!$A$1:$M$469,7,FALSE)</f>
        <v>546335.86199999996</v>
      </c>
      <c r="J64" s="10">
        <f>VLOOKUP(C64,'[1]Cenus Pivot Data Sheet'!$A$1:$M$469,8,FALSE)</f>
        <v>488884.00199999998</v>
      </c>
      <c r="K64" s="10">
        <f>VLOOKUP(C64,'[1]Cenus Pivot Data Sheet'!$A$1:$M$469,9,FALSE)</f>
        <v>303525.87199999997</v>
      </c>
      <c r="L64" s="10">
        <f>VLOOKUP(C64,'[1]Cenus Pivot Data Sheet'!$A$1:$M$469,10,FALSE)</f>
        <v>162787.73599999998</v>
      </c>
      <c r="M64" s="10">
        <f>VLOOKUP(C64,'[1]Cenus Pivot Data Sheet'!$A$1:$M$469,11,FALSE)</f>
        <v>87324.955000000002</v>
      </c>
      <c r="N64" s="10">
        <f>VLOOKUP(C64,'[1]Cenus Pivot Data Sheet'!$A$1:$M$469,12,FALSE)</f>
        <v>553638.56299999997</v>
      </c>
      <c r="O64" s="10">
        <f>VLOOKUP(C64,'[1]Cenus Pivot Data Sheet'!$A$1:$M$469,13,FALSE)</f>
        <v>3590736.3529999997</v>
      </c>
      <c r="P64" s="11">
        <f>IFERROR(VLOOKUP(C64,'[1]Influenze Pivot Data Sheet'!$A$1:$M$461,2,FALSE),0)</f>
        <v>136</v>
      </c>
      <c r="Q64" s="11">
        <f>IFERROR(VLOOKUP(C64,'[1]Influenze Pivot Data Sheet'!$A$1:$M$461,3,FALSE),0)</f>
        <v>57</v>
      </c>
      <c r="R64" s="11">
        <f>IFERROR(VLOOKUP(C64,'[1]Influenze Pivot Data Sheet'!$A$1:$M$461,4,FALSE),0)</f>
        <v>47</v>
      </c>
      <c r="S64" s="11">
        <f>IFERROR(VLOOKUP(C64,'[1]Influenze Pivot Data Sheet'!$A$1:$M$461,5,FALSE),0)</f>
        <v>53</v>
      </c>
      <c r="T64" s="11">
        <f>IFERROR(VLOOKUP(C64,'[1]Influenze Pivot Data Sheet'!$A$1:$M$461,6,FALSE),0)</f>
        <v>39</v>
      </c>
      <c r="U64" s="11">
        <f>IFERROR(VLOOKUP(C64,'[1]Influenze Pivot Data Sheet'!$A$1:$M$461,7,FALSE),0)</f>
        <v>54</v>
      </c>
      <c r="V64" s="11">
        <f>IFERROR(VLOOKUP(C64,'[1]Influenze Pivot Data Sheet'!$A$1:$M$461,8,FALSE),0)</f>
        <v>53</v>
      </c>
      <c r="W64" s="11">
        <f>IFERROR(VLOOKUP(C64,'[1]Influenze Pivot Data Sheet'!$A$1:$M$461,9,FALSE),0)</f>
        <v>64</v>
      </c>
      <c r="X64" s="11">
        <f>IFERROR(VLOOKUP(C64,'[1]Influenze Pivot Data Sheet'!$A$1:$M$461,10,FALSE),0)</f>
        <v>121</v>
      </c>
      <c r="Y64" s="11">
        <f>IFERROR(VLOOKUP(C64,'[1]Influenze Pivot Data Sheet'!$A$1:$M$461,11,FALSE),0)</f>
        <v>307</v>
      </c>
      <c r="Z64" s="11">
        <f>IFERROR(VLOOKUP(C64,'[1]Influenze Pivot Data Sheet'!$A$1:$M$461,12,FALSE),0)</f>
        <v>492</v>
      </c>
      <c r="AA64" s="11">
        <f>IFERROR(VLOOKUP(C64,'[1]Influenze Pivot Data Sheet'!$A$1:$M$461,13,FALSE),0)</f>
        <v>931</v>
      </c>
      <c r="AB64" s="4">
        <f t="shared" si="0"/>
        <v>7.2056263989313035E-4</v>
      </c>
      <c r="AC64" s="4">
        <f t="shared" si="1"/>
        <v>1.2960430226256257E-4</v>
      </c>
      <c r="AD64" s="4">
        <f t="shared" si="2"/>
        <v>9.4994761776613298E-5</v>
      </c>
      <c r="AE64" s="4">
        <f t="shared" si="5"/>
        <v>1.208373623378874E-4</v>
      </c>
      <c r="AF64" s="4">
        <f t="shared" si="5"/>
        <v>8.8643188154542577E-5</v>
      </c>
      <c r="AG64" s="4">
        <f t="shared" si="5"/>
        <v>9.8840299083277102E-5</v>
      </c>
      <c r="AH64" s="4">
        <f t="shared" si="4"/>
        <v>1.0841017456734041E-4</v>
      </c>
      <c r="AI64" s="4">
        <f t="shared" si="4"/>
        <v>2.1085517217458156E-4</v>
      </c>
      <c r="AJ64" s="4">
        <f t="shared" si="4"/>
        <v>7.43299237234923E-4</v>
      </c>
      <c r="AK64" s="4">
        <f t="shared" si="4"/>
        <v>3.5156044454875469E-3</v>
      </c>
      <c r="AL64" s="4">
        <f t="shared" si="4"/>
        <v>8.8866642044224805E-4</v>
      </c>
      <c r="AM64" s="4">
        <f t="shared" si="4"/>
        <v>2.5927829516699696E-4</v>
      </c>
    </row>
    <row r="65" spans="1:39" x14ac:dyDescent="0.3">
      <c r="A65" s="9" t="s">
        <v>90</v>
      </c>
      <c r="B65" s="9" t="s">
        <v>38</v>
      </c>
      <c r="C65" s="9" t="s">
        <v>99</v>
      </c>
      <c r="D65" s="10">
        <f>VLOOKUP(C65,'[1]Cenus Pivot Data Sheet'!$A$1:$M$469,2,FALSE)</f>
        <v>186188</v>
      </c>
      <c r="E65" s="10">
        <f>VLOOKUP(C65,'[1]Cenus Pivot Data Sheet'!$A$1:$M$469,3,FALSE)</f>
        <v>432367</v>
      </c>
      <c r="F65" s="10">
        <f>VLOOKUP(C65,'[1]Cenus Pivot Data Sheet'!$A$1:$M$469,4,FALSE)</f>
        <v>495626</v>
      </c>
      <c r="G65" s="10">
        <f>VLOOKUP(C65,'[1]Cenus Pivot Data Sheet'!$A$1:$M$469,5,FALSE)</f>
        <v>439239</v>
      </c>
      <c r="H65" s="10">
        <f>VLOOKUP(C65,'[1]Cenus Pivot Data Sheet'!$A$1:$M$469,6,FALSE)</f>
        <v>433401</v>
      </c>
      <c r="I65" s="10">
        <f>VLOOKUP(C65,'[1]Cenus Pivot Data Sheet'!$A$1:$M$469,7,FALSE)</f>
        <v>535611</v>
      </c>
      <c r="J65" s="10">
        <f>VLOOKUP(C65,'[1]Cenus Pivot Data Sheet'!$A$1:$M$469,8,FALSE)</f>
        <v>496289</v>
      </c>
      <c r="K65" s="10">
        <f>VLOOKUP(C65,'[1]Cenus Pivot Data Sheet'!$A$1:$M$469,9,FALSE)</f>
        <v>318515</v>
      </c>
      <c r="L65" s="10">
        <f>VLOOKUP(C65,'[1]Cenus Pivot Data Sheet'!$A$1:$M$469,10,FALSE)</f>
        <v>167133</v>
      </c>
      <c r="M65" s="10">
        <f>VLOOKUP(C65,'[1]Cenus Pivot Data Sheet'!$A$1:$M$469,11,FALSE)</f>
        <v>90109</v>
      </c>
      <c r="N65" s="10">
        <f>VLOOKUP(C65,'[1]Cenus Pivot Data Sheet'!$A$1:$M$469,12,FALSE)</f>
        <v>575757</v>
      </c>
      <c r="O65" s="10">
        <f>VLOOKUP(C65,'[1]Cenus Pivot Data Sheet'!$A$1:$M$469,13,FALSE)</f>
        <v>3594478</v>
      </c>
      <c r="P65" s="11">
        <f>IFERROR(VLOOKUP(C65,'[1]Influenze Pivot Data Sheet'!$A$1:$M$461,2,FALSE),0)</f>
        <v>129</v>
      </c>
      <c r="Q65" s="11">
        <f>IFERROR(VLOOKUP(C65,'[1]Influenze Pivot Data Sheet'!$A$1:$M$461,3,FALSE),0)</f>
        <v>65</v>
      </c>
      <c r="R65" s="11">
        <f>IFERROR(VLOOKUP(C65,'[1]Influenze Pivot Data Sheet'!$A$1:$M$461,4,FALSE),0)</f>
        <v>61</v>
      </c>
      <c r="S65" s="11">
        <f>IFERROR(VLOOKUP(C65,'[1]Influenze Pivot Data Sheet'!$A$1:$M$461,5,FALSE),0)</f>
        <v>63</v>
      </c>
      <c r="T65" s="11">
        <f>IFERROR(VLOOKUP(C65,'[1]Influenze Pivot Data Sheet'!$A$1:$M$461,6,FALSE),0)</f>
        <v>49</v>
      </c>
      <c r="U65" s="11">
        <f>IFERROR(VLOOKUP(C65,'[1]Influenze Pivot Data Sheet'!$A$1:$M$461,7,FALSE),0)</f>
        <v>51</v>
      </c>
      <c r="V65" s="11">
        <f>IFERROR(VLOOKUP(C65,'[1]Influenze Pivot Data Sheet'!$A$1:$M$461,8,FALSE),0)</f>
        <v>50</v>
      </c>
      <c r="W65" s="11">
        <f>IFERROR(VLOOKUP(C65,'[1]Influenze Pivot Data Sheet'!$A$1:$M$461,9,FALSE),0)</f>
        <v>68</v>
      </c>
      <c r="X65" s="11">
        <f>IFERROR(VLOOKUP(C65,'[1]Influenze Pivot Data Sheet'!$A$1:$M$461,10,FALSE),0)</f>
        <v>120</v>
      </c>
      <c r="Y65" s="11">
        <f>IFERROR(VLOOKUP(C65,'[1]Influenze Pivot Data Sheet'!$A$1:$M$461,11,FALSE),0)</f>
        <v>389</v>
      </c>
      <c r="Z65" s="11">
        <f>IFERROR(VLOOKUP(C65,'[1]Influenze Pivot Data Sheet'!$A$1:$M$461,12,FALSE),0)</f>
        <v>577</v>
      </c>
      <c r="AA65" s="11">
        <f>IFERROR(VLOOKUP(C65,'[1]Influenze Pivot Data Sheet'!$A$1:$M$461,13,FALSE),0)</f>
        <v>1045</v>
      </c>
      <c r="AB65" s="4">
        <f t="shared" si="0"/>
        <v>6.9284808902829399E-4</v>
      </c>
      <c r="AC65" s="4">
        <f t="shared" si="1"/>
        <v>1.5033524760215281E-4</v>
      </c>
      <c r="AD65" s="4">
        <f t="shared" si="2"/>
        <v>1.2307667475071929E-4</v>
      </c>
      <c r="AE65" s="4">
        <f t="shared" si="5"/>
        <v>1.4342988669038953E-4</v>
      </c>
      <c r="AF65" s="4">
        <f t="shared" si="5"/>
        <v>1.1305926843731325E-4</v>
      </c>
      <c r="AG65" s="4">
        <f t="shared" si="5"/>
        <v>9.5218358099441575E-5</v>
      </c>
      <c r="AH65" s="4">
        <f t="shared" si="4"/>
        <v>1.0074774979900824E-4</v>
      </c>
      <c r="AI65" s="4">
        <f t="shared" si="4"/>
        <v>2.1349073042085931E-4</v>
      </c>
      <c r="AJ65" s="4">
        <f t="shared" si="4"/>
        <v>7.1799106101129038E-4</v>
      </c>
      <c r="AK65" s="4">
        <f t="shared" si="4"/>
        <v>4.3169938629881591E-3</v>
      </c>
      <c r="AL65" s="4">
        <f t="shared" si="4"/>
        <v>1.0021588968957391E-3</v>
      </c>
      <c r="AM65" s="4">
        <f t="shared" si="4"/>
        <v>2.9072371565495739E-4</v>
      </c>
    </row>
    <row r="66" spans="1:39" x14ac:dyDescent="0.3">
      <c r="A66" s="9" t="s">
        <v>100</v>
      </c>
      <c r="B66" s="9" t="s">
        <v>22</v>
      </c>
      <c r="C66" s="9" t="s">
        <v>101</v>
      </c>
      <c r="D66" s="10">
        <f>VLOOKUP(C66,'[1]Cenus Pivot Data Sheet'!$A$1:$M$469,2,FALSE)</f>
        <v>58270.941999999995</v>
      </c>
      <c r="E66" s="10">
        <f>VLOOKUP(C66,'[1]Cenus Pivot Data Sheet'!$A$1:$M$469,3,FALSE)</f>
        <v>111165.518</v>
      </c>
      <c r="F66" s="10">
        <f>VLOOKUP(C66,'[1]Cenus Pivot Data Sheet'!$A$1:$M$469,4,FALSE)</f>
        <v>117963.568</v>
      </c>
      <c r="G66" s="10">
        <f>VLOOKUP(C66,'[1]Cenus Pivot Data Sheet'!$A$1:$M$469,5,FALSE)</f>
        <v>112326.01800000001</v>
      </c>
      <c r="H66" s="10">
        <f>VLOOKUP(C66,'[1]Cenus Pivot Data Sheet'!$A$1:$M$469,6,FALSE)</f>
        <v>121305.83</v>
      </c>
      <c r="I66" s="10">
        <f>VLOOKUP(C66,'[1]Cenus Pivot Data Sheet'!$A$1:$M$469,7,FALSE)</f>
        <v>125074.12800000001</v>
      </c>
      <c r="J66" s="10">
        <f>VLOOKUP(C66,'[1]Cenus Pivot Data Sheet'!$A$1:$M$469,8,FALSE)</f>
        <v>99139.957999999984</v>
      </c>
      <c r="K66" s="10">
        <f>VLOOKUP(C66,'[1]Cenus Pivot Data Sheet'!$A$1:$M$469,9,FALSE)</f>
        <v>63093.334000000003</v>
      </c>
      <c r="L66" s="10">
        <f>VLOOKUP(C66,'[1]Cenus Pivot Data Sheet'!$A$1:$M$469,10,FALSE)</f>
        <v>40563.036000000007</v>
      </c>
      <c r="M66" s="10">
        <f>VLOOKUP(C66,'[1]Cenus Pivot Data Sheet'!$A$1:$M$469,11,FALSE)</f>
        <v>15490.835999999999</v>
      </c>
      <c r="N66" s="10">
        <f>VLOOKUP(C66,'[1]Cenus Pivot Data Sheet'!$A$1:$M$469,12,FALSE)</f>
        <v>119147.20600000001</v>
      </c>
      <c r="O66" s="10">
        <f>VLOOKUP(C66,'[1]Cenus Pivot Data Sheet'!$A$1:$M$469,13,FALSE)</f>
        <v>864393.16799999995</v>
      </c>
      <c r="P66" s="11">
        <f>IFERROR(VLOOKUP(C66,'[1]Influenze Pivot Data Sheet'!$A$1:$M$461,2,FALSE),0)</f>
        <v>114</v>
      </c>
      <c r="Q66" s="11">
        <f>IFERROR(VLOOKUP(C66,'[1]Influenze Pivot Data Sheet'!$A$1:$M$461,3,FALSE),0)</f>
        <v>62</v>
      </c>
      <c r="R66" s="11">
        <f>IFERROR(VLOOKUP(C66,'[1]Influenze Pivot Data Sheet'!$A$1:$M$461,4,FALSE),0)</f>
        <v>40</v>
      </c>
      <c r="S66" s="11">
        <f>IFERROR(VLOOKUP(C66,'[1]Influenze Pivot Data Sheet'!$A$1:$M$461,5,FALSE),0)</f>
        <v>74</v>
      </c>
      <c r="T66" s="11">
        <f>IFERROR(VLOOKUP(C66,'[1]Influenze Pivot Data Sheet'!$A$1:$M$461,6,FALSE),0)</f>
        <v>67</v>
      </c>
      <c r="U66" s="11">
        <f>IFERROR(VLOOKUP(C66,'[1]Influenze Pivot Data Sheet'!$A$1:$M$461,7,FALSE),0)</f>
        <v>71</v>
      </c>
      <c r="V66" s="11">
        <f>IFERROR(VLOOKUP(C66,'[1]Influenze Pivot Data Sheet'!$A$1:$M$461,8,FALSE),0)</f>
        <v>41</v>
      </c>
      <c r="W66" s="11">
        <f>IFERROR(VLOOKUP(C66,'[1]Influenze Pivot Data Sheet'!$A$1:$M$461,9,FALSE),0)</f>
        <v>65</v>
      </c>
      <c r="X66" s="11">
        <f>IFERROR(VLOOKUP(C66,'[1]Influenze Pivot Data Sheet'!$A$1:$M$461,10,FALSE),0)</f>
        <v>36</v>
      </c>
      <c r="Y66" s="11">
        <f>IFERROR(VLOOKUP(C66,'[1]Influenze Pivot Data Sheet'!$A$1:$M$461,11,FALSE),0)</f>
        <v>50</v>
      </c>
      <c r="Z66" s="11">
        <f>IFERROR(VLOOKUP(C66,'[1]Influenze Pivot Data Sheet'!$A$1:$M$461,12,FALSE),0)</f>
        <v>151</v>
      </c>
      <c r="AA66" s="11">
        <f>IFERROR(VLOOKUP(C66,'[1]Influenze Pivot Data Sheet'!$A$1:$M$461,13,FALSE),0)</f>
        <v>620</v>
      </c>
      <c r="AB66" s="4">
        <f t="shared" si="0"/>
        <v>1.9563781893211889E-3</v>
      </c>
      <c r="AC66" s="4">
        <f t="shared" si="1"/>
        <v>5.577269023295515E-4</v>
      </c>
      <c r="AD66" s="4">
        <f t="shared" si="2"/>
        <v>3.3908774275121959E-4</v>
      </c>
      <c r="AE66" s="4">
        <f t="shared" si="5"/>
        <v>6.5879661112886595E-4</v>
      </c>
      <c r="AF66" s="4">
        <f t="shared" si="5"/>
        <v>5.5232300046914476E-4</v>
      </c>
      <c r="AG66" s="4">
        <f t="shared" si="5"/>
        <v>5.6766336200241181E-4</v>
      </c>
      <c r="AH66" s="4">
        <f t="shared" si="4"/>
        <v>4.1355676184571318E-4</v>
      </c>
      <c r="AI66" s="4">
        <f t="shared" si="4"/>
        <v>1.0302197693341105E-3</v>
      </c>
      <c r="AJ66" s="4">
        <f t="shared" si="4"/>
        <v>8.8750753272018377E-4</v>
      </c>
      <c r="AK66" s="4">
        <f t="shared" si="4"/>
        <v>3.2277147598748063E-3</v>
      </c>
      <c r="AL66" s="4">
        <f t="shared" si="4"/>
        <v>1.267339831703649E-3</v>
      </c>
      <c r="AM66" s="4">
        <f t="shared" si="4"/>
        <v>7.1726619662500625E-4</v>
      </c>
    </row>
    <row r="67" spans="1:39" x14ac:dyDescent="0.3">
      <c r="A67" s="9" t="s">
        <v>100</v>
      </c>
      <c r="B67" s="9" t="s">
        <v>24</v>
      </c>
      <c r="C67" s="9" t="s">
        <v>102</v>
      </c>
      <c r="D67" s="10">
        <f>VLOOKUP(C67,'[1]Cenus Pivot Data Sheet'!$A$1:$M$469,2,FALSE)</f>
        <v>55855.556000000004</v>
      </c>
      <c r="E67" s="10">
        <f>VLOOKUP(C67,'[1]Cenus Pivot Data Sheet'!$A$1:$M$469,3,FALSE)</f>
        <v>112543.174</v>
      </c>
      <c r="F67" s="10">
        <f>VLOOKUP(C67,'[1]Cenus Pivot Data Sheet'!$A$1:$M$469,4,FALSE)</f>
        <v>125219.45999999999</v>
      </c>
      <c r="G67" s="10">
        <f>VLOOKUP(C67,'[1]Cenus Pivot Data Sheet'!$A$1:$M$469,5,FALSE)</f>
        <v>109915.41399999999</v>
      </c>
      <c r="H67" s="10">
        <f>VLOOKUP(C67,'[1]Cenus Pivot Data Sheet'!$A$1:$M$469,6,FALSE)</f>
        <v>120411.88</v>
      </c>
      <c r="I67" s="10">
        <f>VLOOKUP(C67,'[1]Cenus Pivot Data Sheet'!$A$1:$M$469,7,FALSE)</f>
        <v>130201.804</v>
      </c>
      <c r="J67" s="10">
        <f>VLOOKUP(C67,'[1]Cenus Pivot Data Sheet'!$A$1:$M$469,8,FALSE)</f>
        <v>104765.266</v>
      </c>
      <c r="K67" s="10">
        <f>VLOOKUP(C67,'[1]Cenus Pivot Data Sheet'!$A$1:$M$469,9,FALSE)</f>
        <v>67709.214000000007</v>
      </c>
      <c r="L67" s="10">
        <f>VLOOKUP(C67,'[1]Cenus Pivot Data Sheet'!$A$1:$M$469,10,FALSE)</f>
        <v>39449.732000000004</v>
      </c>
      <c r="M67" s="10">
        <f>VLOOKUP(C67,'[1]Cenus Pivot Data Sheet'!$A$1:$M$469,11,FALSE)</f>
        <v>15622.119999999999</v>
      </c>
      <c r="N67" s="10">
        <f>VLOOKUP(C67,'[1]Cenus Pivot Data Sheet'!$A$1:$M$469,12,FALSE)</f>
        <v>122781.06600000001</v>
      </c>
      <c r="O67" s="10">
        <f>VLOOKUP(C67,'[1]Cenus Pivot Data Sheet'!$A$1:$M$469,13,FALSE)</f>
        <v>881693.62</v>
      </c>
      <c r="P67" s="11">
        <f>IFERROR(VLOOKUP(C67,'[1]Influenze Pivot Data Sheet'!$A$1:$M$461,2,FALSE),0)</f>
        <v>126</v>
      </c>
      <c r="Q67" s="11">
        <f>IFERROR(VLOOKUP(C67,'[1]Influenze Pivot Data Sheet'!$A$1:$M$461,3,FALSE),0)</f>
        <v>36</v>
      </c>
      <c r="R67" s="11">
        <f>IFERROR(VLOOKUP(C67,'[1]Influenze Pivot Data Sheet'!$A$1:$M$461,4,FALSE),0)</f>
        <v>47</v>
      </c>
      <c r="S67" s="11">
        <f>IFERROR(VLOOKUP(C67,'[1]Influenze Pivot Data Sheet'!$A$1:$M$461,5,FALSE),0)</f>
        <v>54</v>
      </c>
      <c r="T67" s="11">
        <f>IFERROR(VLOOKUP(C67,'[1]Influenze Pivot Data Sheet'!$A$1:$M$461,6,FALSE),0)</f>
        <v>45</v>
      </c>
      <c r="U67" s="11">
        <f>IFERROR(VLOOKUP(C67,'[1]Influenze Pivot Data Sheet'!$A$1:$M$461,7,FALSE),0)</f>
        <v>57</v>
      </c>
      <c r="V67" s="11">
        <f>IFERROR(VLOOKUP(C67,'[1]Influenze Pivot Data Sheet'!$A$1:$M$461,8,FALSE),0)</f>
        <v>59</v>
      </c>
      <c r="W67" s="11">
        <f>IFERROR(VLOOKUP(C67,'[1]Influenze Pivot Data Sheet'!$A$1:$M$461,9,FALSE),0)</f>
        <v>54</v>
      </c>
      <c r="X67" s="11">
        <f>IFERROR(VLOOKUP(C67,'[1]Influenze Pivot Data Sheet'!$A$1:$M$461,10,FALSE),0)</f>
        <v>48</v>
      </c>
      <c r="Y67" s="11">
        <f>IFERROR(VLOOKUP(C67,'[1]Influenze Pivot Data Sheet'!$A$1:$M$461,11,FALSE),0)</f>
        <v>66</v>
      </c>
      <c r="Z67" s="11">
        <f>IFERROR(VLOOKUP(C67,'[1]Influenze Pivot Data Sheet'!$A$1:$M$461,12,FALSE),0)</f>
        <v>168</v>
      </c>
      <c r="AA67" s="11">
        <f>IFERROR(VLOOKUP(C67,'[1]Influenze Pivot Data Sheet'!$A$1:$M$461,13,FALSE),0)</f>
        <v>592</v>
      </c>
      <c r="AB67" s="4">
        <f t="shared" ref="AB67:AB130" si="6">P67/D67</f>
        <v>2.2558185617201623E-3</v>
      </c>
      <c r="AC67" s="4">
        <f t="shared" ref="AC67:AC130" si="7">Q67/E67</f>
        <v>3.1987724106661501E-4</v>
      </c>
      <c r="AD67" s="4">
        <f t="shared" ref="AD67:AD130" si="8">R67/F67</f>
        <v>3.7534102127576659E-4</v>
      </c>
      <c r="AE67" s="4">
        <f t="shared" si="5"/>
        <v>4.9128687264918096E-4</v>
      </c>
      <c r="AF67" s="4">
        <f t="shared" si="5"/>
        <v>3.7371727773040332E-4</v>
      </c>
      <c r="AG67" s="4">
        <f t="shared" si="5"/>
        <v>4.3778195269859703E-4</v>
      </c>
      <c r="AH67" s="4">
        <f t="shared" si="4"/>
        <v>5.6316374932890447E-4</v>
      </c>
      <c r="AI67" s="4">
        <f t="shared" si="4"/>
        <v>7.9752808827466225E-4</v>
      </c>
      <c r="AJ67" s="4">
        <f t="shared" si="4"/>
        <v>1.2167383038242186E-3</v>
      </c>
      <c r="AK67" s="4">
        <f t="shared" si="4"/>
        <v>4.2247787112120513E-3</v>
      </c>
      <c r="AL67" s="4">
        <f t="shared" si="4"/>
        <v>1.3682891464714925E-3</v>
      </c>
      <c r="AM67" s="4">
        <f t="shared" si="4"/>
        <v>6.7143505019351282E-4</v>
      </c>
    </row>
    <row r="68" spans="1:39" x14ac:dyDescent="0.3">
      <c r="A68" s="9" t="s">
        <v>100</v>
      </c>
      <c r="B68" s="9" t="s">
        <v>26</v>
      </c>
      <c r="C68" s="9" t="s">
        <v>103</v>
      </c>
      <c r="D68" s="10">
        <f>VLOOKUP(C68,'[1]Cenus Pivot Data Sheet'!$A$1:$M$469,2,FALSE)</f>
        <v>55769.298000000003</v>
      </c>
      <c r="E68" s="10">
        <f>VLOOKUP(C68,'[1]Cenus Pivot Data Sheet'!$A$1:$M$469,3,FALSE)</f>
        <v>112323.41399999999</v>
      </c>
      <c r="F68" s="10">
        <f>VLOOKUP(C68,'[1]Cenus Pivot Data Sheet'!$A$1:$M$469,4,FALSE)</f>
        <v>126170.592</v>
      </c>
      <c r="G68" s="10">
        <f>VLOOKUP(C68,'[1]Cenus Pivot Data Sheet'!$A$1:$M$469,5,FALSE)</f>
        <v>110709.19200000001</v>
      </c>
      <c r="H68" s="10">
        <f>VLOOKUP(C68,'[1]Cenus Pivot Data Sheet'!$A$1:$M$469,6,FALSE)</f>
        <v>117917.394</v>
      </c>
      <c r="I68" s="10">
        <f>VLOOKUP(C68,'[1]Cenus Pivot Data Sheet'!$A$1:$M$469,7,FALSE)</f>
        <v>131753.24400000001</v>
      </c>
      <c r="J68" s="10">
        <f>VLOOKUP(C68,'[1]Cenus Pivot Data Sheet'!$A$1:$M$469,8,FALSE)</f>
        <v>108786.44399999999</v>
      </c>
      <c r="K68" s="10">
        <f>VLOOKUP(C68,'[1]Cenus Pivot Data Sheet'!$A$1:$M$469,9,FALSE)</f>
        <v>70359.245999999999</v>
      </c>
      <c r="L68" s="10">
        <f>VLOOKUP(C68,'[1]Cenus Pivot Data Sheet'!$A$1:$M$469,10,FALSE)</f>
        <v>40071.899999999994</v>
      </c>
      <c r="M68" s="10">
        <f>VLOOKUP(C68,'[1]Cenus Pivot Data Sheet'!$A$1:$M$469,11,FALSE)</f>
        <v>16151.268000000002</v>
      </c>
      <c r="N68" s="10">
        <f>VLOOKUP(C68,'[1]Cenus Pivot Data Sheet'!$A$1:$M$469,12,FALSE)</f>
        <v>126582.41399999999</v>
      </c>
      <c r="O68" s="10">
        <f>VLOOKUP(C68,'[1]Cenus Pivot Data Sheet'!$A$1:$M$469,13,FALSE)</f>
        <v>890011.9920000002</v>
      </c>
      <c r="P68" s="11">
        <f>IFERROR(VLOOKUP(C68,'[1]Influenze Pivot Data Sheet'!$A$1:$M$461,2,FALSE),0)</f>
        <v>135</v>
      </c>
      <c r="Q68" s="11">
        <f>IFERROR(VLOOKUP(C68,'[1]Influenze Pivot Data Sheet'!$A$1:$M$461,3,FALSE),0)</f>
        <v>60</v>
      </c>
      <c r="R68" s="11">
        <f>IFERROR(VLOOKUP(C68,'[1]Influenze Pivot Data Sheet'!$A$1:$M$461,4,FALSE),0)</f>
        <v>54</v>
      </c>
      <c r="S68" s="11">
        <f>IFERROR(VLOOKUP(C68,'[1]Influenze Pivot Data Sheet'!$A$1:$M$461,5,FALSE),0)</f>
        <v>64</v>
      </c>
      <c r="T68" s="11">
        <f>IFERROR(VLOOKUP(C68,'[1]Influenze Pivot Data Sheet'!$A$1:$M$461,6,FALSE),0)</f>
        <v>58</v>
      </c>
      <c r="U68" s="11">
        <f>IFERROR(VLOOKUP(C68,'[1]Influenze Pivot Data Sheet'!$A$1:$M$461,7,FALSE),0)</f>
        <v>54</v>
      </c>
      <c r="V68" s="11">
        <f>IFERROR(VLOOKUP(C68,'[1]Influenze Pivot Data Sheet'!$A$1:$M$461,8,FALSE),0)</f>
        <v>76</v>
      </c>
      <c r="W68" s="11">
        <f>IFERROR(VLOOKUP(C68,'[1]Influenze Pivot Data Sheet'!$A$1:$M$461,9,FALSE),0)</f>
        <v>50</v>
      </c>
      <c r="X68" s="11">
        <f>IFERROR(VLOOKUP(C68,'[1]Influenze Pivot Data Sheet'!$A$1:$M$461,10,FALSE),0)</f>
        <v>73</v>
      </c>
      <c r="Y68" s="11">
        <f>IFERROR(VLOOKUP(C68,'[1]Influenze Pivot Data Sheet'!$A$1:$M$461,11,FALSE),0)</f>
        <v>50</v>
      </c>
      <c r="Z68" s="11">
        <f>IFERROR(VLOOKUP(C68,'[1]Influenze Pivot Data Sheet'!$A$1:$M$461,12,FALSE),0)</f>
        <v>173</v>
      </c>
      <c r="AA68" s="11">
        <f>IFERROR(VLOOKUP(C68,'[1]Influenze Pivot Data Sheet'!$A$1:$M$461,13,FALSE),0)</f>
        <v>674</v>
      </c>
      <c r="AB68" s="4">
        <f t="shared" si="6"/>
        <v>2.4206867369928162E-3</v>
      </c>
      <c r="AC68" s="4">
        <f t="shared" si="7"/>
        <v>5.3417179787644282E-4</v>
      </c>
      <c r="AD68" s="4">
        <f t="shared" si="8"/>
        <v>4.2799196820761528E-4</v>
      </c>
      <c r="AE68" s="4">
        <f t="shared" si="5"/>
        <v>5.7809111279576489E-4</v>
      </c>
      <c r="AF68" s="4">
        <f t="shared" si="5"/>
        <v>4.9186975756943885E-4</v>
      </c>
      <c r="AG68" s="4">
        <f t="shared" si="5"/>
        <v>4.0985708101426329E-4</v>
      </c>
      <c r="AH68" s="4">
        <f t="shared" si="4"/>
        <v>6.9861645629302864E-4</v>
      </c>
      <c r="AI68" s="4">
        <f t="shared" si="4"/>
        <v>7.1063865579230336E-4</v>
      </c>
      <c r="AJ68" s="4">
        <f t="shared" si="4"/>
        <v>1.8217254485063102E-3</v>
      </c>
      <c r="AK68" s="4">
        <f t="shared" si="4"/>
        <v>3.0957321740930801E-3</v>
      </c>
      <c r="AL68" s="4">
        <f t="shared" si="4"/>
        <v>1.3666985368125466E-3</v>
      </c>
      <c r="AM68" s="4">
        <f t="shared" si="4"/>
        <v>7.5729316689926115E-4</v>
      </c>
    </row>
    <row r="69" spans="1:39" x14ac:dyDescent="0.3">
      <c r="A69" s="9" t="s">
        <v>100</v>
      </c>
      <c r="B69" s="9" t="s">
        <v>28</v>
      </c>
      <c r="C69" s="9" t="s">
        <v>104</v>
      </c>
      <c r="D69" s="10">
        <f>VLOOKUP(C69,'[1]Cenus Pivot Data Sheet'!$A$1:$M$469,2,FALSE)</f>
        <v>56156.893000000004</v>
      </c>
      <c r="E69" s="10">
        <f>VLOOKUP(C69,'[1]Cenus Pivot Data Sheet'!$A$1:$M$469,3,FALSE)</f>
        <v>113484.041</v>
      </c>
      <c r="F69" s="10">
        <f>VLOOKUP(C69,'[1]Cenus Pivot Data Sheet'!$A$1:$M$469,4,FALSE)</f>
        <v>127042.618</v>
      </c>
      <c r="G69" s="10">
        <f>VLOOKUP(C69,'[1]Cenus Pivot Data Sheet'!$A$1:$M$469,5,FALSE)</f>
        <v>111979.944</v>
      </c>
      <c r="H69" s="10">
        <f>VLOOKUP(C69,'[1]Cenus Pivot Data Sheet'!$A$1:$M$469,6,FALSE)</f>
        <v>115866.42300000001</v>
      </c>
      <c r="I69" s="10">
        <f>VLOOKUP(C69,'[1]Cenus Pivot Data Sheet'!$A$1:$M$469,7,FALSE)</f>
        <v>132333.603</v>
      </c>
      <c r="J69" s="10">
        <f>VLOOKUP(C69,'[1]Cenus Pivot Data Sheet'!$A$1:$M$469,8,FALSE)</f>
        <v>111943.48800000001</v>
      </c>
      <c r="K69" s="10">
        <f>VLOOKUP(C69,'[1]Cenus Pivot Data Sheet'!$A$1:$M$469,9,FALSE)</f>
        <v>73350.815000000002</v>
      </c>
      <c r="L69" s="10">
        <f>VLOOKUP(C69,'[1]Cenus Pivot Data Sheet'!$A$1:$M$469,10,FALSE)</f>
        <v>41219.456999999995</v>
      </c>
      <c r="M69" s="10">
        <f>VLOOKUP(C69,'[1]Cenus Pivot Data Sheet'!$A$1:$M$469,11,FALSE)</f>
        <v>16162.743</v>
      </c>
      <c r="N69" s="10">
        <f>VLOOKUP(C69,'[1]Cenus Pivot Data Sheet'!$A$1:$M$469,12,FALSE)</f>
        <v>130733.015</v>
      </c>
      <c r="O69" s="10">
        <f>VLOOKUP(C69,'[1]Cenus Pivot Data Sheet'!$A$1:$M$469,13,FALSE)</f>
        <v>899540.02499999991</v>
      </c>
      <c r="P69" s="11">
        <f>IFERROR(VLOOKUP(C69,'[1]Influenze Pivot Data Sheet'!$A$1:$M$461,2,FALSE),0)</f>
        <v>131</v>
      </c>
      <c r="Q69" s="11">
        <f>IFERROR(VLOOKUP(C69,'[1]Influenze Pivot Data Sheet'!$A$1:$M$461,3,FALSE),0)</f>
        <v>59</v>
      </c>
      <c r="R69" s="11">
        <f>IFERROR(VLOOKUP(C69,'[1]Influenze Pivot Data Sheet'!$A$1:$M$461,4,FALSE),0)</f>
        <v>63</v>
      </c>
      <c r="S69" s="11">
        <f>IFERROR(VLOOKUP(C69,'[1]Influenze Pivot Data Sheet'!$A$1:$M$461,5,FALSE),0)</f>
        <v>48</v>
      </c>
      <c r="T69" s="11">
        <f>IFERROR(VLOOKUP(C69,'[1]Influenze Pivot Data Sheet'!$A$1:$M$461,6,FALSE),0)</f>
        <v>63</v>
      </c>
      <c r="U69" s="11">
        <f>IFERROR(VLOOKUP(C69,'[1]Influenze Pivot Data Sheet'!$A$1:$M$461,7,FALSE),0)</f>
        <v>49</v>
      </c>
      <c r="V69" s="11">
        <f>IFERROR(VLOOKUP(C69,'[1]Influenze Pivot Data Sheet'!$A$1:$M$461,8,FALSE),0)</f>
        <v>51</v>
      </c>
      <c r="W69" s="11">
        <f>IFERROR(VLOOKUP(C69,'[1]Influenze Pivot Data Sheet'!$A$1:$M$461,9,FALSE),0)</f>
        <v>42</v>
      </c>
      <c r="X69" s="11">
        <f>IFERROR(VLOOKUP(C69,'[1]Influenze Pivot Data Sheet'!$A$1:$M$461,10,FALSE),0)</f>
        <v>54</v>
      </c>
      <c r="Y69" s="11">
        <f>IFERROR(VLOOKUP(C69,'[1]Influenze Pivot Data Sheet'!$A$1:$M$461,11,FALSE),0)</f>
        <v>60</v>
      </c>
      <c r="Z69" s="11">
        <f>IFERROR(VLOOKUP(C69,'[1]Influenze Pivot Data Sheet'!$A$1:$M$461,12,FALSE),0)</f>
        <v>156</v>
      </c>
      <c r="AA69" s="11">
        <f>IFERROR(VLOOKUP(C69,'[1]Influenze Pivot Data Sheet'!$A$1:$M$461,13,FALSE),0)</f>
        <v>620</v>
      </c>
      <c r="AB69" s="4">
        <f t="shared" si="6"/>
        <v>2.3327501398626165E-3</v>
      </c>
      <c r="AC69" s="4">
        <f t="shared" si="7"/>
        <v>5.1989689017154406E-4</v>
      </c>
      <c r="AD69" s="4">
        <f t="shared" si="8"/>
        <v>4.958965817281882E-4</v>
      </c>
      <c r="AE69" s="4">
        <f t="shared" si="5"/>
        <v>4.2864818721466766E-4</v>
      </c>
      <c r="AF69" s="4">
        <f t="shared" si="5"/>
        <v>5.4372956693415821E-4</v>
      </c>
      <c r="AG69" s="4">
        <f t="shared" si="5"/>
        <v>3.7027632354270592E-4</v>
      </c>
      <c r="AH69" s="4">
        <f t="shared" si="4"/>
        <v>4.5558701905018355E-4</v>
      </c>
      <c r="AI69" s="4">
        <f t="shared" si="4"/>
        <v>5.725907748945939E-4</v>
      </c>
      <c r="AJ69" s="4">
        <f t="shared" si="4"/>
        <v>1.3100609258389795E-3</v>
      </c>
      <c r="AK69" s="4">
        <f t="shared" si="4"/>
        <v>3.712241170944808E-3</v>
      </c>
      <c r="AL69" s="4">
        <f t="shared" si="4"/>
        <v>1.1932716460337123E-3</v>
      </c>
      <c r="AM69" s="4">
        <f t="shared" si="4"/>
        <v>6.8924114855256169E-4</v>
      </c>
    </row>
    <row r="70" spans="1:39" x14ac:dyDescent="0.3">
      <c r="A70" s="9" t="s">
        <v>100</v>
      </c>
      <c r="B70" s="9" t="s">
        <v>30</v>
      </c>
      <c r="C70" s="9" t="s">
        <v>105</v>
      </c>
      <c r="D70" s="10">
        <f>VLOOKUP(C70,'[1]Cenus Pivot Data Sheet'!$A$1:$M$469,2,FALSE)</f>
        <v>56145.642</v>
      </c>
      <c r="E70" s="10">
        <f>VLOOKUP(C70,'[1]Cenus Pivot Data Sheet'!$A$1:$M$469,3,FALSE)</f>
        <v>113812.83</v>
      </c>
      <c r="F70" s="10">
        <f>VLOOKUP(C70,'[1]Cenus Pivot Data Sheet'!$A$1:$M$469,4,FALSE)</f>
        <v>127261.97</v>
      </c>
      <c r="G70" s="10">
        <f>VLOOKUP(C70,'[1]Cenus Pivot Data Sheet'!$A$1:$M$469,5,FALSE)</f>
        <v>114392.564</v>
      </c>
      <c r="H70" s="10">
        <f>VLOOKUP(C70,'[1]Cenus Pivot Data Sheet'!$A$1:$M$469,6,FALSE)</f>
        <v>113779.46400000001</v>
      </c>
      <c r="I70" s="10">
        <f>VLOOKUP(C70,'[1]Cenus Pivot Data Sheet'!$A$1:$M$469,7,FALSE)</f>
        <v>132610.28000000003</v>
      </c>
      <c r="J70" s="10">
        <f>VLOOKUP(C70,'[1]Cenus Pivot Data Sheet'!$A$1:$M$469,8,FALSE)</f>
        <v>115009.85800000001</v>
      </c>
      <c r="K70" s="10">
        <f>VLOOKUP(C70,'[1]Cenus Pivot Data Sheet'!$A$1:$M$469,9,FALSE)</f>
        <v>77609.5</v>
      </c>
      <c r="L70" s="10">
        <f>VLOOKUP(C70,'[1]Cenus Pivot Data Sheet'!$A$1:$M$469,10,FALSE)</f>
        <v>41069.712</v>
      </c>
      <c r="M70" s="10">
        <f>VLOOKUP(C70,'[1]Cenus Pivot Data Sheet'!$A$1:$M$469,11,FALSE)</f>
        <v>16718.578000000001</v>
      </c>
      <c r="N70" s="10">
        <f>VLOOKUP(C70,'[1]Cenus Pivot Data Sheet'!$A$1:$M$469,12,FALSE)</f>
        <v>135397.79</v>
      </c>
      <c r="O70" s="10">
        <f>VLOOKUP(C70,'[1]Cenus Pivot Data Sheet'!$A$1:$M$469,13,FALSE)</f>
        <v>908410.39800000004</v>
      </c>
      <c r="P70" s="11">
        <f>IFERROR(VLOOKUP(C70,'[1]Influenze Pivot Data Sheet'!$A$1:$M$461,2,FALSE),0)</f>
        <v>87</v>
      </c>
      <c r="Q70" s="11">
        <f>IFERROR(VLOOKUP(C70,'[1]Influenze Pivot Data Sheet'!$A$1:$M$461,3,FALSE),0)</f>
        <v>48</v>
      </c>
      <c r="R70" s="11">
        <f>IFERROR(VLOOKUP(C70,'[1]Influenze Pivot Data Sheet'!$A$1:$M$461,4,FALSE),0)</f>
        <v>48</v>
      </c>
      <c r="S70" s="11">
        <f>IFERROR(VLOOKUP(C70,'[1]Influenze Pivot Data Sheet'!$A$1:$M$461,5,FALSE),0)</f>
        <v>51</v>
      </c>
      <c r="T70" s="11">
        <f>IFERROR(VLOOKUP(C70,'[1]Influenze Pivot Data Sheet'!$A$1:$M$461,6,FALSE),0)</f>
        <v>65</v>
      </c>
      <c r="U70" s="11">
        <f>IFERROR(VLOOKUP(C70,'[1]Influenze Pivot Data Sheet'!$A$1:$M$461,7,FALSE),0)</f>
        <v>46</v>
      </c>
      <c r="V70" s="11">
        <f>IFERROR(VLOOKUP(C70,'[1]Influenze Pivot Data Sheet'!$A$1:$M$461,8,FALSE),0)</f>
        <v>59</v>
      </c>
      <c r="W70" s="11">
        <f>IFERROR(VLOOKUP(C70,'[1]Influenze Pivot Data Sheet'!$A$1:$M$461,9,FALSE),0)</f>
        <v>34</v>
      </c>
      <c r="X70" s="11">
        <f>IFERROR(VLOOKUP(C70,'[1]Influenze Pivot Data Sheet'!$A$1:$M$461,10,FALSE),0)</f>
        <v>58</v>
      </c>
      <c r="Y70" s="11">
        <f>IFERROR(VLOOKUP(C70,'[1]Influenze Pivot Data Sheet'!$A$1:$M$461,11,FALSE),0)</f>
        <v>73</v>
      </c>
      <c r="Z70" s="11">
        <f>IFERROR(VLOOKUP(C70,'[1]Influenze Pivot Data Sheet'!$A$1:$M$461,12,FALSE),0)</f>
        <v>165</v>
      </c>
      <c r="AA70" s="11">
        <f>IFERROR(VLOOKUP(C70,'[1]Influenze Pivot Data Sheet'!$A$1:$M$461,13,FALSE),0)</f>
        <v>569</v>
      </c>
      <c r="AB70" s="4">
        <f t="shared" si="6"/>
        <v>1.549541458622915E-3</v>
      </c>
      <c r="AC70" s="4">
        <f t="shared" si="7"/>
        <v>4.2174507039320608E-4</v>
      </c>
      <c r="AD70" s="4">
        <f t="shared" si="8"/>
        <v>3.7717473649040634E-4</v>
      </c>
      <c r="AE70" s="4">
        <f t="shared" si="5"/>
        <v>4.4583317496056825E-4</v>
      </c>
      <c r="AF70" s="4">
        <f t="shared" si="5"/>
        <v>5.7128059594304293E-4</v>
      </c>
      <c r="AG70" s="4">
        <f t="shared" si="5"/>
        <v>3.4688110152546235E-4</v>
      </c>
      <c r="AH70" s="4">
        <f t="shared" si="4"/>
        <v>5.1299950305129494E-4</v>
      </c>
      <c r="AI70" s="4">
        <f t="shared" si="4"/>
        <v>4.38090697659436E-4</v>
      </c>
      <c r="AJ70" s="4">
        <f t="shared" si="4"/>
        <v>1.4122329370120734E-3</v>
      </c>
      <c r="AK70" s="4">
        <f t="shared" si="4"/>
        <v>4.366400061057824E-3</v>
      </c>
      <c r="AL70" s="4">
        <f t="shared" si="4"/>
        <v>1.2186314119307265E-3</v>
      </c>
      <c r="AM70" s="4">
        <f t="shared" si="4"/>
        <v>6.2636887606387789E-4</v>
      </c>
    </row>
    <row r="71" spans="1:39" x14ac:dyDescent="0.3">
      <c r="A71" s="9" t="s">
        <v>100</v>
      </c>
      <c r="B71" s="9" t="s">
        <v>32</v>
      </c>
      <c r="C71" s="9" t="s">
        <v>106</v>
      </c>
      <c r="D71" s="10">
        <f>VLOOKUP(C71,'[1]Cenus Pivot Data Sheet'!$A$1:$M$469,2,FALSE)</f>
        <v>55963.096999999994</v>
      </c>
      <c r="E71" s="10">
        <f>VLOOKUP(C71,'[1]Cenus Pivot Data Sheet'!$A$1:$M$469,3,FALSE)</f>
        <v>114168.27499999999</v>
      </c>
      <c r="F71" s="10">
        <f>VLOOKUP(C71,'[1]Cenus Pivot Data Sheet'!$A$1:$M$469,4,FALSE)</f>
        <v>126039.97399999999</v>
      </c>
      <c r="G71" s="10">
        <f>VLOOKUP(C71,'[1]Cenus Pivot Data Sheet'!$A$1:$M$469,5,FALSE)</f>
        <v>117064.497</v>
      </c>
      <c r="H71" s="10">
        <f>VLOOKUP(C71,'[1]Cenus Pivot Data Sheet'!$A$1:$M$469,6,FALSE)</f>
        <v>112274.973</v>
      </c>
      <c r="I71" s="10">
        <f>VLOOKUP(C71,'[1]Cenus Pivot Data Sheet'!$A$1:$M$469,7,FALSE)</f>
        <v>132012.74</v>
      </c>
      <c r="J71" s="10">
        <f>VLOOKUP(C71,'[1]Cenus Pivot Data Sheet'!$A$1:$M$469,8,FALSE)</f>
        <v>118516.83900000001</v>
      </c>
      <c r="K71" s="10">
        <f>VLOOKUP(C71,'[1]Cenus Pivot Data Sheet'!$A$1:$M$469,9,FALSE)</f>
        <v>81244.688999999998</v>
      </c>
      <c r="L71" s="10">
        <f>VLOOKUP(C71,'[1]Cenus Pivot Data Sheet'!$A$1:$M$469,10,FALSE)</f>
        <v>42241.995999999999</v>
      </c>
      <c r="M71" s="10">
        <f>VLOOKUP(C71,'[1]Cenus Pivot Data Sheet'!$A$1:$M$469,11,FALSE)</f>
        <v>17598.285</v>
      </c>
      <c r="N71" s="10">
        <f>VLOOKUP(C71,'[1]Cenus Pivot Data Sheet'!$A$1:$M$469,12,FALSE)</f>
        <v>141084.97</v>
      </c>
      <c r="O71" s="10">
        <f>VLOOKUP(C71,'[1]Cenus Pivot Data Sheet'!$A$1:$M$469,13,FALSE)</f>
        <v>917125.36500000011</v>
      </c>
      <c r="P71" s="11">
        <f>IFERROR(VLOOKUP(C71,'[1]Influenze Pivot Data Sheet'!$A$1:$M$461,2,FALSE),0)</f>
        <v>95</v>
      </c>
      <c r="Q71" s="11">
        <f>IFERROR(VLOOKUP(C71,'[1]Influenze Pivot Data Sheet'!$A$1:$M$461,3,FALSE),0)</f>
        <v>64</v>
      </c>
      <c r="R71" s="11">
        <f>IFERROR(VLOOKUP(C71,'[1]Influenze Pivot Data Sheet'!$A$1:$M$461,4,FALSE),0)</f>
        <v>56</v>
      </c>
      <c r="S71" s="11">
        <f>IFERROR(VLOOKUP(C71,'[1]Influenze Pivot Data Sheet'!$A$1:$M$461,5,FALSE),0)</f>
        <v>75</v>
      </c>
      <c r="T71" s="11">
        <f>IFERROR(VLOOKUP(C71,'[1]Influenze Pivot Data Sheet'!$A$1:$M$461,6,FALSE),0)</f>
        <v>53</v>
      </c>
      <c r="U71" s="11">
        <f>IFERROR(VLOOKUP(C71,'[1]Influenze Pivot Data Sheet'!$A$1:$M$461,7,FALSE),0)</f>
        <v>52</v>
      </c>
      <c r="V71" s="11">
        <f>IFERROR(VLOOKUP(C71,'[1]Influenze Pivot Data Sheet'!$A$1:$M$461,8,FALSE),0)</f>
        <v>41</v>
      </c>
      <c r="W71" s="11">
        <f>IFERROR(VLOOKUP(C71,'[1]Influenze Pivot Data Sheet'!$A$1:$M$461,9,FALSE),0)</f>
        <v>54</v>
      </c>
      <c r="X71" s="11">
        <f>IFERROR(VLOOKUP(C71,'[1]Influenze Pivot Data Sheet'!$A$1:$M$461,10,FALSE),0)</f>
        <v>52</v>
      </c>
      <c r="Y71" s="11">
        <f>IFERROR(VLOOKUP(C71,'[1]Influenze Pivot Data Sheet'!$A$1:$M$461,11,FALSE),0)</f>
        <v>53</v>
      </c>
      <c r="Z71" s="11">
        <f>IFERROR(VLOOKUP(C71,'[1]Influenze Pivot Data Sheet'!$A$1:$M$461,12,FALSE),0)</f>
        <v>159</v>
      </c>
      <c r="AA71" s="11">
        <f>IFERROR(VLOOKUP(C71,'[1]Influenze Pivot Data Sheet'!$A$1:$M$461,13,FALSE),0)</f>
        <v>595</v>
      </c>
      <c r="AB71" s="4">
        <f t="shared" si="6"/>
        <v>1.6975472247363296E-3</v>
      </c>
      <c r="AC71" s="4">
        <f t="shared" si="7"/>
        <v>5.6057604443966594E-4</v>
      </c>
      <c r="AD71" s="4">
        <f t="shared" si="8"/>
        <v>4.443034873999578E-4</v>
      </c>
      <c r="AE71" s="4">
        <f t="shared" si="5"/>
        <v>6.4067246622176151E-4</v>
      </c>
      <c r="AF71" s="4">
        <f t="shared" si="5"/>
        <v>4.7205533507454063E-4</v>
      </c>
      <c r="AG71" s="4">
        <f t="shared" si="5"/>
        <v>3.9390137648836018E-4</v>
      </c>
      <c r="AH71" s="4">
        <f t="shared" si="4"/>
        <v>3.4594240232816196E-4</v>
      </c>
      <c r="AI71" s="4">
        <f t="shared" si="4"/>
        <v>6.6465883080677433E-4</v>
      </c>
      <c r="AJ71" s="4">
        <f t="shared" si="4"/>
        <v>1.2310024365325919E-3</v>
      </c>
      <c r="AK71" s="4">
        <f t="shared" si="4"/>
        <v>3.0116571018141826E-3</v>
      </c>
      <c r="AL71" s="4">
        <f t="shared" si="4"/>
        <v>1.1269804288862237E-3</v>
      </c>
      <c r="AM71" s="4">
        <f t="shared" si="4"/>
        <v>6.487662676301619E-4</v>
      </c>
    </row>
    <row r="72" spans="1:39" x14ac:dyDescent="0.3">
      <c r="A72" s="9" t="s">
        <v>100</v>
      </c>
      <c r="B72" s="9" t="s">
        <v>34</v>
      </c>
      <c r="C72" s="9" t="s">
        <v>107</v>
      </c>
      <c r="D72" s="10">
        <f>VLOOKUP(C72,'[1]Cenus Pivot Data Sheet'!$A$1:$M$469,2,FALSE)</f>
        <v>55605.576999999997</v>
      </c>
      <c r="E72" s="10">
        <f>VLOOKUP(C72,'[1]Cenus Pivot Data Sheet'!$A$1:$M$469,3,FALSE)</f>
        <v>113673.158</v>
      </c>
      <c r="F72" s="10">
        <f>VLOOKUP(C72,'[1]Cenus Pivot Data Sheet'!$A$1:$M$469,4,FALSE)</f>
        <v>125757.53899999999</v>
      </c>
      <c r="G72" s="10">
        <f>VLOOKUP(C72,'[1]Cenus Pivot Data Sheet'!$A$1:$M$469,5,FALSE)</f>
        <v>120033.74799999999</v>
      </c>
      <c r="H72" s="10">
        <f>VLOOKUP(C72,'[1]Cenus Pivot Data Sheet'!$A$1:$M$469,6,FALSE)</f>
        <v>111328.33800000002</v>
      </c>
      <c r="I72" s="10">
        <f>VLOOKUP(C72,'[1]Cenus Pivot Data Sheet'!$A$1:$M$469,7,FALSE)</f>
        <v>131079.57</v>
      </c>
      <c r="J72" s="10">
        <f>VLOOKUP(C72,'[1]Cenus Pivot Data Sheet'!$A$1:$M$469,8,FALSE)</f>
        <v>121253.851</v>
      </c>
      <c r="K72" s="10">
        <f>VLOOKUP(C72,'[1]Cenus Pivot Data Sheet'!$A$1:$M$469,9,FALSE)</f>
        <v>85953.712</v>
      </c>
      <c r="L72" s="10">
        <f>VLOOKUP(C72,'[1]Cenus Pivot Data Sheet'!$A$1:$M$469,10,FALSE)</f>
        <v>43807.406999999999</v>
      </c>
      <c r="M72" s="10">
        <f>VLOOKUP(C72,'[1]Cenus Pivot Data Sheet'!$A$1:$M$469,11,FALSE)</f>
        <v>17788.268</v>
      </c>
      <c r="N72" s="10">
        <f>VLOOKUP(C72,'[1]Cenus Pivot Data Sheet'!$A$1:$M$469,12,FALSE)</f>
        <v>147549.38700000002</v>
      </c>
      <c r="O72" s="10">
        <f>VLOOKUP(C72,'[1]Cenus Pivot Data Sheet'!$A$1:$M$469,13,FALSE)</f>
        <v>926281.16800000006</v>
      </c>
      <c r="P72" s="11">
        <f>IFERROR(VLOOKUP(C72,'[1]Influenze Pivot Data Sheet'!$A$1:$M$461,2,FALSE),0)</f>
        <v>124</v>
      </c>
      <c r="Q72" s="11">
        <f>IFERROR(VLOOKUP(C72,'[1]Influenze Pivot Data Sheet'!$A$1:$M$461,3,FALSE),0)</f>
        <v>67</v>
      </c>
      <c r="R72" s="11">
        <f>IFERROR(VLOOKUP(C72,'[1]Influenze Pivot Data Sheet'!$A$1:$M$461,4,FALSE),0)</f>
        <v>66</v>
      </c>
      <c r="S72" s="11">
        <f>IFERROR(VLOOKUP(C72,'[1]Influenze Pivot Data Sheet'!$A$1:$M$461,5,FALSE),0)</f>
        <v>64</v>
      </c>
      <c r="T72" s="11">
        <f>IFERROR(VLOOKUP(C72,'[1]Influenze Pivot Data Sheet'!$A$1:$M$461,6,FALSE),0)</f>
        <v>68</v>
      </c>
      <c r="U72" s="11">
        <f>IFERROR(VLOOKUP(C72,'[1]Influenze Pivot Data Sheet'!$A$1:$M$461,7,FALSE),0)</f>
        <v>50</v>
      </c>
      <c r="V72" s="11">
        <f>IFERROR(VLOOKUP(C72,'[1]Influenze Pivot Data Sheet'!$A$1:$M$461,8,FALSE),0)</f>
        <v>53</v>
      </c>
      <c r="W72" s="11">
        <f>IFERROR(VLOOKUP(C72,'[1]Influenze Pivot Data Sheet'!$A$1:$M$461,9,FALSE),0)</f>
        <v>62</v>
      </c>
      <c r="X72" s="11">
        <f>IFERROR(VLOOKUP(C72,'[1]Influenze Pivot Data Sheet'!$A$1:$M$461,10,FALSE),0)</f>
        <v>57</v>
      </c>
      <c r="Y72" s="11">
        <f>IFERROR(VLOOKUP(C72,'[1]Influenze Pivot Data Sheet'!$A$1:$M$461,11,FALSE),0)</f>
        <v>86</v>
      </c>
      <c r="Z72" s="11">
        <f>IFERROR(VLOOKUP(C72,'[1]Influenze Pivot Data Sheet'!$A$1:$M$461,12,FALSE),0)</f>
        <v>205</v>
      </c>
      <c r="AA72" s="11">
        <f>IFERROR(VLOOKUP(C72,'[1]Influenze Pivot Data Sheet'!$A$1:$M$461,13,FALSE),0)</f>
        <v>697</v>
      </c>
      <c r="AB72" s="4">
        <f t="shared" si="6"/>
        <v>2.2299921462913693E-3</v>
      </c>
      <c r="AC72" s="4">
        <f t="shared" si="7"/>
        <v>5.8940915497394735E-4</v>
      </c>
      <c r="AD72" s="4">
        <f t="shared" si="8"/>
        <v>5.2481943050746251E-4</v>
      </c>
      <c r="AE72" s="4">
        <f t="shared" si="5"/>
        <v>5.331833843928626E-4</v>
      </c>
      <c r="AF72" s="4">
        <f t="shared" si="5"/>
        <v>6.1080584891153218E-4</v>
      </c>
      <c r="AG72" s="4">
        <f t="shared" si="5"/>
        <v>3.8144769623519513E-4</v>
      </c>
      <c r="AH72" s="4">
        <f t="shared" si="4"/>
        <v>4.3709951942062444E-4</v>
      </c>
      <c r="AI72" s="4">
        <f t="shared" si="4"/>
        <v>7.2131846964328897E-4</v>
      </c>
      <c r="AJ72" s="4">
        <f t="shared" si="4"/>
        <v>1.3011498261013257E-3</v>
      </c>
      <c r="AK72" s="4">
        <f t="shared" si="4"/>
        <v>4.8346471955560818E-3</v>
      </c>
      <c r="AL72" s="4">
        <f t="shared" si="4"/>
        <v>1.3893653112906526E-3</v>
      </c>
      <c r="AM72" s="4">
        <f t="shared" si="4"/>
        <v>7.5247130577526752E-4</v>
      </c>
    </row>
    <row r="73" spans="1:39" x14ac:dyDescent="0.3">
      <c r="A73" s="9" t="s">
        <v>100</v>
      </c>
      <c r="B73" s="9" t="s">
        <v>36</v>
      </c>
      <c r="C73" s="9" t="s">
        <v>108</v>
      </c>
      <c r="D73" s="10">
        <f>VLOOKUP(C73,'[1]Cenus Pivot Data Sheet'!$A$1:$M$469,2,FALSE)</f>
        <v>55711.475999999995</v>
      </c>
      <c r="E73" s="10">
        <f>VLOOKUP(C73,'[1]Cenus Pivot Data Sheet'!$A$1:$M$469,3,FALSE)</f>
        <v>114488.31</v>
      </c>
      <c r="F73" s="10">
        <f>VLOOKUP(C73,'[1]Cenus Pivot Data Sheet'!$A$1:$M$469,4,FALSE)</f>
        <v>124332.129</v>
      </c>
      <c r="G73" s="10">
        <f>VLOOKUP(C73,'[1]Cenus Pivot Data Sheet'!$A$1:$M$469,5,FALSE)</f>
        <v>122261.967</v>
      </c>
      <c r="H73" s="10">
        <f>VLOOKUP(C73,'[1]Cenus Pivot Data Sheet'!$A$1:$M$469,6,FALSE)</f>
        <v>110395.70699999999</v>
      </c>
      <c r="I73" s="10">
        <f>VLOOKUP(C73,'[1]Cenus Pivot Data Sheet'!$A$1:$M$469,7,FALSE)</f>
        <v>129752.73000000001</v>
      </c>
      <c r="J73" s="10">
        <f>VLOOKUP(C73,'[1]Cenus Pivot Data Sheet'!$A$1:$M$469,8,FALSE)</f>
        <v>124605.88800000001</v>
      </c>
      <c r="K73" s="10">
        <f>VLOOKUP(C73,'[1]Cenus Pivot Data Sheet'!$A$1:$M$469,9,FALSE)</f>
        <v>90855.747000000003</v>
      </c>
      <c r="L73" s="10">
        <f>VLOOKUP(C73,'[1]Cenus Pivot Data Sheet'!$A$1:$M$469,10,FALSE)</f>
        <v>44843.163</v>
      </c>
      <c r="M73" s="10">
        <f>VLOOKUP(C73,'[1]Cenus Pivot Data Sheet'!$A$1:$M$469,11,FALSE)</f>
        <v>17960.13</v>
      </c>
      <c r="N73" s="10">
        <f>VLOOKUP(C73,'[1]Cenus Pivot Data Sheet'!$A$1:$M$469,12,FALSE)</f>
        <v>153659.04</v>
      </c>
      <c r="O73" s="10">
        <f>VLOOKUP(C73,'[1]Cenus Pivot Data Sheet'!$A$1:$M$469,13,FALSE)</f>
        <v>935207.24699999986</v>
      </c>
      <c r="P73" s="11">
        <f>IFERROR(VLOOKUP(C73,'[1]Influenze Pivot Data Sheet'!$A$1:$M$461,2,FALSE),0)</f>
        <v>89</v>
      </c>
      <c r="Q73" s="11">
        <f>IFERROR(VLOOKUP(C73,'[1]Influenze Pivot Data Sheet'!$A$1:$M$461,3,FALSE),0)</f>
        <v>49</v>
      </c>
      <c r="R73" s="11">
        <f>IFERROR(VLOOKUP(C73,'[1]Influenze Pivot Data Sheet'!$A$1:$M$461,4,FALSE),0)</f>
        <v>60</v>
      </c>
      <c r="S73" s="11">
        <f>IFERROR(VLOOKUP(C73,'[1]Influenze Pivot Data Sheet'!$A$1:$M$461,5,FALSE),0)</f>
        <v>38</v>
      </c>
      <c r="T73" s="11">
        <f>IFERROR(VLOOKUP(C73,'[1]Influenze Pivot Data Sheet'!$A$1:$M$461,6,FALSE),0)</f>
        <v>64</v>
      </c>
      <c r="U73" s="11">
        <f>IFERROR(VLOOKUP(C73,'[1]Influenze Pivot Data Sheet'!$A$1:$M$461,7,FALSE),0)</f>
        <v>63</v>
      </c>
      <c r="V73" s="11">
        <f>IFERROR(VLOOKUP(C73,'[1]Influenze Pivot Data Sheet'!$A$1:$M$461,8,FALSE),0)</f>
        <v>57</v>
      </c>
      <c r="W73" s="11">
        <f>IFERROR(VLOOKUP(C73,'[1]Influenze Pivot Data Sheet'!$A$1:$M$461,9,FALSE),0)</f>
        <v>55</v>
      </c>
      <c r="X73" s="11">
        <f>IFERROR(VLOOKUP(C73,'[1]Influenze Pivot Data Sheet'!$A$1:$M$461,10,FALSE),0)</f>
        <v>69</v>
      </c>
      <c r="Y73" s="11">
        <f>IFERROR(VLOOKUP(C73,'[1]Influenze Pivot Data Sheet'!$A$1:$M$461,11,FALSE),0)</f>
        <v>47</v>
      </c>
      <c r="Z73" s="11">
        <f>IFERROR(VLOOKUP(C73,'[1]Influenze Pivot Data Sheet'!$A$1:$M$461,12,FALSE),0)</f>
        <v>171</v>
      </c>
      <c r="AA73" s="11">
        <f>IFERROR(VLOOKUP(C73,'[1]Influenze Pivot Data Sheet'!$A$1:$M$461,13,FALSE),0)</f>
        <v>591</v>
      </c>
      <c r="AB73" s="4">
        <f t="shared" si="6"/>
        <v>1.5975164614199058E-3</v>
      </c>
      <c r="AC73" s="4">
        <f t="shared" si="7"/>
        <v>4.279912944823799E-4</v>
      </c>
      <c r="AD73" s="4">
        <f t="shared" si="8"/>
        <v>4.8257840095378726E-4</v>
      </c>
      <c r="AE73" s="4">
        <f t="shared" si="5"/>
        <v>3.1080802094407659E-4</v>
      </c>
      <c r="AF73" s="4">
        <f t="shared" si="5"/>
        <v>5.7973268833723759E-4</v>
      </c>
      <c r="AG73" s="4">
        <f t="shared" si="5"/>
        <v>4.8553891698463681E-4</v>
      </c>
      <c r="AH73" s="4">
        <f t="shared" si="4"/>
        <v>4.5744226789668234E-4</v>
      </c>
      <c r="AI73" s="4">
        <f t="shared" si="4"/>
        <v>6.0535521214744948E-4</v>
      </c>
      <c r="AJ73" s="4">
        <f t="shared" si="4"/>
        <v>1.5386960995592573E-3</v>
      </c>
      <c r="AK73" s="4">
        <f t="shared" ref="AK73:AM136" si="9">Y73/M73</f>
        <v>2.6169075613595221E-3</v>
      </c>
      <c r="AL73" s="4">
        <f t="shared" si="9"/>
        <v>1.1128534969371147E-3</v>
      </c>
      <c r="AM73" s="4">
        <f t="shared" si="9"/>
        <v>6.3194548790745215E-4</v>
      </c>
    </row>
    <row r="74" spans="1:39" x14ac:dyDescent="0.3">
      <c r="A74" s="9" t="s">
        <v>100</v>
      </c>
      <c r="B74" s="9" t="s">
        <v>38</v>
      </c>
      <c r="C74" s="9" t="s">
        <v>109</v>
      </c>
      <c r="D74" s="10">
        <f>VLOOKUP(C74,'[1]Cenus Pivot Data Sheet'!$A$1:$M$469,2,FALSE)</f>
        <v>55282</v>
      </c>
      <c r="E74" s="10">
        <f>VLOOKUP(C74,'[1]Cenus Pivot Data Sheet'!$A$1:$M$469,3,FALSE)</f>
        <v>114024</v>
      </c>
      <c r="F74" s="10">
        <f>VLOOKUP(C74,'[1]Cenus Pivot Data Sheet'!$A$1:$M$469,4,FALSE)</f>
        <v>122886</v>
      </c>
      <c r="G74" s="10">
        <f>VLOOKUP(C74,'[1]Cenus Pivot Data Sheet'!$A$1:$M$469,5,FALSE)</f>
        <v>125241</v>
      </c>
      <c r="H74" s="10">
        <f>VLOOKUP(C74,'[1]Cenus Pivot Data Sheet'!$A$1:$M$469,6,FALSE)</f>
        <v>110313</v>
      </c>
      <c r="I74" s="10">
        <f>VLOOKUP(C74,'[1]Cenus Pivot Data Sheet'!$A$1:$M$469,7,FALSE)</f>
        <v>128392</v>
      </c>
      <c r="J74" s="10">
        <f>VLOOKUP(C74,'[1]Cenus Pivot Data Sheet'!$A$1:$M$469,8,FALSE)</f>
        <v>127029</v>
      </c>
      <c r="K74" s="10">
        <f>VLOOKUP(C74,'[1]Cenus Pivot Data Sheet'!$A$1:$M$469,9,FALSE)</f>
        <v>95605</v>
      </c>
      <c r="L74" s="10">
        <f>VLOOKUP(C74,'[1]Cenus Pivot Data Sheet'!$A$1:$M$469,10,FALSE)</f>
        <v>46641</v>
      </c>
      <c r="M74" s="10">
        <f>VLOOKUP(C74,'[1]Cenus Pivot Data Sheet'!$A$1:$M$469,11,FALSE)</f>
        <v>18319</v>
      </c>
      <c r="N74" s="10">
        <f>VLOOKUP(C74,'[1]Cenus Pivot Data Sheet'!$A$1:$M$469,12,FALSE)</f>
        <v>160565</v>
      </c>
      <c r="O74" s="10">
        <f>VLOOKUP(C74,'[1]Cenus Pivot Data Sheet'!$A$1:$M$469,13,FALSE)</f>
        <v>943732</v>
      </c>
      <c r="P74" s="11">
        <f>IFERROR(VLOOKUP(C74,'[1]Influenze Pivot Data Sheet'!$A$1:$M$461,2,FALSE),0)</f>
        <v>120</v>
      </c>
      <c r="Q74" s="11">
        <f>IFERROR(VLOOKUP(C74,'[1]Influenze Pivot Data Sheet'!$A$1:$M$461,3,FALSE),0)</f>
        <v>59</v>
      </c>
      <c r="R74" s="11">
        <f>IFERROR(VLOOKUP(C74,'[1]Influenze Pivot Data Sheet'!$A$1:$M$461,4,FALSE),0)</f>
        <v>62</v>
      </c>
      <c r="S74" s="11">
        <f>IFERROR(VLOOKUP(C74,'[1]Influenze Pivot Data Sheet'!$A$1:$M$461,5,FALSE),0)</f>
        <v>51</v>
      </c>
      <c r="T74" s="11">
        <f>IFERROR(VLOOKUP(C74,'[1]Influenze Pivot Data Sheet'!$A$1:$M$461,6,FALSE),0)</f>
        <v>69</v>
      </c>
      <c r="U74" s="11">
        <f>IFERROR(VLOOKUP(C74,'[1]Influenze Pivot Data Sheet'!$A$1:$M$461,7,FALSE),0)</f>
        <v>60</v>
      </c>
      <c r="V74" s="11">
        <f>IFERROR(VLOOKUP(C74,'[1]Influenze Pivot Data Sheet'!$A$1:$M$461,8,FALSE),0)</f>
        <v>72</v>
      </c>
      <c r="W74" s="11">
        <f>IFERROR(VLOOKUP(C74,'[1]Influenze Pivot Data Sheet'!$A$1:$M$461,9,FALSE),0)</f>
        <v>63</v>
      </c>
      <c r="X74" s="11">
        <f>IFERROR(VLOOKUP(C74,'[1]Influenze Pivot Data Sheet'!$A$1:$M$461,10,FALSE),0)</f>
        <v>70</v>
      </c>
      <c r="Y74" s="11">
        <f>IFERROR(VLOOKUP(C74,'[1]Influenze Pivot Data Sheet'!$A$1:$M$461,11,FALSE),0)</f>
        <v>54</v>
      </c>
      <c r="Z74" s="11">
        <f>IFERROR(VLOOKUP(C74,'[1]Influenze Pivot Data Sheet'!$A$1:$M$461,12,FALSE),0)</f>
        <v>187</v>
      </c>
      <c r="AA74" s="11">
        <f>IFERROR(VLOOKUP(C74,'[1]Influenze Pivot Data Sheet'!$A$1:$M$461,13,FALSE),0)</f>
        <v>680</v>
      </c>
      <c r="AB74" s="4">
        <f t="shared" si="6"/>
        <v>2.1706884700264102E-3</v>
      </c>
      <c r="AC74" s="4">
        <f t="shared" si="7"/>
        <v>5.1743492598049529E-4</v>
      </c>
      <c r="AD74" s="4">
        <f t="shared" si="8"/>
        <v>5.0453265628305907E-4</v>
      </c>
      <c r="AE74" s="4">
        <f t="shared" si="5"/>
        <v>4.0721488969267254E-4</v>
      </c>
      <c r="AF74" s="4">
        <f t="shared" si="5"/>
        <v>6.254929156128471E-4</v>
      </c>
      <c r="AG74" s="4">
        <f t="shared" si="5"/>
        <v>4.6731883606455232E-4</v>
      </c>
      <c r="AH74" s="4">
        <f t="shared" si="5"/>
        <v>5.6679970715348463E-4</v>
      </c>
      <c r="AI74" s="4">
        <f t="shared" si="5"/>
        <v>6.5896135139375557E-4</v>
      </c>
      <c r="AJ74" s="4">
        <f t="shared" si="5"/>
        <v>1.5008254539996999E-3</v>
      </c>
      <c r="AK74" s="4">
        <f t="shared" si="9"/>
        <v>2.9477591571592334E-3</v>
      </c>
      <c r="AL74" s="4">
        <f t="shared" si="9"/>
        <v>1.1646373742721016E-3</v>
      </c>
      <c r="AM74" s="4">
        <f t="shared" si="9"/>
        <v>7.2054354414176911E-4</v>
      </c>
    </row>
    <row r="75" spans="1:39" x14ac:dyDescent="0.3">
      <c r="A75" s="9" t="s">
        <v>110</v>
      </c>
      <c r="B75" s="9" t="s">
        <v>22</v>
      </c>
      <c r="C75" s="9" t="s">
        <v>111</v>
      </c>
      <c r="D75" s="10">
        <f>VLOOKUP(C75,'[1]Cenus Pivot Data Sheet'!$A$1:$M$469,2,FALSE)</f>
        <v>35894.413</v>
      </c>
      <c r="E75" s="10">
        <f>VLOOKUP(C75,'[1]Cenus Pivot Data Sheet'!$A$1:$M$469,3,FALSE)</f>
        <v>59431.733</v>
      </c>
      <c r="F75" s="10">
        <f>VLOOKUP(C75,'[1]Cenus Pivot Data Sheet'!$A$1:$M$469,4,FALSE)</f>
        <v>89441.815999999992</v>
      </c>
      <c r="G75" s="10">
        <f>VLOOKUP(C75,'[1]Cenus Pivot Data Sheet'!$A$1:$M$469,5,FALSE)</f>
        <v>105917.94</v>
      </c>
      <c r="H75" s="10">
        <f>VLOOKUP(C75,'[1]Cenus Pivot Data Sheet'!$A$1:$M$469,6,FALSE)</f>
        <v>86499.650999999998</v>
      </c>
      <c r="I75" s="10">
        <f>VLOOKUP(C75,'[1]Cenus Pivot Data Sheet'!$A$1:$M$469,7,FALSE)</f>
        <v>78261.589000000007</v>
      </c>
      <c r="J75" s="10">
        <f>VLOOKUP(C75,'[1]Cenus Pivot Data Sheet'!$A$1:$M$469,8,FALSE)</f>
        <v>64139.197</v>
      </c>
      <c r="K75" s="10">
        <f>VLOOKUP(C75,'[1]Cenus Pivot Data Sheet'!$A$1:$M$469,9,FALSE)</f>
        <v>36482.845999999998</v>
      </c>
      <c r="L75" s="10">
        <f>VLOOKUP(C75,'[1]Cenus Pivot Data Sheet'!$A$1:$M$469,10,FALSE)</f>
        <v>23537.32</v>
      </c>
      <c r="M75" s="10">
        <f>VLOOKUP(C75,'[1]Cenus Pivot Data Sheet'!$A$1:$M$469,11,FALSE)</f>
        <v>10003.361000000001</v>
      </c>
      <c r="N75" s="10">
        <f>VLOOKUP(C75,'[1]Cenus Pivot Data Sheet'!$A$1:$M$469,12,FALSE)</f>
        <v>70023.527000000002</v>
      </c>
      <c r="O75" s="10">
        <f>VLOOKUP(C75,'[1]Cenus Pivot Data Sheet'!$A$1:$M$469,13,FALSE)</f>
        <v>589609.86599999992</v>
      </c>
      <c r="P75" s="11">
        <f>IFERROR(VLOOKUP(C75,'[1]Influenze Pivot Data Sheet'!$A$1:$M$461,2,FALSE),0)</f>
        <v>85</v>
      </c>
      <c r="Q75" s="11">
        <f>IFERROR(VLOOKUP(C75,'[1]Influenze Pivot Data Sheet'!$A$1:$M$461,3,FALSE),0)</f>
        <v>44</v>
      </c>
      <c r="R75" s="11">
        <f>IFERROR(VLOOKUP(C75,'[1]Influenze Pivot Data Sheet'!$A$1:$M$461,4,FALSE),0)</f>
        <v>32</v>
      </c>
      <c r="S75" s="11">
        <f>IFERROR(VLOOKUP(C75,'[1]Influenze Pivot Data Sheet'!$A$1:$M$461,5,FALSE),0)</f>
        <v>51</v>
      </c>
      <c r="T75" s="11">
        <f>IFERROR(VLOOKUP(C75,'[1]Influenze Pivot Data Sheet'!$A$1:$M$461,6,FALSE),0)</f>
        <v>57</v>
      </c>
      <c r="U75" s="11">
        <f>IFERROR(VLOOKUP(C75,'[1]Influenze Pivot Data Sheet'!$A$1:$M$461,7,FALSE),0)</f>
        <v>32</v>
      </c>
      <c r="V75" s="11">
        <f>IFERROR(VLOOKUP(C75,'[1]Influenze Pivot Data Sheet'!$A$1:$M$461,8,FALSE),0)</f>
        <v>43</v>
      </c>
      <c r="W75" s="11">
        <f>IFERROR(VLOOKUP(C75,'[1]Influenze Pivot Data Sheet'!$A$1:$M$461,9,FALSE),0)</f>
        <v>54</v>
      </c>
      <c r="X75" s="11">
        <f>IFERROR(VLOOKUP(C75,'[1]Influenze Pivot Data Sheet'!$A$1:$M$461,10,FALSE),0)</f>
        <v>54</v>
      </c>
      <c r="Y75" s="11">
        <f>IFERROR(VLOOKUP(C75,'[1]Influenze Pivot Data Sheet'!$A$1:$M$461,11,FALSE),0)</f>
        <v>59</v>
      </c>
      <c r="Z75" s="11">
        <f>IFERROR(VLOOKUP(C75,'[1]Influenze Pivot Data Sheet'!$A$1:$M$461,12,FALSE),0)</f>
        <v>167</v>
      </c>
      <c r="AA75" s="11">
        <f>IFERROR(VLOOKUP(C75,'[1]Influenze Pivot Data Sheet'!$A$1:$M$461,13,FALSE),0)</f>
        <v>511</v>
      </c>
      <c r="AB75" s="4">
        <f t="shared" si="6"/>
        <v>2.3680565552081879E-3</v>
      </c>
      <c r="AC75" s="4">
        <f t="shared" si="7"/>
        <v>7.4034522937434786E-4</v>
      </c>
      <c r="AD75" s="4">
        <f t="shared" si="8"/>
        <v>3.5777448883640738E-4</v>
      </c>
      <c r="AE75" s="4">
        <f t="shared" si="5"/>
        <v>4.8150483289233155E-4</v>
      </c>
      <c r="AF75" s="4">
        <f t="shared" si="5"/>
        <v>6.5896219627521963E-4</v>
      </c>
      <c r="AG75" s="4">
        <f t="shared" si="5"/>
        <v>4.0888513009875122E-4</v>
      </c>
      <c r="AH75" s="4">
        <f t="shared" si="5"/>
        <v>6.7041687472326784E-4</v>
      </c>
      <c r="AI75" s="4">
        <f t="shared" si="5"/>
        <v>1.4801476836538467E-3</v>
      </c>
      <c r="AJ75" s="4">
        <f t="shared" si="5"/>
        <v>2.2942289096634623E-3</v>
      </c>
      <c r="AK75" s="4">
        <f t="shared" si="9"/>
        <v>5.8980176762590091E-3</v>
      </c>
      <c r="AL75" s="4">
        <f t="shared" si="9"/>
        <v>2.384912716550253E-3</v>
      </c>
      <c r="AM75" s="4">
        <f t="shared" si="9"/>
        <v>8.6667477847122737E-4</v>
      </c>
    </row>
    <row r="76" spans="1:39" x14ac:dyDescent="0.3">
      <c r="A76" s="9" t="s">
        <v>110</v>
      </c>
      <c r="B76" s="9" t="s">
        <v>24</v>
      </c>
      <c r="C76" s="9" t="s">
        <v>112</v>
      </c>
      <c r="D76" s="10">
        <f>VLOOKUP(C76,'[1]Cenus Pivot Data Sheet'!$A$1:$M$469,2,FALSE)</f>
        <v>32142</v>
      </c>
      <c r="E76" s="10">
        <f>VLOOKUP(C76,'[1]Cenus Pivot Data Sheet'!$A$1:$M$469,3,FALSE)</f>
        <v>53180.4</v>
      </c>
      <c r="F76" s="10">
        <f>VLOOKUP(C76,'[1]Cenus Pivot Data Sheet'!$A$1:$M$469,4,FALSE)</f>
        <v>99932.4</v>
      </c>
      <c r="G76" s="10">
        <f>VLOOKUP(C76,'[1]Cenus Pivot Data Sheet'!$A$1:$M$469,5,FALSE)</f>
        <v>113958</v>
      </c>
      <c r="H76" s="10">
        <f>VLOOKUP(C76,'[1]Cenus Pivot Data Sheet'!$A$1:$M$469,6,FALSE)</f>
        <v>81816</v>
      </c>
      <c r="I76" s="10">
        <f>VLOOKUP(C76,'[1]Cenus Pivot Data Sheet'!$A$1:$M$469,7,FALSE)</f>
        <v>75387.600000000006</v>
      </c>
      <c r="J76" s="10">
        <f>VLOOKUP(C76,'[1]Cenus Pivot Data Sheet'!$A$1:$M$469,8,FALSE)</f>
        <v>61946.399999999994</v>
      </c>
      <c r="K76" s="10">
        <f>VLOOKUP(C76,'[1]Cenus Pivot Data Sheet'!$A$1:$M$469,9,FALSE)</f>
        <v>35648.400000000001</v>
      </c>
      <c r="L76" s="10">
        <f>VLOOKUP(C76,'[1]Cenus Pivot Data Sheet'!$A$1:$M$469,10,FALSE)</f>
        <v>22207.200000000001</v>
      </c>
      <c r="M76" s="10">
        <f>VLOOKUP(C76,'[1]Cenus Pivot Data Sheet'!$A$1:$M$469,11,FALSE)</f>
        <v>9350.4</v>
      </c>
      <c r="N76" s="10">
        <f>VLOOKUP(C76,'[1]Cenus Pivot Data Sheet'!$A$1:$M$469,12,FALSE)</f>
        <v>67206</v>
      </c>
      <c r="O76" s="10">
        <f>VLOOKUP(C76,'[1]Cenus Pivot Data Sheet'!$A$1:$M$469,13,FALSE)</f>
        <v>585568.80000000005</v>
      </c>
      <c r="P76" s="11">
        <f>IFERROR(VLOOKUP(C76,'[1]Influenze Pivot Data Sheet'!$A$1:$M$461,2,FALSE),0)</f>
        <v>113</v>
      </c>
      <c r="Q76" s="11">
        <f>IFERROR(VLOOKUP(C76,'[1]Influenze Pivot Data Sheet'!$A$1:$M$461,3,FALSE),0)</f>
        <v>45</v>
      </c>
      <c r="R76" s="11">
        <f>IFERROR(VLOOKUP(C76,'[1]Influenze Pivot Data Sheet'!$A$1:$M$461,4,FALSE),0)</f>
        <v>38</v>
      </c>
      <c r="S76" s="11">
        <f>IFERROR(VLOOKUP(C76,'[1]Influenze Pivot Data Sheet'!$A$1:$M$461,5,FALSE),0)</f>
        <v>57</v>
      </c>
      <c r="T76" s="11">
        <f>IFERROR(VLOOKUP(C76,'[1]Influenze Pivot Data Sheet'!$A$1:$M$461,6,FALSE),0)</f>
        <v>59</v>
      </c>
      <c r="U76" s="11">
        <f>IFERROR(VLOOKUP(C76,'[1]Influenze Pivot Data Sheet'!$A$1:$M$461,7,FALSE),0)</f>
        <v>45</v>
      </c>
      <c r="V76" s="11">
        <f>IFERROR(VLOOKUP(C76,'[1]Influenze Pivot Data Sheet'!$A$1:$M$461,8,FALSE),0)</f>
        <v>67</v>
      </c>
      <c r="W76" s="11">
        <f>IFERROR(VLOOKUP(C76,'[1]Influenze Pivot Data Sheet'!$A$1:$M$461,9,FALSE),0)</f>
        <v>57</v>
      </c>
      <c r="X76" s="11">
        <f>IFERROR(VLOOKUP(C76,'[1]Influenze Pivot Data Sheet'!$A$1:$M$461,10,FALSE),0)</f>
        <v>79</v>
      </c>
      <c r="Y76" s="11">
        <f>IFERROR(VLOOKUP(C76,'[1]Influenze Pivot Data Sheet'!$A$1:$M$461,11,FALSE),0)</f>
        <v>51</v>
      </c>
      <c r="Z76" s="11">
        <f>IFERROR(VLOOKUP(C76,'[1]Influenze Pivot Data Sheet'!$A$1:$M$461,12,FALSE),0)</f>
        <v>187</v>
      </c>
      <c r="AA76" s="11">
        <f>IFERROR(VLOOKUP(C76,'[1]Influenze Pivot Data Sheet'!$A$1:$M$461,13,FALSE),0)</f>
        <v>611</v>
      </c>
      <c r="AB76" s="4">
        <f t="shared" si="6"/>
        <v>3.5156493062037208E-3</v>
      </c>
      <c r="AC76" s="4">
        <f t="shared" si="7"/>
        <v>8.4617641085813573E-4</v>
      </c>
      <c r="AD76" s="4">
        <f t="shared" si="8"/>
        <v>3.8025705376834742E-4</v>
      </c>
      <c r="AE76" s="4">
        <f t="shared" si="5"/>
        <v>5.0018427841836462E-4</v>
      </c>
      <c r="AF76" s="4">
        <f t="shared" si="5"/>
        <v>7.2113034125354458E-4</v>
      </c>
      <c r="AG76" s="4">
        <f t="shared" si="5"/>
        <v>5.9691514254333602E-4</v>
      </c>
      <c r="AH76" s="4">
        <f t="shared" si="5"/>
        <v>1.0815802048222336E-3</v>
      </c>
      <c r="AI76" s="4">
        <f t="shared" si="5"/>
        <v>1.5989497424849361E-3</v>
      </c>
      <c r="AJ76" s="4">
        <f t="shared" si="5"/>
        <v>3.5574048056486183E-3</v>
      </c>
      <c r="AK76" s="4">
        <f t="shared" si="9"/>
        <v>5.4543121149897332E-3</v>
      </c>
      <c r="AL76" s="4">
        <f t="shared" si="9"/>
        <v>2.7824896586614292E-3</v>
      </c>
      <c r="AM76" s="4">
        <f t="shared" si="9"/>
        <v>1.043429909517037E-3</v>
      </c>
    </row>
    <row r="77" spans="1:39" x14ac:dyDescent="0.3">
      <c r="A77" s="9" t="s">
        <v>110</v>
      </c>
      <c r="B77" s="9" t="s">
        <v>26</v>
      </c>
      <c r="C77" s="9" t="s">
        <v>113</v>
      </c>
      <c r="D77" s="10">
        <f>VLOOKUP(C77,'[1]Cenus Pivot Data Sheet'!$A$1:$M$469,2,FALSE)</f>
        <v>33261.480000000003</v>
      </c>
      <c r="E77" s="10">
        <f>VLOOKUP(C77,'[1]Cenus Pivot Data Sheet'!$A$1:$M$469,3,FALSE)</f>
        <v>52268.04</v>
      </c>
      <c r="F77" s="10">
        <f>VLOOKUP(C77,'[1]Cenus Pivot Data Sheet'!$A$1:$M$469,4,FALSE)</f>
        <v>100972.35</v>
      </c>
      <c r="G77" s="10">
        <f>VLOOKUP(C77,'[1]Cenus Pivot Data Sheet'!$A$1:$M$469,5,FALSE)</f>
        <v>119384.955</v>
      </c>
      <c r="H77" s="10">
        <f>VLOOKUP(C77,'[1]Cenus Pivot Data Sheet'!$A$1:$M$469,6,FALSE)</f>
        <v>81965.790000000008</v>
      </c>
      <c r="I77" s="10">
        <f>VLOOKUP(C77,'[1]Cenus Pivot Data Sheet'!$A$1:$M$469,7,FALSE)</f>
        <v>75432.285000000003</v>
      </c>
      <c r="J77" s="10">
        <f>VLOOKUP(C77,'[1]Cenus Pivot Data Sheet'!$A$1:$M$469,8,FALSE)</f>
        <v>63553.184999999998</v>
      </c>
      <c r="K77" s="10">
        <f>VLOOKUP(C77,'[1]Cenus Pivot Data Sheet'!$A$1:$M$469,9,FALSE)</f>
        <v>35637.300000000003</v>
      </c>
      <c r="L77" s="10">
        <f>VLOOKUP(C77,'[1]Cenus Pivot Data Sheet'!$A$1:$M$469,10,FALSE)</f>
        <v>21382.38</v>
      </c>
      <c r="M77" s="10">
        <f>VLOOKUP(C77,'[1]Cenus Pivot Data Sheet'!$A$1:$M$469,11,FALSE)</f>
        <v>10097.235000000001</v>
      </c>
      <c r="N77" s="10">
        <f>VLOOKUP(C77,'[1]Cenus Pivot Data Sheet'!$A$1:$M$469,12,FALSE)</f>
        <v>67116.915000000008</v>
      </c>
      <c r="O77" s="10">
        <f>VLOOKUP(C77,'[1]Cenus Pivot Data Sheet'!$A$1:$M$469,13,FALSE)</f>
        <v>593955</v>
      </c>
      <c r="P77" s="11">
        <f>IFERROR(VLOOKUP(C77,'[1]Influenze Pivot Data Sheet'!$A$1:$M$461,2,FALSE),0)</f>
        <v>125</v>
      </c>
      <c r="Q77" s="11">
        <f>IFERROR(VLOOKUP(C77,'[1]Influenze Pivot Data Sheet'!$A$1:$M$461,3,FALSE),0)</f>
        <v>57</v>
      </c>
      <c r="R77" s="11">
        <f>IFERROR(VLOOKUP(C77,'[1]Influenze Pivot Data Sheet'!$A$1:$M$461,4,FALSE),0)</f>
        <v>46</v>
      </c>
      <c r="S77" s="11">
        <f>IFERROR(VLOOKUP(C77,'[1]Influenze Pivot Data Sheet'!$A$1:$M$461,5,FALSE),0)</f>
        <v>55</v>
      </c>
      <c r="T77" s="11">
        <f>IFERROR(VLOOKUP(C77,'[1]Influenze Pivot Data Sheet'!$A$1:$M$461,6,FALSE),0)</f>
        <v>54</v>
      </c>
      <c r="U77" s="11">
        <f>IFERROR(VLOOKUP(C77,'[1]Influenze Pivot Data Sheet'!$A$1:$M$461,7,FALSE),0)</f>
        <v>69</v>
      </c>
      <c r="V77" s="11">
        <f>IFERROR(VLOOKUP(C77,'[1]Influenze Pivot Data Sheet'!$A$1:$M$461,8,FALSE),0)</f>
        <v>62</v>
      </c>
      <c r="W77" s="11">
        <f>IFERROR(VLOOKUP(C77,'[1]Influenze Pivot Data Sheet'!$A$1:$M$461,9,FALSE),0)</f>
        <v>46</v>
      </c>
      <c r="X77" s="11">
        <f>IFERROR(VLOOKUP(C77,'[1]Influenze Pivot Data Sheet'!$A$1:$M$461,10,FALSE),0)</f>
        <v>36</v>
      </c>
      <c r="Y77" s="11">
        <f>IFERROR(VLOOKUP(C77,'[1]Influenze Pivot Data Sheet'!$A$1:$M$461,11,FALSE),0)</f>
        <v>37</v>
      </c>
      <c r="Z77" s="11">
        <f>IFERROR(VLOOKUP(C77,'[1]Influenze Pivot Data Sheet'!$A$1:$M$461,12,FALSE),0)</f>
        <v>119</v>
      </c>
      <c r="AA77" s="11">
        <f>IFERROR(VLOOKUP(C77,'[1]Influenze Pivot Data Sheet'!$A$1:$M$461,13,FALSE),0)</f>
        <v>587</v>
      </c>
      <c r="AB77" s="4">
        <f t="shared" si="6"/>
        <v>3.7581009624346236E-3</v>
      </c>
      <c r="AC77" s="4">
        <f t="shared" si="7"/>
        <v>1.0905325701901199E-3</v>
      </c>
      <c r="AD77" s="4">
        <f t="shared" si="8"/>
        <v>4.5557026255207489E-4</v>
      </c>
      <c r="AE77" s="4">
        <f t="shared" si="5"/>
        <v>4.6069456574322954E-4</v>
      </c>
      <c r="AF77" s="4">
        <f t="shared" si="5"/>
        <v>6.5881143828419142E-4</v>
      </c>
      <c r="AG77" s="4">
        <f t="shared" si="5"/>
        <v>9.1472769252581962E-4</v>
      </c>
      <c r="AH77" s="4">
        <f t="shared" si="5"/>
        <v>9.7556086292134689E-4</v>
      </c>
      <c r="AI77" s="4">
        <f t="shared" si="5"/>
        <v>1.2907824105642121E-3</v>
      </c>
      <c r="AJ77" s="4">
        <f t="shared" si="5"/>
        <v>1.6836292311707116E-3</v>
      </c>
      <c r="AK77" s="4">
        <f t="shared" si="9"/>
        <v>3.6643695031362542E-3</v>
      </c>
      <c r="AL77" s="4">
        <f t="shared" si="9"/>
        <v>1.7730254735337579E-3</v>
      </c>
      <c r="AM77" s="4">
        <f t="shared" si="9"/>
        <v>9.8829035869720775E-4</v>
      </c>
    </row>
    <row r="78" spans="1:39" x14ac:dyDescent="0.3">
      <c r="A78" s="9" t="s">
        <v>110</v>
      </c>
      <c r="B78" s="9" t="s">
        <v>28</v>
      </c>
      <c r="C78" s="9" t="s">
        <v>114</v>
      </c>
      <c r="D78" s="10">
        <f>VLOOKUP(C78,'[1]Cenus Pivot Data Sheet'!$A$1:$M$469,2,FALSE)</f>
        <v>34528.262999999999</v>
      </c>
      <c r="E78" s="10">
        <f>VLOOKUP(C78,'[1]Cenus Pivot Data Sheet'!$A$1:$M$469,3,FALSE)</f>
        <v>52095.274000000005</v>
      </c>
      <c r="F78" s="10">
        <f>VLOOKUP(C78,'[1]Cenus Pivot Data Sheet'!$A$1:$M$469,4,FALSE)</f>
        <v>101161.753</v>
      </c>
      <c r="G78" s="10">
        <f>VLOOKUP(C78,'[1]Cenus Pivot Data Sheet'!$A$1:$M$469,5,FALSE)</f>
        <v>125392.113</v>
      </c>
      <c r="H78" s="10">
        <f>VLOOKUP(C78,'[1]Cenus Pivot Data Sheet'!$A$1:$M$469,6,FALSE)</f>
        <v>82383.224000000002</v>
      </c>
      <c r="I78" s="10">
        <f>VLOOKUP(C78,'[1]Cenus Pivot Data Sheet'!$A$1:$M$469,7,FALSE)</f>
        <v>75114.116000000009</v>
      </c>
      <c r="J78" s="10">
        <f>VLOOKUP(C78,'[1]Cenus Pivot Data Sheet'!$A$1:$M$469,8,FALSE)</f>
        <v>64816.213000000003</v>
      </c>
      <c r="K78" s="10">
        <f>VLOOKUP(C78,'[1]Cenus Pivot Data Sheet'!$A$1:$M$469,9,FALSE)</f>
        <v>37557.058000000005</v>
      </c>
      <c r="L78" s="10">
        <f>VLOOKUP(C78,'[1]Cenus Pivot Data Sheet'!$A$1:$M$469,10,FALSE)</f>
        <v>21807.324000000001</v>
      </c>
      <c r="M78" s="10">
        <f>VLOOKUP(C78,'[1]Cenus Pivot Data Sheet'!$A$1:$M$469,11,FALSE)</f>
        <v>10297.903</v>
      </c>
      <c r="N78" s="10">
        <f>VLOOKUP(C78,'[1]Cenus Pivot Data Sheet'!$A$1:$M$469,12,FALSE)</f>
        <v>69662.285000000003</v>
      </c>
      <c r="O78" s="10">
        <f>VLOOKUP(C78,'[1]Cenus Pivot Data Sheet'!$A$1:$M$469,13,FALSE)</f>
        <v>605153.24100000004</v>
      </c>
      <c r="P78" s="11">
        <f>IFERROR(VLOOKUP(C78,'[1]Influenze Pivot Data Sheet'!$A$1:$M$461,2,FALSE),0)</f>
        <v>102</v>
      </c>
      <c r="Q78" s="11">
        <f>IFERROR(VLOOKUP(C78,'[1]Influenze Pivot Data Sheet'!$A$1:$M$461,3,FALSE),0)</f>
        <v>55</v>
      </c>
      <c r="R78" s="11">
        <f>IFERROR(VLOOKUP(C78,'[1]Influenze Pivot Data Sheet'!$A$1:$M$461,4,FALSE),0)</f>
        <v>63</v>
      </c>
      <c r="S78" s="11">
        <f>IFERROR(VLOOKUP(C78,'[1]Influenze Pivot Data Sheet'!$A$1:$M$461,5,FALSE),0)</f>
        <v>57</v>
      </c>
      <c r="T78" s="11">
        <f>IFERROR(VLOOKUP(C78,'[1]Influenze Pivot Data Sheet'!$A$1:$M$461,6,FALSE),0)</f>
        <v>51</v>
      </c>
      <c r="U78" s="11">
        <f>IFERROR(VLOOKUP(C78,'[1]Influenze Pivot Data Sheet'!$A$1:$M$461,7,FALSE),0)</f>
        <v>47</v>
      </c>
      <c r="V78" s="11">
        <f>IFERROR(VLOOKUP(C78,'[1]Influenze Pivot Data Sheet'!$A$1:$M$461,8,FALSE),0)</f>
        <v>53</v>
      </c>
      <c r="W78" s="11">
        <f>IFERROR(VLOOKUP(C78,'[1]Influenze Pivot Data Sheet'!$A$1:$M$461,9,FALSE),0)</f>
        <v>51</v>
      </c>
      <c r="X78" s="11">
        <f>IFERROR(VLOOKUP(C78,'[1]Influenze Pivot Data Sheet'!$A$1:$M$461,10,FALSE),0)</f>
        <v>59</v>
      </c>
      <c r="Y78" s="11">
        <f>IFERROR(VLOOKUP(C78,'[1]Influenze Pivot Data Sheet'!$A$1:$M$461,11,FALSE),0)</f>
        <v>69</v>
      </c>
      <c r="Z78" s="11">
        <f>IFERROR(VLOOKUP(C78,'[1]Influenze Pivot Data Sheet'!$A$1:$M$461,12,FALSE),0)</f>
        <v>179</v>
      </c>
      <c r="AA78" s="11">
        <f>IFERROR(VLOOKUP(C78,'[1]Influenze Pivot Data Sheet'!$A$1:$M$461,13,FALSE),0)</f>
        <v>607</v>
      </c>
      <c r="AB78" s="4">
        <f t="shared" si="6"/>
        <v>2.9541016876522288E-3</v>
      </c>
      <c r="AC78" s="4">
        <f t="shared" si="7"/>
        <v>1.0557579560863811E-3</v>
      </c>
      <c r="AD78" s="4">
        <f t="shared" si="8"/>
        <v>6.2276500882700201E-4</v>
      </c>
      <c r="AE78" s="4">
        <f t="shared" si="5"/>
        <v>4.5457404486038132E-4</v>
      </c>
      <c r="AF78" s="4">
        <f t="shared" si="5"/>
        <v>6.1905807425065079E-4</v>
      </c>
      <c r="AG78" s="4">
        <f t="shared" si="5"/>
        <v>6.2571461268345343E-4</v>
      </c>
      <c r="AH78" s="4">
        <f t="shared" si="5"/>
        <v>8.1769664636223037E-4</v>
      </c>
      <c r="AI78" s="4">
        <f t="shared" si="5"/>
        <v>1.35793384029175E-3</v>
      </c>
      <c r="AJ78" s="4">
        <f t="shared" si="5"/>
        <v>2.7055130652435849E-3</v>
      </c>
      <c r="AK78" s="4">
        <f t="shared" si="9"/>
        <v>6.7003932742423387E-3</v>
      </c>
      <c r="AL78" s="4">
        <f t="shared" si="9"/>
        <v>2.5695396009476289E-3</v>
      </c>
      <c r="AM78" s="4">
        <f t="shared" si="9"/>
        <v>1.0030517212416283E-3</v>
      </c>
    </row>
    <row r="79" spans="1:39" x14ac:dyDescent="0.3">
      <c r="A79" s="9" t="s">
        <v>110</v>
      </c>
      <c r="B79" s="9" t="s">
        <v>30</v>
      </c>
      <c r="C79" s="9" t="s">
        <v>115</v>
      </c>
      <c r="D79" s="10">
        <f>VLOOKUP(C79,'[1]Cenus Pivot Data Sheet'!$A$1:$M$469,2,FALSE)</f>
        <v>36542.889000000003</v>
      </c>
      <c r="E79" s="10">
        <f>VLOOKUP(C79,'[1]Cenus Pivot Data Sheet'!$A$1:$M$469,3,FALSE)</f>
        <v>52027.164000000004</v>
      </c>
      <c r="F79" s="10">
        <f>VLOOKUP(C79,'[1]Cenus Pivot Data Sheet'!$A$1:$M$469,4,FALSE)</f>
        <v>99718.731</v>
      </c>
      <c r="G79" s="10">
        <f>VLOOKUP(C79,'[1]Cenus Pivot Data Sheet'!$A$1:$M$469,5,FALSE)</f>
        <v>133164.76500000001</v>
      </c>
      <c r="H79" s="10">
        <f>VLOOKUP(C79,'[1]Cenus Pivot Data Sheet'!$A$1:$M$469,6,FALSE)</f>
        <v>84234.456000000006</v>
      </c>
      <c r="I79" s="10">
        <f>VLOOKUP(C79,'[1]Cenus Pivot Data Sheet'!$A$1:$M$469,7,FALSE)</f>
        <v>76182.633000000002</v>
      </c>
      <c r="J79" s="10">
        <f>VLOOKUP(C79,'[1]Cenus Pivot Data Sheet'!$A$1:$M$469,8,FALSE)</f>
        <v>65653.326000000001</v>
      </c>
      <c r="K79" s="10">
        <f>VLOOKUP(C79,'[1]Cenus Pivot Data Sheet'!$A$1:$M$469,9,FALSE)</f>
        <v>38401.002</v>
      </c>
      <c r="L79" s="10">
        <f>VLOOKUP(C79,'[1]Cenus Pivot Data Sheet'!$A$1:$M$469,10,FALSE)</f>
        <v>21677.985000000001</v>
      </c>
      <c r="M79" s="10">
        <f>VLOOKUP(C79,'[1]Cenus Pivot Data Sheet'!$A$1:$M$469,11,FALSE)</f>
        <v>9909.9359999999997</v>
      </c>
      <c r="N79" s="10">
        <f>VLOOKUP(C79,'[1]Cenus Pivot Data Sheet'!$A$1:$M$469,12,FALSE)</f>
        <v>69988.922999999995</v>
      </c>
      <c r="O79" s="10">
        <f>VLOOKUP(C79,'[1]Cenus Pivot Data Sheet'!$A$1:$M$469,13,FALSE)</f>
        <v>617512.88699999999</v>
      </c>
      <c r="P79" s="11">
        <f>IFERROR(VLOOKUP(C79,'[1]Influenze Pivot Data Sheet'!$A$1:$M$461,2,FALSE),0)</f>
        <v>108</v>
      </c>
      <c r="Q79" s="11">
        <f>IFERROR(VLOOKUP(C79,'[1]Influenze Pivot Data Sheet'!$A$1:$M$461,3,FALSE),0)</f>
        <v>68</v>
      </c>
      <c r="R79" s="11">
        <f>IFERROR(VLOOKUP(C79,'[1]Influenze Pivot Data Sheet'!$A$1:$M$461,4,FALSE),0)</f>
        <v>64</v>
      </c>
      <c r="S79" s="11">
        <f>IFERROR(VLOOKUP(C79,'[1]Influenze Pivot Data Sheet'!$A$1:$M$461,5,FALSE),0)</f>
        <v>63</v>
      </c>
      <c r="T79" s="11">
        <f>IFERROR(VLOOKUP(C79,'[1]Influenze Pivot Data Sheet'!$A$1:$M$461,6,FALSE),0)</f>
        <v>50</v>
      </c>
      <c r="U79" s="11">
        <f>IFERROR(VLOOKUP(C79,'[1]Influenze Pivot Data Sheet'!$A$1:$M$461,7,FALSE),0)</f>
        <v>49</v>
      </c>
      <c r="V79" s="11">
        <f>IFERROR(VLOOKUP(C79,'[1]Influenze Pivot Data Sheet'!$A$1:$M$461,8,FALSE),0)</f>
        <v>51</v>
      </c>
      <c r="W79" s="11">
        <f>IFERROR(VLOOKUP(C79,'[1]Influenze Pivot Data Sheet'!$A$1:$M$461,9,FALSE),0)</f>
        <v>56</v>
      </c>
      <c r="X79" s="11">
        <f>IFERROR(VLOOKUP(C79,'[1]Influenze Pivot Data Sheet'!$A$1:$M$461,10,FALSE),0)</f>
        <v>54</v>
      </c>
      <c r="Y79" s="11">
        <f>IFERROR(VLOOKUP(C79,'[1]Influenze Pivot Data Sheet'!$A$1:$M$461,11,FALSE),0)</f>
        <v>61</v>
      </c>
      <c r="Z79" s="11">
        <f>IFERROR(VLOOKUP(C79,'[1]Influenze Pivot Data Sheet'!$A$1:$M$461,12,FALSE),0)</f>
        <v>171</v>
      </c>
      <c r="AA79" s="11">
        <f>IFERROR(VLOOKUP(C79,'[1]Influenze Pivot Data Sheet'!$A$1:$M$461,13,FALSE),0)</f>
        <v>624</v>
      </c>
      <c r="AB79" s="4">
        <f t="shared" si="6"/>
        <v>2.9554313562893176E-3</v>
      </c>
      <c r="AC79" s="4">
        <f t="shared" si="7"/>
        <v>1.3070095460133095E-3</v>
      </c>
      <c r="AD79" s="4">
        <f t="shared" si="8"/>
        <v>6.418051990653591E-4</v>
      </c>
      <c r="AE79" s="4">
        <f t="shared" si="5"/>
        <v>4.7309812021220475E-4</v>
      </c>
      <c r="AF79" s="4">
        <f t="shared" si="5"/>
        <v>5.9358132496279195E-4</v>
      </c>
      <c r="AG79" s="4">
        <f t="shared" si="5"/>
        <v>6.4319121130927573E-4</v>
      </c>
      <c r="AH79" s="4">
        <f t="shared" si="5"/>
        <v>7.7680756036640098E-4</v>
      </c>
      <c r="AI79" s="4">
        <f t="shared" si="5"/>
        <v>1.4582952809408462E-3</v>
      </c>
      <c r="AJ79" s="4">
        <f t="shared" si="5"/>
        <v>2.491006428872425E-3</v>
      </c>
      <c r="AK79" s="4">
        <f t="shared" si="9"/>
        <v>6.1554383398641525E-3</v>
      </c>
      <c r="AL79" s="4">
        <f t="shared" si="9"/>
        <v>2.4432437687318038E-3</v>
      </c>
      <c r="AM79" s="4">
        <f t="shared" si="9"/>
        <v>1.0105052269135883E-3</v>
      </c>
    </row>
    <row r="80" spans="1:39" x14ac:dyDescent="0.3">
      <c r="A80" s="9" t="s">
        <v>110</v>
      </c>
      <c r="B80" s="9" t="s">
        <v>32</v>
      </c>
      <c r="C80" s="9" t="s">
        <v>116</v>
      </c>
      <c r="D80" s="10">
        <f>VLOOKUP(C80,'[1]Cenus Pivot Data Sheet'!$A$1:$M$469,2,FALSE)</f>
        <v>38657.896000000001</v>
      </c>
      <c r="E80" s="10">
        <f>VLOOKUP(C80,'[1]Cenus Pivot Data Sheet'!$A$1:$M$469,3,FALSE)</f>
        <v>53233.824000000001</v>
      </c>
      <c r="F80" s="10">
        <f>VLOOKUP(C80,'[1]Cenus Pivot Data Sheet'!$A$1:$M$469,4,FALSE)</f>
        <v>98862.815999999992</v>
      </c>
      <c r="G80" s="10">
        <f>VLOOKUP(C80,'[1]Cenus Pivot Data Sheet'!$A$1:$M$469,5,FALSE)</f>
        <v>140055.65600000002</v>
      </c>
      <c r="H80" s="10">
        <f>VLOOKUP(C80,'[1]Cenus Pivot Data Sheet'!$A$1:$M$469,6,FALSE)</f>
        <v>87455.567999999999</v>
      </c>
      <c r="I80" s="10">
        <f>VLOOKUP(C80,'[1]Cenus Pivot Data Sheet'!$A$1:$M$469,7,FALSE)</f>
        <v>76048.320000000007</v>
      </c>
      <c r="J80" s="10">
        <f>VLOOKUP(C80,'[1]Cenus Pivot Data Sheet'!$A$1:$M$469,8,FALSE)</f>
        <v>67809.752000000008</v>
      </c>
      <c r="K80" s="10">
        <f>VLOOKUP(C80,'[1]Cenus Pivot Data Sheet'!$A$1:$M$469,9,FALSE)</f>
        <v>39925.368000000002</v>
      </c>
      <c r="L80" s="10">
        <f>VLOOKUP(C80,'[1]Cenus Pivot Data Sheet'!$A$1:$M$469,10,FALSE)</f>
        <v>21547.023999999998</v>
      </c>
      <c r="M80" s="10">
        <f>VLOOKUP(C80,'[1]Cenus Pivot Data Sheet'!$A$1:$M$469,11,FALSE)</f>
        <v>10139.776</v>
      </c>
      <c r="N80" s="10">
        <f>VLOOKUP(C80,'[1]Cenus Pivot Data Sheet'!$A$1:$M$469,12,FALSE)</f>
        <v>71612.168000000005</v>
      </c>
      <c r="O80" s="10">
        <f>VLOOKUP(C80,'[1]Cenus Pivot Data Sheet'!$A$1:$M$469,13,FALSE)</f>
        <v>633736</v>
      </c>
      <c r="P80" s="11">
        <f>IFERROR(VLOOKUP(C80,'[1]Influenze Pivot Data Sheet'!$A$1:$M$461,2,FALSE),0)</f>
        <v>115</v>
      </c>
      <c r="Q80" s="11">
        <f>IFERROR(VLOOKUP(C80,'[1]Influenze Pivot Data Sheet'!$A$1:$M$461,3,FALSE),0)</f>
        <v>52</v>
      </c>
      <c r="R80" s="11">
        <f>IFERROR(VLOOKUP(C80,'[1]Influenze Pivot Data Sheet'!$A$1:$M$461,4,FALSE),0)</f>
        <v>46</v>
      </c>
      <c r="S80" s="11">
        <f>IFERROR(VLOOKUP(C80,'[1]Influenze Pivot Data Sheet'!$A$1:$M$461,5,FALSE),0)</f>
        <v>53</v>
      </c>
      <c r="T80" s="11">
        <f>IFERROR(VLOOKUP(C80,'[1]Influenze Pivot Data Sheet'!$A$1:$M$461,6,FALSE),0)</f>
        <v>56</v>
      </c>
      <c r="U80" s="11">
        <f>IFERROR(VLOOKUP(C80,'[1]Influenze Pivot Data Sheet'!$A$1:$M$461,7,FALSE),0)</f>
        <v>65</v>
      </c>
      <c r="V80" s="11">
        <f>IFERROR(VLOOKUP(C80,'[1]Influenze Pivot Data Sheet'!$A$1:$M$461,8,FALSE),0)</f>
        <v>54</v>
      </c>
      <c r="W80" s="11">
        <f>IFERROR(VLOOKUP(C80,'[1]Influenze Pivot Data Sheet'!$A$1:$M$461,9,FALSE),0)</f>
        <v>57</v>
      </c>
      <c r="X80" s="11">
        <f>IFERROR(VLOOKUP(C80,'[1]Influenze Pivot Data Sheet'!$A$1:$M$461,10,FALSE),0)</f>
        <v>46</v>
      </c>
      <c r="Y80" s="11">
        <f>IFERROR(VLOOKUP(C80,'[1]Influenze Pivot Data Sheet'!$A$1:$M$461,11,FALSE),0)</f>
        <v>64</v>
      </c>
      <c r="Z80" s="11">
        <f>IFERROR(VLOOKUP(C80,'[1]Influenze Pivot Data Sheet'!$A$1:$M$461,12,FALSE),0)</f>
        <v>167</v>
      </c>
      <c r="AA80" s="11">
        <f>IFERROR(VLOOKUP(C80,'[1]Influenze Pivot Data Sheet'!$A$1:$M$461,13,FALSE),0)</f>
        <v>608</v>
      </c>
      <c r="AB80" s="4">
        <f t="shared" si="6"/>
        <v>2.9748127006187816E-3</v>
      </c>
      <c r="AC80" s="4">
        <f t="shared" si="7"/>
        <v>9.768225555240968E-4</v>
      </c>
      <c r="AD80" s="4">
        <f t="shared" si="8"/>
        <v>4.6529121727627103E-4</v>
      </c>
      <c r="AE80" s="4">
        <f t="shared" si="5"/>
        <v>3.7842099000985716E-4</v>
      </c>
      <c r="AF80" s="4">
        <f t="shared" si="5"/>
        <v>6.4032515345392304E-4</v>
      </c>
      <c r="AG80" s="4">
        <f t="shared" si="5"/>
        <v>8.547197360835847E-4</v>
      </c>
      <c r="AH80" s="4">
        <f t="shared" si="5"/>
        <v>7.9634563476946492E-4</v>
      </c>
      <c r="AI80" s="4">
        <f t="shared" si="5"/>
        <v>1.4276637349967568E-3</v>
      </c>
      <c r="AJ80" s="4">
        <f t="shared" si="5"/>
        <v>2.1348655851499494E-3</v>
      </c>
      <c r="AK80" s="4">
        <f t="shared" si="9"/>
        <v>6.311776512617241E-3</v>
      </c>
      <c r="AL80" s="4">
        <f t="shared" si="9"/>
        <v>2.3320059239094674E-3</v>
      </c>
      <c r="AM80" s="4">
        <f t="shared" si="9"/>
        <v>9.5939002991782068E-4</v>
      </c>
    </row>
    <row r="81" spans="1:39" x14ac:dyDescent="0.3">
      <c r="A81" s="9" t="s">
        <v>110</v>
      </c>
      <c r="B81" s="9" t="s">
        <v>34</v>
      </c>
      <c r="C81" s="9" t="s">
        <v>117</v>
      </c>
      <c r="D81" s="10">
        <f>VLOOKUP(C81,'[1]Cenus Pivot Data Sheet'!$A$1:$M$469,2,FALSE)</f>
        <v>40144.008000000002</v>
      </c>
      <c r="E81" s="10">
        <f>VLOOKUP(C81,'[1]Cenus Pivot Data Sheet'!$A$1:$M$469,3,FALSE)</f>
        <v>55036.14</v>
      </c>
      <c r="F81" s="10">
        <f>VLOOKUP(C81,'[1]Cenus Pivot Data Sheet'!$A$1:$M$469,4,FALSE)</f>
        <v>97770.084000000003</v>
      </c>
      <c r="G81" s="10">
        <f>VLOOKUP(C81,'[1]Cenus Pivot Data Sheet'!$A$1:$M$469,5,FALSE)</f>
        <v>145036.41600000003</v>
      </c>
      <c r="H81" s="10">
        <f>VLOOKUP(C81,'[1]Cenus Pivot Data Sheet'!$A$1:$M$469,6,FALSE)</f>
        <v>90000.276000000013</v>
      </c>
      <c r="I81" s="10">
        <f>VLOOKUP(C81,'[1]Cenus Pivot Data Sheet'!$A$1:$M$469,7,FALSE)</f>
        <v>77050.59599999999</v>
      </c>
      <c r="J81" s="10">
        <f>VLOOKUP(C81,'[1]Cenus Pivot Data Sheet'!$A$1:$M$469,8,FALSE)</f>
        <v>68633.304000000004</v>
      </c>
      <c r="K81" s="10">
        <f>VLOOKUP(C81,'[1]Cenus Pivot Data Sheet'!$A$1:$M$469,9,FALSE)</f>
        <v>41438.975999999995</v>
      </c>
      <c r="L81" s="10">
        <f>VLOOKUP(C81,'[1]Cenus Pivot Data Sheet'!$A$1:$M$469,10,FALSE)</f>
        <v>22014.455999999998</v>
      </c>
      <c r="M81" s="10">
        <f>VLOOKUP(C81,'[1]Cenus Pivot Data Sheet'!$A$1:$M$469,11,FALSE)</f>
        <v>10359.744000000001</v>
      </c>
      <c r="N81" s="10">
        <f>VLOOKUP(C81,'[1]Cenus Pivot Data Sheet'!$A$1:$M$469,12,FALSE)</f>
        <v>73813.175999999992</v>
      </c>
      <c r="O81" s="10">
        <f>VLOOKUP(C81,'[1]Cenus Pivot Data Sheet'!$A$1:$M$469,13,FALSE)</f>
        <v>647484</v>
      </c>
      <c r="P81" s="11">
        <f>IFERROR(VLOOKUP(C81,'[1]Influenze Pivot Data Sheet'!$A$1:$M$461,2,FALSE),0)</f>
        <v>124</v>
      </c>
      <c r="Q81" s="11">
        <f>IFERROR(VLOOKUP(C81,'[1]Influenze Pivot Data Sheet'!$A$1:$M$461,3,FALSE),0)</f>
        <v>46</v>
      </c>
      <c r="R81" s="11">
        <f>IFERROR(VLOOKUP(C81,'[1]Influenze Pivot Data Sheet'!$A$1:$M$461,4,FALSE),0)</f>
        <v>57</v>
      </c>
      <c r="S81" s="11">
        <f>IFERROR(VLOOKUP(C81,'[1]Influenze Pivot Data Sheet'!$A$1:$M$461,5,FALSE),0)</f>
        <v>48</v>
      </c>
      <c r="T81" s="11">
        <f>IFERROR(VLOOKUP(C81,'[1]Influenze Pivot Data Sheet'!$A$1:$M$461,6,FALSE),0)</f>
        <v>78</v>
      </c>
      <c r="U81" s="11">
        <f>IFERROR(VLOOKUP(C81,'[1]Influenze Pivot Data Sheet'!$A$1:$M$461,7,FALSE),0)</f>
        <v>61</v>
      </c>
      <c r="V81" s="11">
        <f>IFERROR(VLOOKUP(C81,'[1]Influenze Pivot Data Sheet'!$A$1:$M$461,8,FALSE),0)</f>
        <v>57</v>
      </c>
      <c r="W81" s="11">
        <f>IFERROR(VLOOKUP(C81,'[1]Influenze Pivot Data Sheet'!$A$1:$M$461,9,FALSE),0)</f>
        <v>52</v>
      </c>
      <c r="X81" s="11">
        <f>IFERROR(VLOOKUP(C81,'[1]Influenze Pivot Data Sheet'!$A$1:$M$461,10,FALSE),0)</f>
        <v>44</v>
      </c>
      <c r="Y81" s="11">
        <f>IFERROR(VLOOKUP(C81,'[1]Influenze Pivot Data Sheet'!$A$1:$M$461,11,FALSE),0)</f>
        <v>47</v>
      </c>
      <c r="Z81" s="11">
        <f>IFERROR(VLOOKUP(C81,'[1]Influenze Pivot Data Sheet'!$A$1:$M$461,12,FALSE),0)</f>
        <v>143</v>
      </c>
      <c r="AA81" s="11">
        <f>IFERROR(VLOOKUP(C81,'[1]Influenze Pivot Data Sheet'!$A$1:$M$461,13,FALSE),0)</f>
        <v>614</v>
      </c>
      <c r="AB81" s="4">
        <f t="shared" si="6"/>
        <v>3.0888794163253454E-3</v>
      </c>
      <c r="AC81" s="4">
        <f t="shared" si="7"/>
        <v>8.3581443029979942E-4</v>
      </c>
      <c r="AD81" s="4">
        <f t="shared" si="8"/>
        <v>5.8300041963756522E-4</v>
      </c>
      <c r="AE81" s="4">
        <f t="shared" si="5"/>
        <v>3.3095136603485836E-4</v>
      </c>
      <c r="AF81" s="4">
        <f t="shared" si="5"/>
        <v>8.6666400889703931E-4</v>
      </c>
      <c r="AG81" s="4">
        <f t="shared" si="5"/>
        <v>7.9168758149515163E-4</v>
      </c>
      <c r="AH81" s="4">
        <f t="shared" si="5"/>
        <v>8.3050059778558814E-4</v>
      </c>
      <c r="AI81" s="4">
        <f t="shared" si="5"/>
        <v>1.2548572628821718E-3</v>
      </c>
      <c r="AJ81" s="4">
        <f t="shared" si="5"/>
        <v>1.9986866811516945E-3</v>
      </c>
      <c r="AK81" s="4">
        <f t="shared" si="9"/>
        <v>4.5367916427278511E-3</v>
      </c>
      <c r="AL81" s="4">
        <f t="shared" si="9"/>
        <v>1.9373234935724758E-3</v>
      </c>
      <c r="AM81" s="4">
        <f t="shared" si="9"/>
        <v>9.4828598081188103E-4</v>
      </c>
    </row>
    <row r="82" spans="1:39" x14ac:dyDescent="0.3">
      <c r="A82" s="9" t="s">
        <v>110</v>
      </c>
      <c r="B82" s="9" t="s">
        <v>36</v>
      </c>
      <c r="C82" s="9" t="s">
        <v>118</v>
      </c>
      <c r="D82" s="10">
        <f>VLOOKUP(C82,'[1]Cenus Pivot Data Sheet'!$A$1:$M$469,2,FALSE)</f>
        <v>42176.576000000001</v>
      </c>
      <c r="E82" s="10">
        <f>VLOOKUP(C82,'[1]Cenus Pivot Data Sheet'!$A$1:$M$469,3,FALSE)</f>
        <v>57333.782999999996</v>
      </c>
      <c r="F82" s="10">
        <f>VLOOKUP(C82,'[1]Cenus Pivot Data Sheet'!$A$1:$M$469,4,FALSE)</f>
        <v>96874.323000000004</v>
      </c>
      <c r="G82" s="10">
        <f>VLOOKUP(C82,'[1]Cenus Pivot Data Sheet'!$A$1:$M$469,5,FALSE)</f>
        <v>149595.04300000001</v>
      </c>
      <c r="H82" s="10">
        <f>VLOOKUP(C82,'[1]Cenus Pivot Data Sheet'!$A$1:$M$469,6,FALSE)</f>
        <v>92920.269</v>
      </c>
      <c r="I82" s="10">
        <f>VLOOKUP(C82,'[1]Cenus Pivot Data Sheet'!$A$1:$M$469,7,FALSE)</f>
        <v>77104.053</v>
      </c>
      <c r="J82" s="10">
        <f>VLOOKUP(C82,'[1]Cenus Pivot Data Sheet'!$A$1:$M$469,8,FALSE)</f>
        <v>69195.945000000007</v>
      </c>
      <c r="K82" s="10">
        <f>VLOOKUP(C82,'[1]Cenus Pivot Data Sheet'!$A$1:$M$469,9,FALSE)</f>
        <v>42835.584999999999</v>
      </c>
      <c r="L82" s="10">
        <f>VLOOKUP(C82,'[1]Cenus Pivot Data Sheet'!$A$1:$M$469,10,FALSE)</f>
        <v>21747.296999999999</v>
      </c>
      <c r="M82" s="10">
        <f>VLOOKUP(C82,'[1]Cenus Pivot Data Sheet'!$A$1:$M$469,11,FALSE)</f>
        <v>10544.144</v>
      </c>
      <c r="N82" s="10">
        <f>VLOOKUP(C82,'[1]Cenus Pivot Data Sheet'!$A$1:$M$469,12,FALSE)</f>
        <v>75127.025999999998</v>
      </c>
      <c r="O82" s="10">
        <f>VLOOKUP(C82,'[1]Cenus Pivot Data Sheet'!$A$1:$M$469,13,FALSE)</f>
        <v>660327.01799999992</v>
      </c>
      <c r="P82" s="11">
        <f>IFERROR(VLOOKUP(C82,'[1]Influenze Pivot Data Sheet'!$A$1:$M$461,2,FALSE),0)</f>
        <v>118</v>
      </c>
      <c r="Q82" s="11">
        <f>IFERROR(VLOOKUP(C82,'[1]Influenze Pivot Data Sheet'!$A$1:$M$461,3,FALSE),0)</f>
        <v>50</v>
      </c>
      <c r="R82" s="11">
        <f>IFERROR(VLOOKUP(C82,'[1]Influenze Pivot Data Sheet'!$A$1:$M$461,4,FALSE),0)</f>
        <v>25</v>
      </c>
      <c r="S82" s="11">
        <f>IFERROR(VLOOKUP(C82,'[1]Influenze Pivot Data Sheet'!$A$1:$M$461,5,FALSE),0)</f>
        <v>54</v>
      </c>
      <c r="T82" s="11">
        <f>IFERROR(VLOOKUP(C82,'[1]Influenze Pivot Data Sheet'!$A$1:$M$461,6,FALSE),0)</f>
        <v>50</v>
      </c>
      <c r="U82" s="11">
        <f>IFERROR(VLOOKUP(C82,'[1]Influenze Pivot Data Sheet'!$A$1:$M$461,7,FALSE),0)</f>
        <v>57</v>
      </c>
      <c r="V82" s="11">
        <f>IFERROR(VLOOKUP(C82,'[1]Influenze Pivot Data Sheet'!$A$1:$M$461,8,FALSE),0)</f>
        <v>55</v>
      </c>
      <c r="W82" s="11">
        <f>IFERROR(VLOOKUP(C82,'[1]Influenze Pivot Data Sheet'!$A$1:$M$461,9,FALSE),0)</f>
        <v>54</v>
      </c>
      <c r="X82" s="11">
        <f>IFERROR(VLOOKUP(C82,'[1]Influenze Pivot Data Sheet'!$A$1:$M$461,10,FALSE),0)</f>
        <v>44</v>
      </c>
      <c r="Y82" s="11">
        <f>IFERROR(VLOOKUP(C82,'[1]Influenze Pivot Data Sheet'!$A$1:$M$461,11,FALSE),0)</f>
        <v>51</v>
      </c>
      <c r="Z82" s="11">
        <f>IFERROR(VLOOKUP(C82,'[1]Influenze Pivot Data Sheet'!$A$1:$M$461,12,FALSE),0)</f>
        <v>149</v>
      </c>
      <c r="AA82" s="11">
        <f>IFERROR(VLOOKUP(C82,'[1]Influenze Pivot Data Sheet'!$A$1:$M$461,13,FALSE),0)</f>
        <v>558</v>
      </c>
      <c r="AB82" s="4">
        <f t="shared" si="6"/>
        <v>2.7977614873241487E-3</v>
      </c>
      <c r="AC82" s="4">
        <f t="shared" si="7"/>
        <v>8.7208618346359598E-4</v>
      </c>
      <c r="AD82" s="4">
        <f t="shared" si="8"/>
        <v>2.5806631959637025E-4</v>
      </c>
      <c r="AE82" s="4">
        <f t="shared" si="5"/>
        <v>3.6097452774554834E-4</v>
      </c>
      <c r="AF82" s="4">
        <f t="shared" si="5"/>
        <v>5.3809573022221878E-4</v>
      </c>
      <c r="AG82" s="4">
        <f t="shared" si="5"/>
        <v>7.3926074936683285E-4</v>
      </c>
      <c r="AH82" s="4">
        <f t="shared" si="5"/>
        <v>7.9484426435682024E-4</v>
      </c>
      <c r="AI82" s="4">
        <f t="shared" si="5"/>
        <v>1.2606341199729151E-3</v>
      </c>
      <c r="AJ82" s="4">
        <f t="shared" si="5"/>
        <v>2.023239945635543E-3</v>
      </c>
      <c r="AK82" s="4">
        <f t="shared" si="9"/>
        <v>4.8368079950349687E-3</v>
      </c>
      <c r="AL82" s="4">
        <f t="shared" si="9"/>
        <v>1.9833075782874727E-3</v>
      </c>
      <c r="AM82" s="4">
        <f t="shared" si="9"/>
        <v>8.4503584555735997E-4</v>
      </c>
    </row>
    <row r="83" spans="1:39" x14ac:dyDescent="0.3">
      <c r="A83" s="9" t="s">
        <v>110</v>
      </c>
      <c r="B83" s="9" t="s">
        <v>38</v>
      </c>
      <c r="C83" s="9" t="s">
        <v>119</v>
      </c>
      <c r="D83" s="10">
        <f>VLOOKUP(C83,'[1]Cenus Pivot Data Sheet'!$A$1:$M$469,2,FALSE)</f>
        <v>43607</v>
      </c>
      <c r="E83" s="10">
        <f>VLOOKUP(C83,'[1]Cenus Pivot Data Sheet'!$A$1:$M$469,3,FALSE)</f>
        <v>58900</v>
      </c>
      <c r="F83" s="10">
        <f>VLOOKUP(C83,'[1]Cenus Pivot Data Sheet'!$A$1:$M$469,4,FALSE)</f>
        <v>92041</v>
      </c>
      <c r="G83" s="10">
        <f>VLOOKUP(C83,'[1]Cenus Pivot Data Sheet'!$A$1:$M$469,5,FALSE)</f>
        <v>156390</v>
      </c>
      <c r="H83" s="10">
        <f>VLOOKUP(C83,'[1]Cenus Pivot Data Sheet'!$A$1:$M$469,6,FALSE)</f>
        <v>95604</v>
      </c>
      <c r="I83" s="10">
        <f>VLOOKUP(C83,'[1]Cenus Pivot Data Sheet'!$A$1:$M$469,7,FALSE)</f>
        <v>76580</v>
      </c>
      <c r="J83" s="10">
        <f>VLOOKUP(C83,'[1]Cenus Pivot Data Sheet'!$A$1:$M$469,8,FALSE)</f>
        <v>69500</v>
      </c>
      <c r="K83" s="10">
        <f>VLOOKUP(C83,'[1]Cenus Pivot Data Sheet'!$A$1:$M$469,9,FALSE)</f>
        <v>45582</v>
      </c>
      <c r="L83" s="10">
        <f>VLOOKUP(C83,'[1]Cenus Pivot Data Sheet'!$A$1:$M$469,10,FALSE)</f>
        <v>23058</v>
      </c>
      <c r="M83" s="10">
        <f>VLOOKUP(C83,'[1]Cenus Pivot Data Sheet'!$A$1:$M$469,11,FALSE)</f>
        <v>11129</v>
      </c>
      <c r="N83" s="10">
        <f>VLOOKUP(C83,'[1]Cenus Pivot Data Sheet'!$A$1:$M$469,12,FALSE)</f>
        <v>79769</v>
      </c>
      <c r="O83" s="10">
        <f>VLOOKUP(C83,'[1]Cenus Pivot Data Sheet'!$A$1:$M$469,13,FALSE)</f>
        <v>672391</v>
      </c>
      <c r="P83" s="11">
        <f>IFERROR(VLOOKUP(C83,'[1]Influenze Pivot Data Sheet'!$A$1:$M$461,2,FALSE),0)</f>
        <v>99</v>
      </c>
      <c r="Q83" s="11">
        <f>IFERROR(VLOOKUP(C83,'[1]Influenze Pivot Data Sheet'!$A$1:$M$461,3,FALSE),0)</f>
        <v>56</v>
      </c>
      <c r="R83" s="11">
        <f>IFERROR(VLOOKUP(C83,'[1]Influenze Pivot Data Sheet'!$A$1:$M$461,4,FALSE),0)</f>
        <v>47</v>
      </c>
      <c r="S83" s="11">
        <f>IFERROR(VLOOKUP(C83,'[1]Influenze Pivot Data Sheet'!$A$1:$M$461,5,FALSE),0)</f>
        <v>47</v>
      </c>
      <c r="T83" s="11">
        <f>IFERROR(VLOOKUP(C83,'[1]Influenze Pivot Data Sheet'!$A$1:$M$461,6,FALSE),0)</f>
        <v>56</v>
      </c>
      <c r="U83" s="11">
        <f>IFERROR(VLOOKUP(C83,'[1]Influenze Pivot Data Sheet'!$A$1:$M$461,7,FALSE),0)</f>
        <v>40</v>
      </c>
      <c r="V83" s="11">
        <f>IFERROR(VLOOKUP(C83,'[1]Influenze Pivot Data Sheet'!$A$1:$M$461,8,FALSE),0)</f>
        <v>60</v>
      </c>
      <c r="W83" s="11">
        <f>IFERROR(VLOOKUP(C83,'[1]Influenze Pivot Data Sheet'!$A$1:$M$461,9,FALSE),0)</f>
        <v>69</v>
      </c>
      <c r="X83" s="11">
        <f>IFERROR(VLOOKUP(C83,'[1]Influenze Pivot Data Sheet'!$A$1:$M$461,10,FALSE),0)</f>
        <v>61</v>
      </c>
      <c r="Y83" s="11">
        <f>IFERROR(VLOOKUP(C83,'[1]Influenze Pivot Data Sheet'!$A$1:$M$461,11,FALSE),0)</f>
        <v>54</v>
      </c>
      <c r="Z83" s="11">
        <f>IFERROR(VLOOKUP(C83,'[1]Influenze Pivot Data Sheet'!$A$1:$M$461,12,FALSE),0)</f>
        <v>184</v>
      </c>
      <c r="AA83" s="11">
        <f>IFERROR(VLOOKUP(C83,'[1]Influenze Pivot Data Sheet'!$A$1:$M$461,13,FALSE),0)</f>
        <v>589</v>
      </c>
      <c r="AB83" s="4">
        <f t="shared" si="6"/>
        <v>2.2702777077074784E-3</v>
      </c>
      <c r="AC83" s="4">
        <f t="shared" si="7"/>
        <v>9.5076400679117146E-4</v>
      </c>
      <c r="AD83" s="4">
        <f t="shared" si="8"/>
        <v>5.1064199650155905E-4</v>
      </c>
      <c r="AE83" s="4">
        <f t="shared" si="5"/>
        <v>3.005307244708741E-4</v>
      </c>
      <c r="AF83" s="4">
        <f t="shared" si="5"/>
        <v>5.8574955022802394E-4</v>
      </c>
      <c r="AG83" s="4">
        <f t="shared" si="5"/>
        <v>5.223295899712719E-4</v>
      </c>
      <c r="AH83" s="4">
        <f t="shared" si="5"/>
        <v>8.6330935251798565E-4</v>
      </c>
      <c r="AI83" s="4">
        <f t="shared" si="5"/>
        <v>1.5137554297749111E-3</v>
      </c>
      <c r="AJ83" s="4">
        <f t="shared" si="5"/>
        <v>2.6455026455026454E-3</v>
      </c>
      <c r="AK83" s="4">
        <f t="shared" si="9"/>
        <v>4.8521879773564562E-3</v>
      </c>
      <c r="AL83" s="4">
        <f t="shared" si="9"/>
        <v>2.3066604821421854E-3</v>
      </c>
      <c r="AM83" s="4">
        <f t="shared" si="9"/>
        <v>8.7597841137076495E-4</v>
      </c>
    </row>
    <row r="84" spans="1:39" x14ac:dyDescent="0.3">
      <c r="A84" s="9" t="s">
        <v>120</v>
      </c>
      <c r="B84" s="9" t="s">
        <v>22</v>
      </c>
      <c r="C84" s="9" t="s">
        <v>121</v>
      </c>
      <c r="D84" s="10">
        <f>VLOOKUP(C84,'[1]Cenus Pivot Data Sheet'!$A$1:$M$469,2,FALSE)</f>
        <v>1145650.9980000001</v>
      </c>
      <c r="E84" s="10">
        <f>VLOOKUP(C84,'[1]Cenus Pivot Data Sheet'!$A$1:$M$469,3,FALSE)</f>
        <v>2200526.0930000003</v>
      </c>
      <c r="F84" s="10">
        <f>VLOOKUP(C84,'[1]Cenus Pivot Data Sheet'!$A$1:$M$469,4,FALSE)</f>
        <v>2347623.716</v>
      </c>
      <c r="G84" s="10">
        <f>VLOOKUP(C84,'[1]Cenus Pivot Data Sheet'!$A$1:$M$469,5,FALSE)</f>
        <v>2290188.254999999</v>
      </c>
      <c r="H84" s="10">
        <f>VLOOKUP(C84,'[1]Cenus Pivot Data Sheet'!$A$1:$M$469,6,FALSE)</f>
        <v>2518290.551</v>
      </c>
      <c r="I84" s="10">
        <f>VLOOKUP(C84,'[1]Cenus Pivot Data Sheet'!$A$1:$M$469,7,FALSE)</f>
        <v>2560323.9870000002</v>
      </c>
      <c r="J84" s="10">
        <f>VLOOKUP(C84,'[1]Cenus Pivot Data Sheet'!$A$1:$M$469,8,FALSE)</f>
        <v>2092147.9110000003</v>
      </c>
      <c r="K84" s="10">
        <f>VLOOKUP(C84,'[1]Cenus Pivot Data Sheet'!$A$1:$M$469,9,FALSE)</f>
        <v>1478978.5719999997</v>
      </c>
      <c r="L84" s="10">
        <f>VLOOKUP(C84,'[1]Cenus Pivot Data Sheet'!$A$1:$M$469,10,FALSE)</f>
        <v>1165060.933</v>
      </c>
      <c r="M84" s="10">
        <f>VLOOKUP(C84,'[1]Cenus Pivot Data Sheet'!$A$1:$M$469,11,FALSE)</f>
        <v>427425.42699999991</v>
      </c>
      <c r="N84" s="10">
        <f>VLOOKUP(C84,'[1]Cenus Pivot Data Sheet'!$A$1:$M$469,12,FALSE)</f>
        <v>3071464.932</v>
      </c>
      <c r="O84" s="10">
        <f>VLOOKUP(C84,'[1]Cenus Pivot Data Sheet'!$A$1:$M$469,13,FALSE)</f>
        <v>18226216.442999996</v>
      </c>
      <c r="P84" s="11">
        <f>IFERROR(VLOOKUP(C84,'[1]Influenze Pivot Data Sheet'!$A$1:$M$461,2,FALSE),0)</f>
        <v>109</v>
      </c>
      <c r="Q84" s="11">
        <f>IFERROR(VLOOKUP(C84,'[1]Influenze Pivot Data Sheet'!$A$1:$M$461,3,FALSE),0)</f>
        <v>55</v>
      </c>
      <c r="R84" s="11">
        <f>IFERROR(VLOOKUP(C84,'[1]Influenze Pivot Data Sheet'!$A$1:$M$461,4,FALSE),0)</f>
        <v>58</v>
      </c>
      <c r="S84" s="11">
        <f>IFERROR(VLOOKUP(C84,'[1]Influenze Pivot Data Sheet'!$A$1:$M$461,5,FALSE),0)</f>
        <v>76</v>
      </c>
      <c r="T84" s="11">
        <f>IFERROR(VLOOKUP(C84,'[1]Influenze Pivot Data Sheet'!$A$1:$M$461,6,FALSE),0)</f>
        <v>68</v>
      </c>
      <c r="U84" s="11">
        <f>IFERROR(VLOOKUP(C84,'[1]Influenze Pivot Data Sheet'!$A$1:$M$461,7,FALSE),0)</f>
        <v>156</v>
      </c>
      <c r="V84" s="11">
        <f>IFERROR(VLOOKUP(C84,'[1]Influenze Pivot Data Sheet'!$A$1:$M$461,8,FALSE),0)</f>
        <v>201</v>
      </c>
      <c r="W84" s="11">
        <f>IFERROR(VLOOKUP(C84,'[1]Influenze Pivot Data Sheet'!$A$1:$M$461,9,FALSE),0)</f>
        <v>284</v>
      </c>
      <c r="X84" s="11">
        <f>IFERROR(VLOOKUP(C84,'[1]Influenze Pivot Data Sheet'!$A$1:$M$461,10,FALSE),0)</f>
        <v>604</v>
      </c>
      <c r="Y84" s="11">
        <f>IFERROR(VLOOKUP(C84,'[1]Influenze Pivot Data Sheet'!$A$1:$M$461,11,FALSE),0)</f>
        <v>973</v>
      </c>
      <c r="Z84" s="11">
        <f>IFERROR(VLOOKUP(C84,'[1]Influenze Pivot Data Sheet'!$A$1:$M$461,12,FALSE),0)</f>
        <v>1861</v>
      </c>
      <c r="AA84" s="11">
        <f>IFERROR(VLOOKUP(C84,'[1]Influenze Pivot Data Sheet'!$A$1:$M$461,13,FALSE),0)</f>
        <v>2584</v>
      </c>
      <c r="AB84" s="4">
        <f t="shared" si="6"/>
        <v>9.5142412645984526E-5</v>
      </c>
      <c r="AC84" s="4">
        <f t="shared" si="7"/>
        <v>2.4994023099729721E-5</v>
      </c>
      <c r="AD84" s="4">
        <f t="shared" si="8"/>
        <v>2.4705833223913468E-5</v>
      </c>
      <c r="AE84" s="4">
        <f t="shared" si="5"/>
        <v>3.3185044868724135E-5</v>
      </c>
      <c r="AF84" s="4">
        <f t="shared" si="5"/>
        <v>2.700244416713455E-5</v>
      </c>
      <c r="AG84" s="4">
        <f t="shared" si="5"/>
        <v>6.0929788883003571E-5</v>
      </c>
      <c r="AH84" s="4">
        <f t="shared" si="5"/>
        <v>9.6073513226857104E-5</v>
      </c>
      <c r="AI84" s="4">
        <f t="shared" si="5"/>
        <v>1.9202441832267471E-4</v>
      </c>
      <c r="AJ84" s="4">
        <f t="shared" si="5"/>
        <v>5.1842782028980799E-4</v>
      </c>
      <c r="AK84" s="4">
        <f t="shared" si="9"/>
        <v>2.276420490070658E-3</v>
      </c>
      <c r="AL84" s="4">
        <f t="shared" si="9"/>
        <v>6.0589980390503772E-4</v>
      </c>
      <c r="AM84" s="4">
        <f t="shared" si="9"/>
        <v>1.4177380193421422E-4</v>
      </c>
    </row>
    <row r="85" spans="1:39" x14ac:dyDescent="0.3">
      <c r="A85" s="9" t="s">
        <v>120</v>
      </c>
      <c r="B85" s="9" t="s">
        <v>24</v>
      </c>
      <c r="C85" s="9" t="s">
        <v>122</v>
      </c>
      <c r="D85" s="10">
        <f>VLOOKUP(C85,'[1]Cenus Pivot Data Sheet'!$A$1:$M$469,2,FALSE)</f>
        <v>1080836.835</v>
      </c>
      <c r="E85" s="10">
        <f>VLOOKUP(C85,'[1]Cenus Pivot Data Sheet'!$A$1:$M$469,3,FALSE)</f>
        <v>2202076.4869999997</v>
      </c>
      <c r="F85" s="10">
        <f>VLOOKUP(C85,'[1]Cenus Pivot Data Sheet'!$A$1:$M$469,4,FALSE)</f>
        <v>2439215.9300000006</v>
      </c>
      <c r="G85" s="10">
        <f>VLOOKUP(C85,'[1]Cenus Pivot Data Sheet'!$A$1:$M$469,5,FALSE)</f>
        <v>2247327.1739999996</v>
      </c>
      <c r="H85" s="10">
        <f>VLOOKUP(C85,'[1]Cenus Pivot Data Sheet'!$A$1:$M$469,6,FALSE)</f>
        <v>2505383.6539999996</v>
      </c>
      <c r="I85" s="10">
        <f>VLOOKUP(C85,'[1]Cenus Pivot Data Sheet'!$A$1:$M$469,7,FALSE)</f>
        <v>2664807.1129999999</v>
      </c>
      <c r="J85" s="10">
        <f>VLOOKUP(C85,'[1]Cenus Pivot Data Sheet'!$A$1:$M$469,8,FALSE)</f>
        <v>2222828.6969999997</v>
      </c>
      <c r="K85" s="10">
        <f>VLOOKUP(C85,'[1]Cenus Pivot Data Sheet'!$A$1:$M$469,9,FALSE)</f>
        <v>1633381.0199999996</v>
      </c>
      <c r="L85" s="10">
        <f>VLOOKUP(C85,'[1]Cenus Pivot Data Sheet'!$A$1:$M$469,10,FALSE)</f>
        <v>1086536.3299999998</v>
      </c>
      <c r="M85" s="10">
        <f>VLOOKUP(C85,'[1]Cenus Pivot Data Sheet'!$A$1:$M$469,11,FALSE)</f>
        <v>412305.61399999988</v>
      </c>
      <c r="N85" s="10">
        <f>VLOOKUP(C85,'[1]Cenus Pivot Data Sheet'!$A$1:$M$469,12,FALSE)</f>
        <v>3132222.9639999997</v>
      </c>
      <c r="O85" s="10">
        <f>VLOOKUP(C85,'[1]Cenus Pivot Data Sheet'!$A$1:$M$469,13,FALSE)</f>
        <v>18494698.853999998</v>
      </c>
      <c r="P85" s="11">
        <f>IFERROR(VLOOKUP(C85,'[1]Influenze Pivot Data Sheet'!$A$1:$M$461,2,FALSE),0)</f>
        <v>112</v>
      </c>
      <c r="Q85" s="11">
        <f>IFERROR(VLOOKUP(C85,'[1]Influenze Pivot Data Sheet'!$A$1:$M$461,3,FALSE),0)</f>
        <v>59</v>
      </c>
      <c r="R85" s="11">
        <f>IFERROR(VLOOKUP(C85,'[1]Influenze Pivot Data Sheet'!$A$1:$M$461,4,FALSE),0)</f>
        <v>51</v>
      </c>
      <c r="S85" s="11">
        <f>IFERROR(VLOOKUP(C85,'[1]Influenze Pivot Data Sheet'!$A$1:$M$461,5,FALSE),0)</f>
        <v>56</v>
      </c>
      <c r="T85" s="11">
        <f>IFERROR(VLOOKUP(C85,'[1]Influenze Pivot Data Sheet'!$A$1:$M$461,6,FALSE),0)</f>
        <v>58</v>
      </c>
      <c r="U85" s="11">
        <f>IFERROR(VLOOKUP(C85,'[1]Influenze Pivot Data Sheet'!$A$1:$M$461,7,FALSE),0)</f>
        <v>114</v>
      </c>
      <c r="V85" s="11">
        <f>IFERROR(VLOOKUP(C85,'[1]Influenze Pivot Data Sheet'!$A$1:$M$461,8,FALSE),0)</f>
        <v>146</v>
      </c>
      <c r="W85" s="11">
        <f>IFERROR(VLOOKUP(C85,'[1]Influenze Pivot Data Sheet'!$A$1:$M$461,9,FALSE),0)</f>
        <v>294</v>
      </c>
      <c r="X85" s="11">
        <f>IFERROR(VLOOKUP(C85,'[1]Influenze Pivot Data Sheet'!$A$1:$M$461,10,FALSE),0)</f>
        <v>648</v>
      </c>
      <c r="Y85" s="11">
        <f>IFERROR(VLOOKUP(C85,'[1]Influenze Pivot Data Sheet'!$A$1:$M$461,11,FALSE),0)</f>
        <v>962</v>
      </c>
      <c r="Z85" s="11">
        <f>IFERROR(VLOOKUP(C85,'[1]Influenze Pivot Data Sheet'!$A$1:$M$461,12,FALSE),0)</f>
        <v>1904</v>
      </c>
      <c r="AA85" s="11">
        <f>IFERROR(VLOOKUP(C85,'[1]Influenze Pivot Data Sheet'!$A$1:$M$461,13,FALSE),0)</f>
        <v>2500</v>
      </c>
      <c r="AB85" s="4">
        <f t="shared" si="6"/>
        <v>1.0362341139123002E-4</v>
      </c>
      <c r="AC85" s="4">
        <f t="shared" si="7"/>
        <v>2.6792893138956626E-5</v>
      </c>
      <c r="AD85" s="4">
        <f t="shared" si="8"/>
        <v>2.0908358039462289E-5</v>
      </c>
      <c r="AE85" s="4">
        <f t="shared" si="5"/>
        <v>2.4918490128131211E-5</v>
      </c>
      <c r="AF85" s="4">
        <f t="shared" si="5"/>
        <v>2.3150147047299291E-5</v>
      </c>
      <c r="AG85" s="4">
        <f t="shared" si="5"/>
        <v>4.27798317723869E-5</v>
      </c>
      <c r="AH85" s="4">
        <f t="shared" si="5"/>
        <v>6.5682074465318107E-5</v>
      </c>
      <c r="AI85" s="4">
        <f t="shared" si="5"/>
        <v>1.7999474488812175E-4</v>
      </c>
      <c r="AJ85" s="4">
        <f t="shared" si="5"/>
        <v>5.96390550512011E-4</v>
      </c>
      <c r="AK85" s="4">
        <f t="shared" si="9"/>
        <v>2.3332207162233796E-3</v>
      </c>
      <c r="AL85" s="4">
        <f t="shared" si="9"/>
        <v>6.0787498906798778E-4</v>
      </c>
      <c r="AM85" s="4">
        <f t="shared" si="9"/>
        <v>1.3517386899540161E-4</v>
      </c>
    </row>
    <row r="86" spans="1:39" x14ac:dyDescent="0.3">
      <c r="A86" s="9" t="s">
        <v>120</v>
      </c>
      <c r="B86" s="9" t="s">
        <v>26</v>
      </c>
      <c r="C86" s="9" t="s">
        <v>123</v>
      </c>
      <c r="D86" s="10">
        <f>VLOOKUP(C86,'[1]Cenus Pivot Data Sheet'!$A$1:$M$469,2,FALSE)</f>
        <v>1073654.8070000003</v>
      </c>
      <c r="E86" s="10">
        <f>VLOOKUP(C86,'[1]Cenus Pivot Data Sheet'!$A$1:$M$469,3,FALSE)</f>
        <v>2192820.6610000003</v>
      </c>
      <c r="F86" s="10">
        <f>VLOOKUP(C86,'[1]Cenus Pivot Data Sheet'!$A$1:$M$469,4,FALSE)</f>
        <v>2445659.3060000008</v>
      </c>
      <c r="G86" s="10">
        <f>VLOOKUP(C86,'[1]Cenus Pivot Data Sheet'!$A$1:$M$469,5,FALSE)</f>
        <v>2264145.7239999999</v>
      </c>
      <c r="H86" s="10">
        <f>VLOOKUP(C86,'[1]Cenus Pivot Data Sheet'!$A$1:$M$469,6,FALSE)</f>
        <v>2460035.4680000003</v>
      </c>
      <c r="I86" s="10">
        <f>VLOOKUP(C86,'[1]Cenus Pivot Data Sheet'!$A$1:$M$469,7,FALSE)</f>
        <v>2686329.3810000001</v>
      </c>
      <c r="J86" s="10">
        <f>VLOOKUP(C86,'[1]Cenus Pivot Data Sheet'!$A$1:$M$469,8,FALSE)</f>
        <v>2276056.321</v>
      </c>
      <c r="K86" s="10">
        <f>VLOOKUP(C86,'[1]Cenus Pivot Data Sheet'!$A$1:$M$469,9,FALSE)</f>
        <v>1673538.595</v>
      </c>
      <c r="L86" s="10">
        <f>VLOOKUP(C86,'[1]Cenus Pivot Data Sheet'!$A$1:$M$469,10,FALSE)</f>
        <v>1090709.9360000002</v>
      </c>
      <c r="M86" s="10">
        <f>VLOOKUP(C86,'[1]Cenus Pivot Data Sheet'!$A$1:$M$469,11,FALSE)</f>
        <v>429136.14400000003</v>
      </c>
      <c r="N86" s="10">
        <f>VLOOKUP(C86,'[1]Cenus Pivot Data Sheet'!$A$1:$M$469,12,FALSE)</f>
        <v>3193384.6750000003</v>
      </c>
      <c r="O86" s="10">
        <f>VLOOKUP(C86,'[1]Cenus Pivot Data Sheet'!$A$1:$M$469,13,FALSE)</f>
        <v>18592086.343000006</v>
      </c>
      <c r="P86" s="11">
        <f>IFERROR(VLOOKUP(C86,'[1]Influenze Pivot Data Sheet'!$A$1:$M$461,2,FALSE),0)</f>
        <v>118</v>
      </c>
      <c r="Q86" s="11">
        <f>IFERROR(VLOOKUP(C86,'[1]Influenze Pivot Data Sheet'!$A$1:$M$461,3,FALSE),0)</f>
        <v>56</v>
      </c>
      <c r="R86" s="11">
        <f>IFERROR(VLOOKUP(C86,'[1]Influenze Pivot Data Sheet'!$A$1:$M$461,4,FALSE),0)</f>
        <v>55</v>
      </c>
      <c r="S86" s="11">
        <f>IFERROR(VLOOKUP(C86,'[1]Influenze Pivot Data Sheet'!$A$1:$M$461,5,FALSE),0)</f>
        <v>49</v>
      </c>
      <c r="T86" s="11">
        <f>IFERROR(VLOOKUP(C86,'[1]Influenze Pivot Data Sheet'!$A$1:$M$461,6,FALSE),0)</f>
        <v>53</v>
      </c>
      <c r="U86" s="11">
        <f>IFERROR(VLOOKUP(C86,'[1]Influenze Pivot Data Sheet'!$A$1:$M$461,7,FALSE),0)</f>
        <v>102</v>
      </c>
      <c r="V86" s="11">
        <f>IFERROR(VLOOKUP(C86,'[1]Influenze Pivot Data Sheet'!$A$1:$M$461,8,FALSE),0)</f>
        <v>193</v>
      </c>
      <c r="W86" s="11">
        <f>IFERROR(VLOOKUP(C86,'[1]Influenze Pivot Data Sheet'!$A$1:$M$461,9,FALSE),0)</f>
        <v>327</v>
      </c>
      <c r="X86" s="11">
        <f>IFERROR(VLOOKUP(C86,'[1]Influenze Pivot Data Sheet'!$A$1:$M$461,10,FALSE),0)</f>
        <v>629</v>
      </c>
      <c r="Y86" s="11">
        <f>IFERROR(VLOOKUP(C86,'[1]Influenze Pivot Data Sheet'!$A$1:$M$461,11,FALSE),0)</f>
        <v>1078</v>
      </c>
      <c r="Z86" s="11">
        <f>IFERROR(VLOOKUP(C86,'[1]Influenze Pivot Data Sheet'!$A$1:$M$461,12,FALSE),0)</f>
        <v>2034</v>
      </c>
      <c r="AA86" s="11">
        <f>IFERROR(VLOOKUP(C86,'[1]Influenze Pivot Data Sheet'!$A$1:$M$461,13,FALSE),0)</f>
        <v>2660</v>
      </c>
      <c r="AB86" s="4">
        <f t="shared" si="6"/>
        <v>1.0990497060197112E-4</v>
      </c>
      <c r="AC86" s="4">
        <f t="shared" si="7"/>
        <v>2.553788414893086E-5</v>
      </c>
      <c r="AD86" s="4">
        <f t="shared" si="8"/>
        <v>2.2488823306282703E-5</v>
      </c>
      <c r="AE86" s="4">
        <f t="shared" si="5"/>
        <v>2.1641716555873063E-5</v>
      </c>
      <c r="AF86" s="4">
        <f t="shared" si="5"/>
        <v>2.1544404822377947E-5</v>
      </c>
      <c r="AG86" s="4">
        <f t="shared" si="5"/>
        <v>3.7970027324806301E-5</v>
      </c>
      <c r="AH86" s="4">
        <f t="shared" si="5"/>
        <v>8.4795792713602189E-5</v>
      </c>
      <c r="AI86" s="4">
        <f t="shared" si="5"/>
        <v>1.9539435838347068E-4</v>
      </c>
      <c r="AJ86" s="4">
        <f t="shared" si="5"/>
        <v>5.7668861283757475E-4</v>
      </c>
      <c r="AK86" s="4">
        <f t="shared" si="9"/>
        <v>2.5120233172435829E-3</v>
      </c>
      <c r="AL86" s="4">
        <f t="shared" si="9"/>
        <v>6.3694174269812948E-4</v>
      </c>
      <c r="AM86" s="4">
        <f t="shared" si="9"/>
        <v>1.4307162471851903E-4</v>
      </c>
    </row>
    <row r="87" spans="1:39" x14ac:dyDescent="0.3">
      <c r="A87" s="9" t="s">
        <v>120</v>
      </c>
      <c r="B87" s="9" t="s">
        <v>28</v>
      </c>
      <c r="C87" s="9" t="s">
        <v>124</v>
      </c>
      <c r="D87" s="10">
        <f>VLOOKUP(C87,'[1]Cenus Pivot Data Sheet'!$A$1:$M$469,2,FALSE)</f>
        <v>1058097.4349999998</v>
      </c>
      <c r="E87" s="10">
        <f>VLOOKUP(C87,'[1]Cenus Pivot Data Sheet'!$A$1:$M$469,3,FALSE)</f>
        <v>2174938.8899999997</v>
      </c>
      <c r="F87" s="10">
        <f>VLOOKUP(C87,'[1]Cenus Pivot Data Sheet'!$A$1:$M$469,4,FALSE)</f>
        <v>2437328.4569999995</v>
      </c>
      <c r="G87" s="10">
        <f>VLOOKUP(C87,'[1]Cenus Pivot Data Sheet'!$A$1:$M$469,5,FALSE)</f>
        <v>2276317.5489999992</v>
      </c>
      <c r="H87" s="10">
        <f>VLOOKUP(C87,'[1]Cenus Pivot Data Sheet'!$A$1:$M$469,6,FALSE)</f>
        <v>2404013.0389999999</v>
      </c>
      <c r="I87" s="10">
        <f>VLOOKUP(C87,'[1]Cenus Pivot Data Sheet'!$A$1:$M$469,7,FALSE)</f>
        <v>2688063.932</v>
      </c>
      <c r="J87" s="10">
        <f>VLOOKUP(C87,'[1]Cenus Pivot Data Sheet'!$A$1:$M$469,8,FALSE)</f>
        <v>2317513.834999999</v>
      </c>
      <c r="K87" s="10">
        <f>VLOOKUP(C87,'[1]Cenus Pivot Data Sheet'!$A$1:$M$469,9,FALSE)</f>
        <v>1724960.9840000002</v>
      </c>
      <c r="L87" s="10">
        <f>VLOOKUP(C87,'[1]Cenus Pivot Data Sheet'!$A$1:$M$469,10,FALSE)</f>
        <v>1091114.2210000001</v>
      </c>
      <c r="M87" s="10">
        <f>VLOOKUP(C87,'[1]Cenus Pivot Data Sheet'!$A$1:$M$469,11,FALSE)</f>
        <v>443784.38099999994</v>
      </c>
      <c r="N87" s="10">
        <f>VLOOKUP(C87,'[1]Cenus Pivot Data Sheet'!$A$1:$M$469,12,FALSE)</f>
        <v>3259859.5860000001</v>
      </c>
      <c r="O87" s="10">
        <f>VLOOKUP(C87,'[1]Cenus Pivot Data Sheet'!$A$1:$M$469,13,FALSE)</f>
        <v>18616132.722999997</v>
      </c>
      <c r="P87" s="11">
        <f>IFERROR(VLOOKUP(C87,'[1]Influenze Pivot Data Sheet'!$A$1:$M$461,2,FALSE),0)</f>
        <v>100</v>
      </c>
      <c r="Q87" s="11">
        <f>IFERROR(VLOOKUP(C87,'[1]Influenze Pivot Data Sheet'!$A$1:$M$461,3,FALSE),0)</f>
        <v>61</v>
      </c>
      <c r="R87" s="11">
        <f>IFERROR(VLOOKUP(C87,'[1]Influenze Pivot Data Sheet'!$A$1:$M$461,4,FALSE),0)</f>
        <v>48</v>
      </c>
      <c r="S87" s="11">
        <f>IFERROR(VLOOKUP(C87,'[1]Influenze Pivot Data Sheet'!$A$1:$M$461,5,FALSE),0)</f>
        <v>58</v>
      </c>
      <c r="T87" s="11">
        <f>IFERROR(VLOOKUP(C87,'[1]Influenze Pivot Data Sheet'!$A$1:$M$461,6,FALSE),0)</f>
        <v>62</v>
      </c>
      <c r="U87" s="11">
        <f>IFERROR(VLOOKUP(C87,'[1]Influenze Pivot Data Sheet'!$A$1:$M$461,7,FALSE),0)</f>
        <v>67</v>
      </c>
      <c r="V87" s="11">
        <f>IFERROR(VLOOKUP(C87,'[1]Influenze Pivot Data Sheet'!$A$1:$M$461,8,FALSE),0)</f>
        <v>194</v>
      </c>
      <c r="W87" s="11">
        <f>IFERROR(VLOOKUP(C87,'[1]Influenze Pivot Data Sheet'!$A$1:$M$461,9,FALSE),0)</f>
        <v>324</v>
      </c>
      <c r="X87" s="11">
        <f>IFERROR(VLOOKUP(C87,'[1]Influenze Pivot Data Sheet'!$A$1:$M$461,10,FALSE),0)</f>
        <v>606</v>
      </c>
      <c r="Y87" s="11">
        <f>IFERROR(VLOOKUP(C87,'[1]Influenze Pivot Data Sheet'!$A$1:$M$461,11,FALSE),0)</f>
        <v>1055</v>
      </c>
      <c r="Z87" s="11">
        <f>IFERROR(VLOOKUP(C87,'[1]Influenze Pivot Data Sheet'!$A$1:$M$461,12,FALSE),0)</f>
        <v>1985</v>
      </c>
      <c r="AA87" s="11">
        <f>IFERROR(VLOOKUP(C87,'[1]Influenze Pivot Data Sheet'!$A$1:$M$461,13,FALSE),0)</f>
        <v>2575</v>
      </c>
      <c r="AB87" s="4">
        <f t="shared" si="6"/>
        <v>9.4509254717170749E-5</v>
      </c>
      <c r="AC87" s="4">
        <f t="shared" si="7"/>
        <v>2.8046765028878587E-5</v>
      </c>
      <c r="AD87" s="4">
        <f t="shared" si="8"/>
        <v>1.969369366781246E-5</v>
      </c>
      <c r="AE87" s="4">
        <f t="shared" si="5"/>
        <v>2.5479749091017539E-5</v>
      </c>
      <c r="AF87" s="4">
        <f t="shared" si="5"/>
        <v>2.5790209534716257E-5</v>
      </c>
      <c r="AG87" s="4">
        <f t="shared" si="5"/>
        <v>2.4925002416199974E-5</v>
      </c>
      <c r="AH87" s="4">
        <f t="shared" si="5"/>
        <v>8.3710395627476414E-5</v>
      </c>
      <c r="AI87" s="4">
        <f t="shared" si="5"/>
        <v>1.8783033529760112E-4</v>
      </c>
      <c r="AJ87" s="4">
        <f t="shared" si="5"/>
        <v>5.5539556568569358E-4</v>
      </c>
      <c r="AK87" s="4">
        <f t="shared" si="9"/>
        <v>2.3772806010493646E-3</v>
      </c>
      <c r="AL87" s="4">
        <f t="shared" si="9"/>
        <v>6.0892193287247925E-4</v>
      </c>
      <c r="AM87" s="4">
        <f t="shared" si="9"/>
        <v>1.3832088749660772E-4</v>
      </c>
    </row>
    <row r="88" spans="1:39" x14ac:dyDescent="0.3">
      <c r="A88" s="9" t="s">
        <v>120</v>
      </c>
      <c r="B88" s="9" t="s">
        <v>30</v>
      </c>
      <c r="C88" s="9" t="s">
        <v>125</v>
      </c>
      <c r="D88" s="10">
        <f>VLOOKUP(C88,'[1]Cenus Pivot Data Sheet'!$A$1:$M$469,2,FALSE)</f>
        <v>1057005.102</v>
      </c>
      <c r="E88" s="10">
        <f>VLOOKUP(C88,'[1]Cenus Pivot Data Sheet'!$A$1:$M$469,3,FALSE)</f>
        <v>2179122.2949999999</v>
      </c>
      <c r="F88" s="10">
        <f>VLOOKUP(C88,'[1]Cenus Pivot Data Sheet'!$A$1:$M$469,4,FALSE)</f>
        <v>2436429.0210000002</v>
      </c>
      <c r="G88" s="10">
        <f>VLOOKUP(C88,'[1]Cenus Pivot Data Sheet'!$A$1:$M$469,5,FALSE)</f>
        <v>2308750.0829999996</v>
      </c>
      <c r="H88" s="10">
        <f>VLOOKUP(C88,'[1]Cenus Pivot Data Sheet'!$A$1:$M$469,6,FALSE)</f>
        <v>2376867.6139999996</v>
      </c>
      <c r="I88" s="10">
        <f>VLOOKUP(C88,'[1]Cenus Pivot Data Sheet'!$A$1:$M$469,7,FALSE)</f>
        <v>2687913.8809999991</v>
      </c>
      <c r="J88" s="10">
        <f>VLOOKUP(C88,'[1]Cenus Pivot Data Sheet'!$A$1:$M$469,8,FALSE)</f>
        <v>2355534.2639999995</v>
      </c>
      <c r="K88" s="10">
        <f>VLOOKUP(C88,'[1]Cenus Pivot Data Sheet'!$A$1:$M$469,9,FALSE)</f>
        <v>1769631.2789999999</v>
      </c>
      <c r="L88" s="10">
        <f>VLOOKUP(C88,'[1]Cenus Pivot Data Sheet'!$A$1:$M$469,10,FALSE)</f>
        <v>1087892.1809999996</v>
      </c>
      <c r="M88" s="10">
        <f>VLOOKUP(C88,'[1]Cenus Pivot Data Sheet'!$A$1:$M$469,11,FALSE)</f>
        <v>456121.97899999988</v>
      </c>
      <c r="N88" s="10">
        <f>VLOOKUP(C88,'[1]Cenus Pivot Data Sheet'!$A$1:$M$469,12,FALSE)</f>
        <v>3313645.4389999993</v>
      </c>
      <c r="O88" s="10">
        <f>VLOOKUP(C88,'[1]Cenus Pivot Data Sheet'!$A$1:$M$469,13,FALSE)</f>
        <v>18715267.698999994</v>
      </c>
      <c r="P88" s="11">
        <f>IFERROR(VLOOKUP(C88,'[1]Influenze Pivot Data Sheet'!$A$1:$M$461,2,FALSE),0)</f>
        <v>82</v>
      </c>
      <c r="Q88" s="11">
        <f>IFERROR(VLOOKUP(C88,'[1]Influenze Pivot Data Sheet'!$A$1:$M$461,3,FALSE),0)</f>
        <v>43</v>
      </c>
      <c r="R88" s="11">
        <f>IFERROR(VLOOKUP(C88,'[1]Influenze Pivot Data Sheet'!$A$1:$M$461,4,FALSE),0)</f>
        <v>47</v>
      </c>
      <c r="S88" s="11">
        <f>IFERROR(VLOOKUP(C88,'[1]Influenze Pivot Data Sheet'!$A$1:$M$461,5,FALSE),0)</f>
        <v>50</v>
      </c>
      <c r="T88" s="11">
        <f>IFERROR(VLOOKUP(C88,'[1]Influenze Pivot Data Sheet'!$A$1:$M$461,6,FALSE),0)</f>
        <v>63</v>
      </c>
      <c r="U88" s="11">
        <f>IFERROR(VLOOKUP(C88,'[1]Influenze Pivot Data Sheet'!$A$1:$M$461,7,FALSE),0)</f>
        <v>138</v>
      </c>
      <c r="V88" s="11">
        <f>IFERROR(VLOOKUP(C88,'[1]Influenze Pivot Data Sheet'!$A$1:$M$461,8,FALSE),0)</f>
        <v>278</v>
      </c>
      <c r="W88" s="11">
        <f>IFERROR(VLOOKUP(C88,'[1]Influenze Pivot Data Sheet'!$A$1:$M$461,9,FALSE),0)</f>
        <v>374</v>
      </c>
      <c r="X88" s="11">
        <f>IFERROR(VLOOKUP(C88,'[1]Influenze Pivot Data Sheet'!$A$1:$M$461,10,FALSE),0)</f>
        <v>609</v>
      </c>
      <c r="Y88" s="11">
        <f>IFERROR(VLOOKUP(C88,'[1]Influenze Pivot Data Sheet'!$A$1:$M$461,11,FALSE),0)</f>
        <v>1153</v>
      </c>
      <c r="Z88" s="11">
        <f>IFERROR(VLOOKUP(C88,'[1]Influenze Pivot Data Sheet'!$A$1:$M$461,12,FALSE),0)</f>
        <v>2136</v>
      </c>
      <c r="AA88" s="11">
        <f>IFERROR(VLOOKUP(C88,'[1]Influenze Pivot Data Sheet'!$A$1:$M$461,13,FALSE),0)</f>
        <v>2837</v>
      </c>
      <c r="AB88" s="4">
        <f t="shared" si="6"/>
        <v>7.7577676630741568E-5</v>
      </c>
      <c r="AC88" s="4">
        <f t="shared" si="7"/>
        <v>1.973271536832218E-5</v>
      </c>
      <c r="AD88" s="4">
        <f t="shared" si="8"/>
        <v>1.9290527076676121E-5</v>
      </c>
      <c r="AE88" s="4">
        <f t="shared" si="5"/>
        <v>2.1656739881966692E-5</v>
      </c>
      <c r="AF88" s="4">
        <f t="shared" si="5"/>
        <v>2.6505472845405183E-5</v>
      </c>
      <c r="AG88" s="4">
        <f t="shared" si="5"/>
        <v>5.1340930591369656E-5</v>
      </c>
      <c r="AH88" s="4">
        <f t="shared" si="5"/>
        <v>1.1801993469113047E-4</v>
      </c>
      <c r="AI88" s="4">
        <f t="shared" si="5"/>
        <v>2.1134346145336192E-4</v>
      </c>
      <c r="AJ88" s="4">
        <f t="shared" si="5"/>
        <v>5.597981221265899E-4</v>
      </c>
      <c r="AK88" s="4">
        <f t="shared" si="9"/>
        <v>2.527832582257564E-3</v>
      </c>
      <c r="AL88" s="4">
        <f t="shared" si="9"/>
        <v>6.4460728805210003E-4</v>
      </c>
      <c r="AM88" s="4">
        <f t="shared" si="9"/>
        <v>1.5158746567924266E-4</v>
      </c>
    </row>
    <row r="89" spans="1:39" x14ac:dyDescent="0.3">
      <c r="A89" s="9" t="s">
        <v>120</v>
      </c>
      <c r="B89" s="9" t="s">
        <v>32</v>
      </c>
      <c r="C89" s="9" t="s">
        <v>126</v>
      </c>
      <c r="D89" s="10">
        <f>VLOOKUP(C89,'[1]Cenus Pivot Data Sheet'!$A$1:$M$469,2,FALSE)</f>
        <v>1065821.4600000004</v>
      </c>
      <c r="E89" s="10">
        <f>VLOOKUP(C89,'[1]Cenus Pivot Data Sheet'!$A$1:$M$469,3,FALSE)</f>
        <v>2211268.156</v>
      </c>
      <c r="F89" s="10">
        <f>VLOOKUP(C89,'[1]Cenus Pivot Data Sheet'!$A$1:$M$469,4,FALSE)</f>
        <v>2462681.6259999992</v>
      </c>
      <c r="G89" s="10">
        <f>VLOOKUP(C89,'[1]Cenus Pivot Data Sheet'!$A$1:$M$469,5,FALSE)</f>
        <v>2384232.344</v>
      </c>
      <c r="H89" s="10">
        <f>VLOOKUP(C89,'[1]Cenus Pivot Data Sheet'!$A$1:$M$469,6,FALSE)</f>
        <v>2392589.6849999996</v>
      </c>
      <c r="I89" s="10">
        <f>VLOOKUP(C89,'[1]Cenus Pivot Data Sheet'!$A$1:$M$469,7,FALSE)</f>
        <v>2718694.2990000006</v>
      </c>
      <c r="J89" s="10">
        <f>VLOOKUP(C89,'[1]Cenus Pivot Data Sheet'!$A$1:$M$469,8,FALSE)</f>
        <v>2439529.0260000005</v>
      </c>
      <c r="K89" s="10">
        <f>VLOOKUP(C89,'[1]Cenus Pivot Data Sheet'!$A$1:$M$469,9,FALSE)</f>
        <v>1866727.54</v>
      </c>
      <c r="L89" s="10">
        <f>VLOOKUP(C89,'[1]Cenus Pivot Data Sheet'!$A$1:$M$469,10,FALSE)</f>
        <v>1121856.0129999998</v>
      </c>
      <c r="M89" s="10">
        <f>VLOOKUP(C89,'[1]Cenus Pivot Data Sheet'!$A$1:$M$469,11,FALSE)</f>
        <v>476025.81299999991</v>
      </c>
      <c r="N89" s="10">
        <f>VLOOKUP(C89,'[1]Cenus Pivot Data Sheet'!$A$1:$M$469,12,FALSE)</f>
        <v>3464609.3659999999</v>
      </c>
      <c r="O89" s="10">
        <f>VLOOKUP(C89,'[1]Cenus Pivot Data Sheet'!$A$1:$M$469,13,FALSE)</f>
        <v>19139425.962000001</v>
      </c>
      <c r="P89" s="11">
        <f>IFERROR(VLOOKUP(C89,'[1]Influenze Pivot Data Sheet'!$A$1:$M$461,2,FALSE),0)</f>
        <v>106</v>
      </c>
      <c r="Q89" s="11">
        <f>IFERROR(VLOOKUP(C89,'[1]Influenze Pivot Data Sheet'!$A$1:$M$461,3,FALSE),0)</f>
        <v>46</v>
      </c>
      <c r="R89" s="11">
        <f>IFERROR(VLOOKUP(C89,'[1]Influenze Pivot Data Sheet'!$A$1:$M$461,4,FALSE),0)</f>
        <v>73</v>
      </c>
      <c r="S89" s="11">
        <f>IFERROR(VLOOKUP(C89,'[1]Influenze Pivot Data Sheet'!$A$1:$M$461,5,FALSE),0)</f>
        <v>41</v>
      </c>
      <c r="T89" s="11">
        <f>IFERROR(VLOOKUP(C89,'[1]Influenze Pivot Data Sheet'!$A$1:$M$461,6,FALSE),0)</f>
        <v>55</v>
      </c>
      <c r="U89" s="11">
        <f>IFERROR(VLOOKUP(C89,'[1]Influenze Pivot Data Sheet'!$A$1:$M$461,7,FALSE),0)</f>
        <v>153</v>
      </c>
      <c r="V89" s="11">
        <f>IFERROR(VLOOKUP(C89,'[1]Influenze Pivot Data Sheet'!$A$1:$M$461,8,FALSE),0)</f>
        <v>277</v>
      </c>
      <c r="W89" s="11">
        <f>IFERROR(VLOOKUP(C89,'[1]Influenze Pivot Data Sheet'!$A$1:$M$461,9,FALSE),0)</f>
        <v>388</v>
      </c>
      <c r="X89" s="11">
        <f>IFERROR(VLOOKUP(C89,'[1]Influenze Pivot Data Sheet'!$A$1:$M$461,10,FALSE),0)</f>
        <v>671</v>
      </c>
      <c r="Y89" s="11">
        <f>IFERROR(VLOOKUP(C89,'[1]Influenze Pivot Data Sheet'!$A$1:$M$461,11,FALSE),0)</f>
        <v>1084</v>
      </c>
      <c r="Z89" s="11">
        <f>IFERROR(VLOOKUP(C89,'[1]Influenze Pivot Data Sheet'!$A$1:$M$461,12,FALSE),0)</f>
        <v>2143</v>
      </c>
      <c r="AA89" s="11">
        <f>IFERROR(VLOOKUP(C89,'[1]Influenze Pivot Data Sheet'!$A$1:$M$461,13,FALSE),0)</f>
        <v>2894</v>
      </c>
      <c r="AB89" s="4">
        <f t="shared" si="6"/>
        <v>9.9453805330585067E-5</v>
      </c>
      <c r="AC89" s="4">
        <f t="shared" si="7"/>
        <v>2.0802542593120037E-5</v>
      </c>
      <c r="AD89" s="4">
        <f t="shared" si="8"/>
        <v>2.9642483717462886E-5</v>
      </c>
      <c r="AE89" s="4">
        <f t="shared" si="5"/>
        <v>1.7196310629363729E-5</v>
      </c>
      <c r="AF89" s="4">
        <f t="shared" si="5"/>
        <v>2.2987644034752248E-5</v>
      </c>
      <c r="AG89" s="4">
        <f t="shared" si="5"/>
        <v>5.6277015056925301E-5</v>
      </c>
      <c r="AH89" s="4">
        <f t="shared" si="5"/>
        <v>1.1354650715272939E-4</v>
      </c>
      <c r="AI89" s="4">
        <f t="shared" si="5"/>
        <v>2.0785036470828518E-4</v>
      </c>
      <c r="AJ89" s="4">
        <f t="shared" si="5"/>
        <v>5.9811597230347967E-4</v>
      </c>
      <c r="AK89" s="4">
        <f t="shared" si="9"/>
        <v>2.2771874347914832E-3</v>
      </c>
      <c r="AL89" s="4">
        <f t="shared" si="9"/>
        <v>6.1854015088406945E-4</v>
      </c>
      <c r="AM89" s="4">
        <f t="shared" si="9"/>
        <v>1.5120620679772923E-4</v>
      </c>
    </row>
    <row r="90" spans="1:39" x14ac:dyDescent="0.3">
      <c r="A90" s="9" t="s">
        <v>120</v>
      </c>
      <c r="B90" s="9" t="s">
        <v>34</v>
      </c>
      <c r="C90" s="9" t="s">
        <v>127</v>
      </c>
      <c r="D90" s="10">
        <f>VLOOKUP(C90,'[1]Cenus Pivot Data Sheet'!$A$1:$M$469,2,FALSE)</f>
        <v>1059585.5890000002</v>
      </c>
      <c r="E90" s="10">
        <f>VLOOKUP(C90,'[1]Cenus Pivot Data Sheet'!$A$1:$M$469,3,FALSE)</f>
        <v>2198721.6509999996</v>
      </c>
      <c r="F90" s="10">
        <f>VLOOKUP(C90,'[1]Cenus Pivot Data Sheet'!$A$1:$M$469,4,FALSE)</f>
        <v>2437090.6689999998</v>
      </c>
      <c r="G90" s="10">
        <f>VLOOKUP(C90,'[1]Cenus Pivot Data Sheet'!$A$1:$M$469,5,FALSE)</f>
        <v>2415834.3890000004</v>
      </c>
      <c r="H90" s="10">
        <f>VLOOKUP(C90,'[1]Cenus Pivot Data Sheet'!$A$1:$M$469,6,FALSE)</f>
        <v>2377757.2610000004</v>
      </c>
      <c r="I90" s="10">
        <f>VLOOKUP(C90,'[1]Cenus Pivot Data Sheet'!$A$1:$M$469,7,FALSE)</f>
        <v>2696890.0169999995</v>
      </c>
      <c r="J90" s="10">
        <f>VLOOKUP(C90,'[1]Cenus Pivot Data Sheet'!$A$1:$M$469,8,FALSE)</f>
        <v>2485282.4360000002</v>
      </c>
      <c r="K90" s="10">
        <f>VLOOKUP(C90,'[1]Cenus Pivot Data Sheet'!$A$1:$M$469,9,FALSE)</f>
        <v>1952561.0159999998</v>
      </c>
      <c r="L90" s="10">
        <f>VLOOKUP(C90,'[1]Cenus Pivot Data Sheet'!$A$1:$M$469,10,FALSE)</f>
        <v>1152340.2390000001</v>
      </c>
      <c r="M90" s="10">
        <f>VLOOKUP(C90,'[1]Cenus Pivot Data Sheet'!$A$1:$M$469,11,FALSE)</f>
        <v>492651.68300000008</v>
      </c>
      <c r="N90" s="10">
        <f>VLOOKUP(C90,'[1]Cenus Pivot Data Sheet'!$A$1:$M$469,12,FALSE)</f>
        <v>3597552.9380000001</v>
      </c>
      <c r="O90" s="10">
        <f>VLOOKUP(C90,'[1]Cenus Pivot Data Sheet'!$A$1:$M$469,13,FALSE)</f>
        <v>19268714.949999999</v>
      </c>
      <c r="P90" s="11">
        <f>IFERROR(VLOOKUP(C90,'[1]Influenze Pivot Data Sheet'!$A$1:$M$461,2,FALSE),0)</f>
        <v>91</v>
      </c>
      <c r="Q90" s="11">
        <f>IFERROR(VLOOKUP(C90,'[1]Influenze Pivot Data Sheet'!$A$1:$M$461,3,FALSE),0)</f>
        <v>64</v>
      </c>
      <c r="R90" s="11">
        <f>IFERROR(VLOOKUP(C90,'[1]Influenze Pivot Data Sheet'!$A$1:$M$461,4,FALSE),0)</f>
        <v>46</v>
      </c>
      <c r="S90" s="11">
        <f>IFERROR(VLOOKUP(C90,'[1]Influenze Pivot Data Sheet'!$A$1:$M$461,5,FALSE),0)</f>
        <v>43</v>
      </c>
      <c r="T90" s="11">
        <f>IFERROR(VLOOKUP(C90,'[1]Influenze Pivot Data Sheet'!$A$1:$M$461,6,FALSE),0)</f>
        <v>59</v>
      </c>
      <c r="U90" s="11">
        <f>IFERROR(VLOOKUP(C90,'[1]Influenze Pivot Data Sheet'!$A$1:$M$461,7,FALSE),0)</f>
        <v>88</v>
      </c>
      <c r="V90" s="11">
        <f>IFERROR(VLOOKUP(C90,'[1]Influenze Pivot Data Sheet'!$A$1:$M$461,8,FALSE),0)</f>
        <v>224</v>
      </c>
      <c r="W90" s="11">
        <f>IFERROR(VLOOKUP(C90,'[1]Influenze Pivot Data Sheet'!$A$1:$M$461,9,FALSE),0)</f>
        <v>441</v>
      </c>
      <c r="X90" s="11">
        <f>IFERROR(VLOOKUP(C90,'[1]Influenze Pivot Data Sheet'!$A$1:$M$461,10,FALSE),0)</f>
        <v>733</v>
      </c>
      <c r="Y90" s="11">
        <f>IFERROR(VLOOKUP(C90,'[1]Influenze Pivot Data Sheet'!$A$1:$M$461,11,FALSE),0)</f>
        <v>1097</v>
      </c>
      <c r="Z90" s="11">
        <f>IFERROR(VLOOKUP(C90,'[1]Influenze Pivot Data Sheet'!$A$1:$M$461,12,FALSE),0)</f>
        <v>2271</v>
      </c>
      <c r="AA90" s="11">
        <f>IFERROR(VLOOKUP(C90,'[1]Influenze Pivot Data Sheet'!$A$1:$M$461,13,FALSE),0)</f>
        <v>2886</v>
      </c>
      <c r="AB90" s="4">
        <f t="shared" si="6"/>
        <v>8.5882632743129907E-5</v>
      </c>
      <c r="AC90" s="4">
        <f t="shared" si="7"/>
        <v>2.9107822707295482E-5</v>
      </c>
      <c r="AD90" s="4">
        <f t="shared" si="8"/>
        <v>1.887496455717627E-5</v>
      </c>
      <c r="AE90" s="4">
        <f t="shared" si="5"/>
        <v>1.7799233339748602E-5</v>
      </c>
      <c r="AF90" s="4">
        <f t="shared" si="5"/>
        <v>2.4813298214968627E-5</v>
      </c>
      <c r="AG90" s="4">
        <f t="shared" si="5"/>
        <v>3.263017751754317E-5</v>
      </c>
      <c r="AH90" s="4">
        <f t="shared" si="5"/>
        <v>9.013060115635082E-5</v>
      </c>
      <c r="AI90" s="4">
        <f t="shared" si="5"/>
        <v>2.2585721848704575E-4</v>
      </c>
      <c r="AJ90" s="4">
        <f t="shared" si="5"/>
        <v>6.3609685333569264E-4</v>
      </c>
      <c r="AK90" s="4">
        <f t="shared" si="9"/>
        <v>2.226725367748312E-3</v>
      </c>
      <c r="AL90" s="4">
        <f t="shared" si="9"/>
        <v>6.3126242730496827E-4</v>
      </c>
      <c r="AM90" s="4">
        <f t="shared" si="9"/>
        <v>1.4977646446526525E-4</v>
      </c>
    </row>
    <row r="91" spans="1:39" x14ac:dyDescent="0.3">
      <c r="A91" s="9" t="s">
        <v>120</v>
      </c>
      <c r="B91" s="9" t="s">
        <v>36</v>
      </c>
      <c r="C91" s="9" t="s">
        <v>128</v>
      </c>
      <c r="D91" s="10">
        <f>VLOOKUP(C91,'[1]Cenus Pivot Data Sheet'!$A$1:$M$469,2,FALSE)</f>
        <v>1089713.246</v>
      </c>
      <c r="E91" s="10">
        <f>VLOOKUP(C91,'[1]Cenus Pivot Data Sheet'!$A$1:$M$469,3,FALSE)</f>
        <v>2254578.0989999995</v>
      </c>
      <c r="F91" s="10">
        <f>VLOOKUP(C91,'[1]Cenus Pivot Data Sheet'!$A$1:$M$469,4,FALSE)</f>
        <v>2475393.7519999999</v>
      </c>
      <c r="G91" s="10">
        <f>VLOOKUP(C91,'[1]Cenus Pivot Data Sheet'!$A$1:$M$469,5,FALSE)</f>
        <v>2520758.4259999995</v>
      </c>
      <c r="H91" s="10">
        <f>VLOOKUP(C91,'[1]Cenus Pivot Data Sheet'!$A$1:$M$469,6,FALSE)</f>
        <v>2424178.0150000001</v>
      </c>
      <c r="I91" s="10">
        <f>VLOOKUP(C91,'[1]Cenus Pivot Data Sheet'!$A$1:$M$469,7,FALSE)</f>
        <v>2737058.2270000009</v>
      </c>
      <c r="J91" s="10">
        <f>VLOOKUP(C91,'[1]Cenus Pivot Data Sheet'!$A$1:$M$469,8,FALSE)</f>
        <v>2573326.16</v>
      </c>
      <c r="K91" s="10">
        <f>VLOOKUP(C91,'[1]Cenus Pivot Data Sheet'!$A$1:$M$469,9,FALSE)</f>
        <v>2076941.7129999995</v>
      </c>
      <c r="L91" s="10">
        <f>VLOOKUP(C91,'[1]Cenus Pivot Data Sheet'!$A$1:$M$469,10,FALSE)</f>
        <v>1193940.3330000001</v>
      </c>
      <c r="M91" s="10">
        <f>VLOOKUP(C91,'[1]Cenus Pivot Data Sheet'!$A$1:$M$469,11,FALSE)</f>
        <v>514060.26299999998</v>
      </c>
      <c r="N91" s="10">
        <f>VLOOKUP(C91,'[1]Cenus Pivot Data Sheet'!$A$1:$M$469,12,FALSE)</f>
        <v>3784942.3089999994</v>
      </c>
      <c r="O91" s="10">
        <f>VLOOKUP(C91,'[1]Cenus Pivot Data Sheet'!$A$1:$M$469,13,FALSE)</f>
        <v>19859948.234000001</v>
      </c>
      <c r="P91" s="11">
        <f>IFERROR(VLOOKUP(C91,'[1]Influenze Pivot Data Sheet'!$A$1:$M$461,2,FALSE),0)</f>
        <v>86</v>
      </c>
      <c r="Q91" s="11">
        <f>IFERROR(VLOOKUP(C91,'[1]Influenze Pivot Data Sheet'!$A$1:$M$461,3,FALSE),0)</f>
        <v>38</v>
      </c>
      <c r="R91" s="11">
        <f>IFERROR(VLOOKUP(C91,'[1]Influenze Pivot Data Sheet'!$A$1:$M$461,4,FALSE),0)</f>
        <v>63</v>
      </c>
      <c r="S91" s="11">
        <f>IFERROR(VLOOKUP(C91,'[1]Influenze Pivot Data Sheet'!$A$1:$M$461,5,FALSE),0)</f>
        <v>66</v>
      </c>
      <c r="T91" s="11">
        <f>IFERROR(VLOOKUP(C91,'[1]Influenze Pivot Data Sheet'!$A$1:$M$461,6,FALSE),0)</f>
        <v>83</v>
      </c>
      <c r="U91" s="11">
        <f>IFERROR(VLOOKUP(C91,'[1]Influenze Pivot Data Sheet'!$A$1:$M$461,7,FALSE),0)</f>
        <v>126</v>
      </c>
      <c r="V91" s="11">
        <f>IFERROR(VLOOKUP(C91,'[1]Influenze Pivot Data Sheet'!$A$1:$M$461,8,FALSE),0)</f>
        <v>274</v>
      </c>
      <c r="W91" s="11">
        <f>IFERROR(VLOOKUP(C91,'[1]Influenze Pivot Data Sheet'!$A$1:$M$461,9,FALSE),0)</f>
        <v>471</v>
      </c>
      <c r="X91" s="11">
        <f>IFERROR(VLOOKUP(C91,'[1]Influenze Pivot Data Sheet'!$A$1:$M$461,10,FALSE),0)</f>
        <v>701</v>
      </c>
      <c r="Y91" s="11">
        <f>IFERROR(VLOOKUP(C91,'[1]Influenze Pivot Data Sheet'!$A$1:$M$461,11,FALSE),0)</f>
        <v>1088</v>
      </c>
      <c r="Z91" s="11">
        <f>IFERROR(VLOOKUP(C91,'[1]Influenze Pivot Data Sheet'!$A$1:$M$461,12,FALSE),0)</f>
        <v>2260</v>
      </c>
      <c r="AA91" s="11">
        <f>IFERROR(VLOOKUP(C91,'[1]Influenze Pivot Data Sheet'!$A$1:$M$461,13,FALSE),0)</f>
        <v>2996</v>
      </c>
      <c r="AB91" s="4">
        <f t="shared" si="6"/>
        <v>7.8919844569825474E-5</v>
      </c>
      <c r="AC91" s="4">
        <f t="shared" si="7"/>
        <v>1.6854594665340982E-5</v>
      </c>
      <c r="AD91" s="4">
        <f t="shared" si="8"/>
        <v>2.5450496491355775E-5</v>
      </c>
      <c r="AE91" s="4">
        <f t="shared" si="5"/>
        <v>2.6182596205670687E-5</v>
      </c>
      <c r="AF91" s="4">
        <f t="shared" si="5"/>
        <v>3.4238409673886923E-5</v>
      </c>
      <c r="AG91" s="4">
        <f t="shared" si="5"/>
        <v>4.6034826280661351E-5</v>
      </c>
      <c r="AH91" s="4">
        <f t="shared" si="5"/>
        <v>1.0647698074930385E-4</v>
      </c>
      <c r="AI91" s="4">
        <f t="shared" si="5"/>
        <v>2.2677574293583467E-4</v>
      </c>
      <c r="AJ91" s="4">
        <f t="shared" si="5"/>
        <v>5.8713151790308095E-4</v>
      </c>
      <c r="AK91" s="4">
        <f t="shared" si="9"/>
        <v>2.1164833742459491E-3</v>
      </c>
      <c r="AL91" s="4">
        <f t="shared" si="9"/>
        <v>5.9710289232839148E-4</v>
      </c>
      <c r="AM91" s="4">
        <f t="shared" si="9"/>
        <v>1.508563851576855E-4</v>
      </c>
    </row>
    <row r="92" spans="1:39" x14ac:dyDescent="0.3">
      <c r="A92" s="9" t="s">
        <v>120</v>
      </c>
      <c r="B92" s="9" t="s">
        <v>38</v>
      </c>
      <c r="C92" s="9" t="s">
        <v>129</v>
      </c>
      <c r="D92" s="10">
        <f>VLOOKUP(C92,'[1]Cenus Pivot Data Sheet'!$A$1:$M$469,2,FALSE)</f>
        <v>1099797</v>
      </c>
      <c r="E92" s="10">
        <f>VLOOKUP(C92,'[1]Cenus Pivot Data Sheet'!$A$1:$M$469,3,FALSE)</f>
        <v>2274458</v>
      </c>
      <c r="F92" s="10">
        <f>VLOOKUP(C92,'[1]Cenus Pivot Data Sheet'!$A$1:$M$469,4,FALSE)</f>
        <v>2477826</v>
      </c>
      <c r="G92" s="10">
        <f>VLOOKUP(C92,'[1]Cenus Pivot Data Sheet'!$A$1:$M$469,5,FALSE)</f>
        <v>2588801</v>
      </c>
      <c r="H92" s="10">
        <f>VLOOKUP(C92,'[1]Cenus Pivot Data Sheet'!$A$1:$M$469,6,FALSE)</f>
        <v>2452386</v>
      </c>
      <c r="I92" s="10">
        <f>VLOOKUP(C92,'[1]Cenus Pivot Data Sheet'!$A$1:$M$469,7,FALSE)</f>
        <v>2739262</v>
      </c>
      <c r="J92" s="10">
        <f>VLOOKUP(C92,'[1]Cenus Pivot Data Sheet'!$A$1:$M$469,8,FALSE)</f>
        <v>2635005</v>
      </c>
      <c r="K92" s="10">
        <f>VLOOKUP(C92,'[1]Cenus Pivot Data Sheet'!$A$1:$M$469,9,FALSE)</f>
        <v>2159116</v>
      </c>
      <c r="L92" s="10">
        <f>VLOOKUP(C92,'[1]Cenus Pivot Data Sheet'!$A$1:$M$469,10,FALSE)</f>
        <v>1229573</v>
      </c>
      <c r="M92" s="10">
        <f>VLOOKUP(C92,'[1]Cenus Pivot Data Sheet'!$A$1:$M$469,11,FALSE)</f>
        <v>521049</v>
      </c>
      <c r="N92" s="10">
        <f>VLOOKUP(C92,'[1]Cenus Pivot Data Sheet'!$A$1:$M$469,12,FALSE)</f>
        <v>3909738</v>
      </c>
      <c r="O92" s="10">
        <f>VLOOKUP(C92,'[1]Cenus Pivot Data Sheet'!$A$1:$M$469,13,FALSE)</f>
        <v>20177273</v>
      </c>
      <c r="P92" s="11">
        <f>IFERROR(VLOOKUP(C92,'[1]Influenze Pivot Data Sheet'!$A$1:$M$461,2,FALSE),0)</f>
        <v>105</v>
      </c>
      <c r="Q92" s="11">
        <f>IFERROR(VLOOKUP(C92,'[1]Influenze Pivot Data Sheet'!$A$1:$M$461,3,FALSE),0)</f>
        <v>47</v>
      </c>
      <c r="R92" s="11">
        <f>IFERROR(VLOOKUP(C92,'[1]Influenze Pivot Data Sheet'!$A$1:$M$461,4,FALSE),0)</f>
        <v>45</v>
      </c>
      <c r="S92" s="11">
        <f>IFERROR(VLOOKUP(C92,'[1]Influenze Pivot Data Sheet'!$A$1:$M$461,5,FALSE),0)</f>
        <v>66</v>
      </c>
      <c r="T92" s="11">
        <f>IFERROR(VLOOKUP(C92,'[1]Influenze Pivot Data Sheet'!$A$1:$M$461,6,FALSE),0)</f>
        <v>46</v>
      </c>
      <c r="U92" s="11">
        <f>IFERROR(VLOOKUP(C92,'[1]Influenze Pivot Data Sheet'!$A$1:$M$461,7,FALSE),0)</f>
        <v>91</v>
      </c>
      <c r="V92" s="11">
        <f>IFERROR(VLOOKUP(C92,'[1]Influenze Pivot Data Sheet'!$A$1:$M$461,8,FALSE),0)</f>
        <v>300</v>
      </c>
      <c r="W92" s="11">
        <f>IFERROR(VLOOKUP(C92,'[1]Influenze Pivot Data Sheet'!$A$1:$M$461,9,FALSE),0)</f>
        <v>516</v>
      </c>
      <c r="X92" s="11">
        <f>IFERROR(VLOOKUP(C92,'[1]Influenze Pivot Data Sheet'!$A$1:$M$461,10,FALSE),0)</f>
        <v>744</v>
      </c>
      <c r="Y92" s="11">
        <f>IFERROR(VLOOKUP(C92,'[1]Influenze Pivot Data Sheet'!$A$1:$M$461,11,FALSE),0)</f>
        <v>1294</v>
      </c>
      <c r="Z92" s="11">
        <f>IFERROR(VLOOKUP(C92,'[1]Influenze Pivot Data Sheet'!$A$1:$M$461,12,FALSE),0)</f>
        <v>2554</v>
      </c>
      <c r="AA92" s="11">
        <f>IFERROR(VLOOKUP(C92,'[1]Influenze Pivot Data Sheet'!$A$1:$M$461,13,FALSE),0)</f>
        <v>3254</v>
      </c>
      <c r="AB92" s="4">
        <f t="shared" si="6"/>
        <v>9.5472164408522668E-5</v>
      </c>
      <c r="AC92" s="4">
        <f t="shared" si="7"/>
        <v>2.0664263749869198E-5</v>
      </c>
      <c r="AD92" s="4">
        <f t="shared" si="8"/>
        <v>1.8161081528727198E-5</v>
      </c>
      <c r="AE92" s="4">
        <f t="shared" si="5"/>
        <v>2.5494427729284714E-5</v>
      </c>
      <c r="AF92" s="4">
        <f t="shared" si="5"/>
        <v>1.8757242946257238E-5</v>
      </c>
      <c r="AG92" s="4">
        <f t="shared" si="5"/>
        <v>3.3220626577523438E-5</v>
      </c>
      <c r="AH92" s="4">
        <f t="shared" si="5"/>
        <v>1.1385177637234085E-4</v>
      </c>
      <c r="AI92" s="4">
        <f t="shared" si="5"/>
        <v>2.3898669640723332E-4</v>
      </c>
      <c r="AJ92" s="4">
        <f t="shared" si="5"/>
        <v>6.0508810782279707E-4</v>
      </c>
      <c r="AK92" s="4">
        <f t="shared" si="9"/>
        <v>2.4834516523397992E-3</v>
      </c>
      <c r="AL92" s="4">
        <f t="shared" si="9"/>
        <v>6.5324070308547528E-4</v>
      </c>
      <c r="AM92" s="4">
        <f t="shared" si="9"/>
        <v>1.6127055425180597E-4</v>
      </c>
    </row>
    <row r="93" spans="1:39" x14ac:dyDescent="0.3">
      <c r="A93" s="9" t="s">
        <v>130</v>
      </c>
      <c r="B93" s="9" t="s">
        <v>22</v>
      </c>
      <c r="C93" s="9" t="s">
        <v>131</v>
      </c>
      <c r="D93" s="10">
        <f>VLOOKUP(C93,'[1]Cenus Pivot Data Sheet'!$A$1:$M$469,2,FALSE)</f>
        <v>727810.33900000015</v>
      </c>
      <c r="E93" s="10">
        <f>VLOOKUP(C93,'[1]Cenus Pivot Data Sheet'!$A$1:$M$469,3,FALSE)</f>
        <v>1367918.9609999997</v>
      </c>
      <c r="F93" s="10">
        <f>VLOOKUP(C93,'[1]Cenus Pivot Data Sheet'!$A$1:$M$469,4,FALSE)</f>
        <v>1369727.9640000002</v>
      </c>
      <c r="G93" s="10">
        <f>VLOOKUP(C93,'[1]Cenus Pivot Data Sheet'!$A$1:$M$469,5,FALSE)</f>
        <v>1356453.6110000007</v>
      </c>
      <c r="H93" s="10">
        <f>VLOOKUP(C93,'[1]Cenus Pivot Data Sheet'!$A$1:$M$469,6,FALSE)</f>
        <v>1442441.1719999998</v>
      </c>
      <c r="I93" s="10">
        <f>VLOOKUP(C93,'[1]Cenus Pivot Data Sheet'!$A$1:$M$469,7,FALSE)</f>
        <v>1326348.2990000001</v>
      </c>
      <c r="J93" s="10">
        <f>VLOOKUP(C93,'[1]Cenus Pivot Data Sheet'!$A$1:$M$469,8,FALSE)</f>
        <v>958662.86199999985</v>
      </c>
      <c r="K93" s="10">
        <f>VLOOKUP(C93,'[1]Cenus Pivot Data Sheet'!$A$1:$M$469,9,FALSE)</f>
        <v>529997.603</v>
      </c>
      <c r="L93" s="10">
        <f>VLOOKUP(C93,'[1]Cenus Pivot Data Sheet'!$A$1:$M$469,10,FALSE)</f>
        <v>304765.27399999992</v>
      </c>
      <c r="M93" s="10">
        <f>VLOOKUP(C93,'[1]Cenus Pivot Data Sheet'!$A$1:$M$469,11,FALSE)</f>
        <v>111636.011</v>
      </c>
      <c r="N93" s="10">
        <f>VLOOKUP(C93,'[1]Cenus Pivot Data Sheet'!$A$1:$M$469,12,FALSE)</f>
        <v>946398.8879999998</v>
      </c>
      <c r="O93" s="10">
        <f>VLOOKUP(C93,'[1]Cenus Pivot Data Sheet'!$A$1:$M$469,13,FALSE)</f>
        <v>9495762.0960000008</v>
      </c>
      <c r="P93" s="11">
        <f>IFERROR(VLOOKUP(C93,'[1]Influenze Pivot Data Sheet'!$A$1:$M$461,2,FALSE),0)</f>
        <v>110</v>
      </c>
      <c r="Q93" s="11">
        <f>IFERROR(VLOOKUP(C93,'[1]Influenze Pivot Data Sheet'!$A$1:$M$461,3,FALSE),0)</f>
        <v>55</v>
      </c>
      <c r="R93" s="11">
        <f>IFERROR(VLOOKUP(C93,'[1]Influenze Pivot Data Sheet'!$A$1:$M$461,4,FALSE),0)</f>
        <v>51</v>
      </c>
      <c r="S93" s="11">
        <f>IFERROR(VLOOKUP(C93,'[1]Influenze Pivot Data Sheet'!$A$1:$M$461,5,FALSE),0)</f>
        <v>47</v>
      </c>
      <c r="T93" s="11">
        <f>IFERROR(VLOOKUP(C93,'[1]Influenze Pivot Data Sheet'!$A$1:$M$461,6,FALSE),0)</f>
        <v>72</v>
      </c>
      <c r="U93" s="11">
        <f>IFERROR(VLOOKUP(C93,'[1]Influenze Pivot Data Sheet'!$A$1:$M$461,7,FALSE),0)</f>
        <v>83</v>
      </c>
      <c r="V93" s="11">
        <f>IFERROR(VLOOKUP(C93,'[1]Influenze Pivot Data Sheet'!$A$1:$M$461,8,FALSE),0)</f>
        <v>138</v>
      </c>
      <c r="W93" s="11">
        <f>IFERROR(VLOOKUP(C93,'[1]Influenze Pivot Data Sheet'!$A$1:$M$461,9,FALSE),0)</f>
        <v>191</v>
      </c>
      <c r="X93" s="11">
        <f>IFERROR(VLOOKUP(C93,'[1]Influenze Pivot Data Sheet'!$A$1:$M$461,10,FALSE),0)</f>
        <v>410</v>
      </c>
      <c r="Y93" s="11">
        <f>IFERROR(VLOOKUP(C93,'[1]Influenze Pivot Data Sheet'!$A$1:$M$461,11,FALSE),0)</f>
        <v>562</v>
      </c>
      <c r="Z93" s="11">
        <f>IFERROR(VLOOKUP(C93,'[1]Influenze Pivot Data Sheet'!$A$1:$M$461,12,FALSE),0)</f>
        <v>1163</v>
      </c>
      <c r="AA93" s="11">
        <f>IFERROR(VLOOKUP(C93,'[1]Influenze Pivot Data Sheet'!$A$1:$M$461,13,FALSE),0)</f>
        <v>1719</v>
      </c>
      <c r="AB93" s="4">
        <f t="shared" si="6"/>
        <v>1.5113827614916581E-4</v>
      </c>
      <c r="AC93" s="4">
        <f t="shared" si="7"/>
        <v>4.0207060190022477E-5</v>
      </c>
      <c r="AD93" s="4">
        <f t="shared" si="8"/>
        <v>3.7233670729087919E-5</v>
      </c>
      <c r="AE93" s="4">
        <f t="shared" si="5"/>
        <v>3.4649176071233866E-5</v>
      </c>
      <c r="AF93" s="4">
        <f t="shared" si="5"/>
        <v>4.9915380535186226E-5</v>
      </c>
      <c r="AG93" s="4">
        <f t="shared" si="5"/>
        <v>6.2577831224707589E-5</v>
      </c>
      <c r="AH93" s="4">
        <f t="shared" si="5"/>
        <v>1.4395050175626813E-4</v>
      </c>
      <c r="AI93" s="4">
        <f t="shared" si="5"/>
        <v>3.6037898835553789E-4</v>
      </c>
      <c r="AJ93" s="4">
        <f t="shared" si="5"/>
        <v>1.3452976273143249E-3</v>
      </c>
      <c r="AK93" s="4">
        <f t="shared" si="9"/>
        <v>5.0342178564585218E-3</v>
      </c>
      <c r="AL93" s="4">
        <f t="shared" si="9"/>
        <v>1.2288687304543835E-3</v>
      </c>
      <c r="AM93" s="4">
        <f t="shared" si="9"/>
        <v>1.8102812419069686E-4</v>
      </c>
    </row>
    <row r="94" spans="1:39" x14ac:dyDescent="0.3">
      <c r="A94" s="9" t="s">
        <v>130</v>
      </c>
      <c r="B94" s="9" t="s">
        <v>24</v>
      </c>
      <c r="C94" s="9" t="s">
        <v>132</v>
      </c>
      <c r="D94" s="10">
        <f>VLOOKUP(C94,'[1]Cenus Pivot Data Sheet'!$A$1:$M$469,2,FALSE)</f>
        <v>684582.3820000001</v>
      </c>
      <c r="E94" s="10">
        <f>VLOOKUP(C94,'[1]Cenus Pivot Data Sheet'!$A$1:$M$469,3,FALSE)</f>
        <v>1346249.1009999998</v>
      </c>
      <c r="F94" s="10">
        <f>VLOOKUP(C94,'[1]Cenus Pivot Data Sheet'!$A$1:$M$469,4,FALSE)</f>
        <v>1364814.1389999995</v>
      </c>
      <c r="G94" s="10">
        <f>VLOOKUP(C94,'[1]Cenus Pivot Data Sheet'!$A$1:$M$469,5,FALSE)</f>
        <v>1312690.6660000002</v>
      </c>
      <c r="H94" s="10">
        <f>VLOOKUP(C94,'[1]Cenus Pivot Data Sheet'!$A$1:$M$469,6,FALSE)</f>
        <v>1413030.4449999998</v>
      </c>
      <c r="I94" s="10">
        <f>VLOOKUP(C94,'[1]Cenus Pivot Data Sheet'!$A$1:$M$469,7,FALSE)</f>
        <v>1335406.3419999992</v>
      </c>
      <c r="J94" s="10">
        <f>VLOOKUP(C94,'[1]Cenus Pivot Data Sheet'!$A$1:$M$469,8,FALSE)</f>
        <v>992477.09100000001</v>
      </c>
      <c r="K94" s="10">
        <f>VLOOKUP(C94,'[1]Cenus Pivot Data Sheet'!$A$1:$M$469,9,FALSE)</f>
        <v>556261.70499999996</v>
      </c>
      <c r="L94" s="10">
        <f>VLOOKUP(C94,'[1]Cenus Pivot Data Sheet'!$A$1:$M$469,10,FALSE)</f>
        <v>297921.51599999983</v>
      </c>
      <c r="M94" s="10">
        <f>VLOOKUP(C94,'[1]Cenus Pivot Data Sheet'!$A$1:$M$469,11,FALSE)</f>
        <v>108187.29199999997</v>
      </c>
      <c r="N94" s="10">
        <f>VLOOKUP(C94,'[1]Cenus Pivot Data Sheet'!$A$1:$M$469,12,FALSE)</f>
        <v>962370.5129999998</v>
      </c>
      <c r="O94" s="10">
        <f>VLOOKUP(C94,'[1]Cenus Pivot Data Sheet'!$A$1:$M$469,13,FALSE)</f>
        <v>9411620.6789999977</v>
      </c>
      <c r="P94" s="11">
        <f>IFERROR(VLOOKUP(C94,'[1]Influenze Pivot Data Sheet'!$A$1:$M$461,2,FALSE),0)</f>
        <v>113</v>
      </c>
      <c r="Q94" s="11">
        <f>IFERROR(VLOOKUP(C94,'[1]Influenze Pivot Data Sheet'!$A$1:$M$461,3,FALSE),0)</f>
        <v>38</v>
      </c>
      <c r="R94" s="11">
        <f>IFERROR(VLOOKUP(C94,'[1]Influenze Pivot Data Sheet'!$A$1:$M$461,4,FALSE),0)</f>
        <v>67</v>
      </c>
      <c r="S94" s="11">
        <f>IFERROR(VLOOKUP(C94,'[1]Influenze Pivot Data Sheet'!$A$1:$M$461,5,FALSE),0)</f>
        <v>57</v>
      </c>
      <c r="T94" s="11">
        <f>IFERROR(VLOOKUP(C94,'[1]Influenze Pivot Data Sheet'!$A$1:$M$461,6,FALSE),0)</f>
        <v>55</v>
      </c>
      <c r="U94" s="11">
        <f>IFERROR(VLOOKUP(C94,'[1]Influenze Pivot Data Sheet'!$A$1:$M$461,7,FALSE),0)</f>
        <v>73</v>
      </c>
      <c r="V94" s="11">
        <f>IFERROR(VLOOKUP(C94,'[1]Influenze Pivot Data Sheet'!$A$1:$M$461,8,FALSE),0)</f>
        <v>102</v>
      </c>
      <c r="W94" s="11">
        <f>IFERROR(VLOOKUP(C94,'[1]Influenze Pivot Data Sheet'!$A$1:$M$461,9,FALSE),0)</f>
        <v>223</v>
      </c>
      <c r="X94" s="11">
        <f>IFERROR(VLOOKUP(C94,'[1]Influenze Pivot Data Sheet'!$A$1:$M$461,10,FALSE),0)</f>
        <v>392</v>
      </c>
      <c r="Y94" s="11">
        <f>IFERROR(VLOOKUP(C94,'[1]Influenze Pivot Data Sheet'!$A$1:$M$461,11,FALSE),0)</f>
        <v>557</v>
      </c>
      <c r="Z94" s="11">
        <f>IFERROR(VLOOKUP(C94,'[1]Influenze Pivot Data Sheet'!$A$1:$M$461,12,FALSE),0)</f>
        <v>1172</v>
      </c>
      <c r="AA94" s="11">
        <f>IFERROR(VLOOKUP(C94,'[1]Influenze Pivot Data Sheet'!$A$1:$M$461,13,FALSE),0)</f>
        <v>1677</v>
      </c>
      <c r="AB94" s="4">
        <f t="shared" si="6"/>
        <v>1.6506413686819067E-4</v>
      </c>
      <c r="AC94" s="4">
        <f t="shared" si="7"/>
        <v>2.8226574095220145E-5</v>
      </c>
      <c r="AD94" s="4">
        <f t="shared" si="8"/>
        <v>4.9090933399247284E-5</v>
      </c>
      <c r="AE94" s="4">
        <f t="shared" si="5"/>
        <v>4.3422263505300179E-5</v>
      </c>
      <c r="AF94" s="4">
        <f t="shared" si="5"/>
        <v>3.8923435934885331E-5</v>
      </c>
      <c r="AG94" s="4">
        <f t="shared" si="5"/>
        <v>5.4665009221590206E-5</v>
      </c>
      <c r="AH94" s="4">
        <f t="shared" si="5"/>
        <v>1.0277315307825075E-4</v>
      </c>
      <c r="AI94" s="4">
        <f t="shared" si="5"/>
        <v>4.0089044058857153E-4</v>
      </c>
      <c r="AJ94" s="4">
        <f t="shared" si="5"/>
        <v>1.3157827781730281E-3</v>
      </c>
      <c r="AK94" s="4">
        <f t="shared" si="9"/>
        <v>5.1484789914142612E-3</v>
      </c>
      <c r="AL94" s="4">
        <f t="shared" si="9"/>
        <v>1.2178261741899402E-3</v>
      </c>
      <c r="AM94" s="4">
        <f t="shared" si="9"/>
        <v>1.781839767237819E-4</v>
      </c>
    </row>
    <row r="95" spans="1:39" x14ac:dyDescent="0.3">
      <c r="A95" s="9" t="s">
        <v>130</v>
      </c>
      <c r="B95" s="9" t="s">
        <v>26</v>
      </c>
      <c r="C95" s="9" t="s">
        <v>133</v>
      </c>
      <c r="D95" s="10">
        <f>VLOOKUP(C95,'[1]Cenus Pivot Data Sheet'!$A$1:$M$469,2,FALSE)</f>
        <v>679333.37300000014</v>
      </c>
      <c r="E95" s="10">
        <f>VLOOKUP(C95,'[1]Cenus Pivot Data Sheet'!$A$1:$M$469,3,FALSE)</f>
        <v>1351738.2599999993</v>
      </c>
      <c r="F95" s="10">
        <f>VLOOKUP(C95,'[1]Cenus Pivot Data Sheet'!$A$1:$M$469,4,FALSE)</f>
        <v>1368600.4660000005</v>
      </c>
      <c r="G95" s="10">
        <f>VLOOKUP(C95,'[1]Cenus Pivot Data Sheet'!$A$1:$M$469,5,FALSE)</f>
        <v>1310807.3849999998</v>
      </c>
      <c r="H95" s="10">
        <f>VLOOKUP(C95,'[1]Cenus Pivot Data Sheet'!$A$1:$M$469,6,FALSE)</f>
        <v>1394516.9159999997</v>
      </c>
      <c r="I95" s="10">
        <f>VLOOKUP(C95,'[1]Cenus Pivot Data Sheet'!$A$1:$M$469,7,FALSE)</f>
        <v>1346240.4640000006</v>
      </c>
      <c r="J95" s="10">
        <f>VLOOKUP(C95,'[1]Cenus Pivot Data Sheet'!$A$1:$M$469,8,FALSE)</f>
        <v>1019205.5569999999</v>
      </c>
      <c r="K95" s="10">
        <f>VLOOKUP(C95,'[1]Cenus Pivot Data Sheet'!$A$1:$M$469,9,FALSE)</f>
        <v>574548.26199999999</v>
      </c>
      <c r="L95" s="10">
        <f>VLOOKUP(C95,'[1]Cenus Pivot Data Sheet'!$A$1:$M$469,10,FALSE)</f>
        <v>301849.76799999992</v>
      </c>
      <c r="M95" s="10">
        <f>VLOOKUP(C95,'[1]Cenus Pivot Data Sheet'!$A$1:$M$469,11,FALSE)</f>
        <v>109612.07000000002</v>
      </c>
      <c r="N95" s="10">
        <f>VLOOKUP(C95,'[1]Cenus Pivot Data Sheet'!$A$1:$M$469,12,FALSE)</f>
        <v>986010.1</v>
      </c>
      <c r="O95" s="10">
        <f>VLOOKUP(C95,'[1]Cenus Pivot Data Sheet'!$A$1:$M$469,13,FALSE)</f>
        <v>9456452.5209999979</v>
      </c>
      <c r="P95" s="11">
        <f>IFERROR(VLOOKUP(C95,'[1]Influenze Pivot Data Sheet'!$A$1:$M$461,2,FALSE),0)</f>
        <v>107</v>
      </c>
      <c r="Q95" s="11">
        <f>IFERROR(VLOOKUP(C95,'[1]Influenze Pivot Data Sheet'!$A$1:$M$461,3,FALSE),0)</f>
        <v>49</v>
      </c>
      <c r="R95" s="11">
        <f>IFERROR(VLOOKUP(C95,'[1]Influenze Pivot Data Sheet'!$A$1:$M$461,4,FALSE),0)</f>
        <v>46</v>
      </c>
      <c r="S95" s="11">
        <f>IFERROR(VLOOKUP(C95,'[1]Influenze Pivot Data Sheet'!$A$1:$M$461,5,FALSE),0)</f>
        <v>53</v>
      </c>
      <c r="T95" s="11">
        <f>IFERROR(VLOOKUP(C95,'[1]Influenze Pivot Data Sheet'!$A$1:$M$461,6,FALSE),0)</f>
        <v>50</v>
      </c>
      <c r="U95" s="11">
        <f>IFERROR(VLOOKUP(C95,'[1]Influenze Pivot Data Sheet'!$A$1:$M$461,7,FALSE),0)</f>
        <v>72</v>
      </c>
      <c r="V95" s="11">
        <f>IFERROR(VLOOKUP(C95,'[1]Influenze Pivot Data Sheet'!$A$1:$M$461,8,FALSE),0)</f>
        <v>146</v>
      </c>
      <c r="W95" s="11">
        <f>IFERROR(VLOOKUP(C95,'[1]Influenze Pivot Data Sheet'!$A$1:$M$461,9,FALSE),0)</f>
        <v>253</v>
      </c>
      <c r="X95" s="11">
        <f>IFERROR(VLOOKUP(C95,'[1]Influenze Pivot Data Sheet'!$A$1:$M$461,10,FALSE),0)</f>
        <v>376</v>
      </c>
      <c r="Y95" s="11">
        <f>IFERROR(VLOOKUP(C95,'[1]Influenze Pivot Data Sheet'!$A$1:$M$461,11,FALSE),0)</f>
        <v>544</v>
      </c>
      <c r="Z95" s="11">
        <f>IFERROR(VLOOKUP(C95,'[1]Influenze Pivot Data Sheet'!$A$1:$M$461,12,FALSE),0)</f>
        <v>1173</v>
      </c>
      <c r="AA95" s="11">
        <f>IFERROR(VLOOKUP(C95,'[1]Influenze Pivot Data Sheet'!$A$1:$M$461,13,FALSE),0)</f>
        <v>1696</v>
      </c>
      <c r="AB95" s="4">
        <f t="shared" si="6"/>
        <v>1.5750735096007123E-4</v>
      </c>
      <c r="AC95" s="4">
        <f t="shared" si="7"/>
        <v>3.6249621283931126E-5</v>
      </c>
      <c r="AD95" s="4">
        <f t="shared" si="8"/>
        <v>3.3610977887830111E-5</v>
      </c>
      <c r="AE95" s="4">
        <f t="shared" si="5"/>
        <v>4.0433095362824805E-5</v>
      </c>
      <c r="AF95" s="4">
        <f t="shared" si="5"/>
        <v>3.5854710277318724E-5</v>
      </c>
      <c r="AG95" s="4">
        <f t="shared" si="5"/>
        <v>5.3482272985667715E-5</v>
      </c>
      <c r="AH95" s="4">
        <f t="shared" ref="AH95:AM158" si="10">V95/J95</f>
        <v>1.4324882649751882E-4</v>
      </c>
      <c r="AI95" s="4">
        <f t="shared" si="10"/>
        <v>4.4034594956271923E-4</v>
      </c>
      <c r="AJ95" s="4">
        <f t="shared" si="10"/>
        <v>1.245652771215647E-3</v>
      </c>
      <c r="AK95" s="4">
        <f t="shared" si="9"/>
        <v>4.9629570904007186E-3</v>
      </c>
      <c r="AL95" s="4">
        <f t="shared" si="9"/>
        <v>1.1896429864156565E-3</v>
      </c>
      <c r="AM95" s="4">
        <f t="shared" si="9"/>
        <v>1.7934843919891556E-4</v>
      </c>
    </row>
    <row r="96" spans="1:39" x14ac:dyDescent="0.3">
      <c r="A96" s="9" t="s">
        <v>130</v>
      </c>
      <c r="B96" s="9" t="s">
        <v>28</v>
      </c>
      <c r="C96" s="9" t="s">
        <v>134</v>
      </c>
      <c r="D96" s="10">
        <f>VLOOKUP(C96,'[1]Cenus Pivot Data Sheet'!$A$1:$M$469,2,FALSE)</f>
        <v>668779.02000000014</v>
      </c>
      <c r="E96" s="10">
        <f>VLOOKUP(C96,'[1]Cenus Pivot Data Sheet'!$A$1:$M$469,3,FALSE)</f>
        <v>1349868.2549999999</v>
      </c>
      <c r="F96" s="10">
        <f>VLOOKUP(C96,'[1]Cenus Pivot Data Sheet'!$A$1:$M$469,4,FALSE)</f>
        <v>1364562.6909999999</v>
      </c>
      <c r="G96" s="10">
        <f>VLOOKUP(C96,'[1]Cenus Pivot Data Sheet'!$A$1:$M$469,5,FALSE)</f>
        <v>1308084.1800000002</v>
      </c>
      <c r="H96" s="10">
        <f>VLOOKUP(C96,'[1]Cenus Pivot Data Sheet'!$A$1:$M$469,6,FALSE)</f>
        <v>1373155.7420000003</v>
      </c>
      <c r="I96" s="10">
        <f>VLOOKUP(C96,'[1]Cenus Pivot Data Sheet'!$A$1:$M$469,7,FALSE)</f>
        <v>1345170.8979999996</v>
      </c>
      <c r="J96" s="10">
        <f>VLOOKUP(C96,'[1]Cenus Pivot Data Sheet'!$A$1:$M$469,8,FALSE)</f>
        <v>1039452.2729999997</v>
      </c>
      <c r="K96" s="10">
        <f>VLOOKUP(C96,'[1]Cenus Pivot Data Sheet'!$A$1:$M$469,9,FALSE)</f>
        <v>592994.93099999998</v>
      </c>
      <c r="L96" s="10">
        <f>VLOOKUP(C96,'[1]Cenus Pivot Data Sheet'!$A$1:$M$469,10,FALSE)</f>
        <v>303012.57799999992</v>
      </c>
      <c r="M96" s="10">
        <f>VLOOKUP(C96,'[1]Cenus Pivot Data Sheet'!$A$1:$M$469,11,FALSE)</f>
        <v>112049.67499999997</v>
      </c>
      <c r="N96" s="10">
        <f>VLOOKUP(C96,'[1]Cenus Pivot Data Sheet'!$A$1:$M$469,12,FALSE)</f>
        <v>1008057.1839999998</v>
      </c>
      <c r="O96" s="10">
        <f>VLOOKUP(C96,'[1]Cenus Pivot Data Sheet'!$A$1:$M$469,13,FALSE)</f>
        <v>9457130.2430000007</v>
      </c>
      <c r="P96" s="11">
        <f>IFERROR(VLOOKUP(C96,'[1]Influenze Pivot Data Sheet'!$A$1:$M$461,2,FALSE),0)</f>
        <v>108</v>
      </c>
      <c r="Q96" s="11">
        <f>IFERROR(VLOOKUP(C96,'[1]Influenze Pivot Data Sheet'!$A$1:$M$461,3,FALSE),0)</f>
        <v>49</v>
      </c>
      <c r="R96" s="11">
        <f>IFERROR(VLOOKUP(C96,'[1]Influenze Pivot Data Sheet'!$A$1:$M$461,4,FALSE),0)</f>
        <v>43</v>
      </c>
      <c r="S96" s="11">
        <f>IFERROR(VLOOKUP(C96,'[1]Influenze Pivot Data Sheet'!$A$1:$M$461,5,FALSE),0)</f>
        <v>64</v>
      </c>
      <c r="T96" s="11">
        <f>IFERROR(VLOOKUP(C96,'[1]Influenze Pivot Data Sheet'!$A$1:$M$461,6,FALSE),0)</f>
        <v>52</v>
      </c>
      <c r="U96" s="11">
        <f>IFERROR(VLOOKUP(C96,'[1]Influenze Pivot Data Sheet'!$A$1:$M$461,7,FALSE),0)</f>
        <v>58</v>
      </c>
      <c r="V96" s="11">
        <f>IFERROR(VLOOKUP(C96,'[1]Influenze Pivot Data Sheet'!$A$1:$M$461,8,FALSE),0)</f>
        <v>137</v>
      </c>
      <c r="W96" s="11">
        <f>IFERROR(VLOOKUP(C96,'[1]Influenze Pivot Data Sheet'!$A$1:$M$461,9,FALSE),0)</f>
        <v>166</v>
      </c>
      <c r="X96" s="11">
        <f>IFERROR(VLOOKUP(C96,'[1]Influenze Pivot Data Sheet'!$A$1:$M$461,10,FALSE),0)</f>
        <v>419</v>
      </c>
      <c r="Y96" s="11">
        <f>IFERROR(VLOOKUP(C96,'[1]Influenze Pivot Data Sheet'!$A$1:$M$461,11,FALSE),0)</f>
        <v>533</v>
      </c>
      <c r="Z96" s="11">
        <f>IFERROR(VLOOKUP(C96,'[1]Influenze Pivot Data Sheet'!$A$1:$M$461,12,FALSE),0)</f>
        <v>1118</v>
      </c>
      <c r="AA96" s="11">
        <f>IFERROR(VLOOKUP(C96,'[1]Influenze Pivot Data Sheet'!$A$1:$M$461,13,FALSE),0)</f>
        <v>1629</v>
      </c>
      <c r="AB96" s="4">
        <f t="shared" si="6"/>
        <v>1.6148831941528306E-4</v>
      </c>
      <c r="AC96" s="4">
        <f t="shared" si="7"/>
        <v>3.6299838757227463E-5</v>
      </c>
      <c r="AD96" s="4">
        <f t="shared" si="8"/>
        <v>3.1511927069094991E-5</v>
      </c>
      <c r="AE96" s="4">
        <f t="shared" ref="AE96:AJ159" si="11">S96/G96</f>
        <v>4.8926514805797891E-5</v>
      </c>
      <c r="AF96" s="4">
        <f t="shared" si="11"/>
        <v>3.7868974661433549E-5</v>
      </c>
      <c r="AG96" s="4">
        <f t="shared" si="11"/>
        <v>4.3117198035011323E-5</v>
      </c>
      <c r="AH96" s="4">
        <f t="shared" si="10"/>
        <v>1.3180018319128737E-4</v>
      </c>
      <c r="AI96" s="4">
        <f t="shared" si="10"/>
        <v>2.7993493927522294E-4</v>
      </c>
      <c r="AJ96" s="4">
        <f t="shared" si="10"/>
        <v>1.3827808824490452E-3</v>
      </c>
      <c r="AK96" s="4">
        <f t="shared" si="9"/>
        <v>4.7568187948782547E-3</v>
      </c>
      <c r="AL96" s="4">
        <f t="shared" si="9"/>
        <v>1.109064066746436E-3</v>
      </c>
      <c r="AM96" s="4">
        <f t="shared" si="9"/>
        <v>1.7225098503911976E-4</v>
      </c>
    </row>
    <row r="97" spans="1:39" x14ac:dyDescent="0.3">
      <c r="A97" s="9" t="s">
        <v>130</v>
      </c>
      <c r="B97" s="9" t="s">
        <v>30</v>
      </c>
      <c r="C97" s="9" t="s">
        <v>135</v>
      </c>
      <c r="D97" s="10">
        <f>VLOOKUP(C97,'[1]Cenus Pivot Data Sheet'!$A$1:$M$469,2,FALSE)</f>
        <v>664131.05299999972</v>
      </c>
      <c r="E97" s="10">
        <f>VLOOKUP(C97,'[1]Cenus Pivot Data Sheet'!$A$1:$M$469,3,FALSE)</f>
        <v>1369551.8510000003</v>
      </c>
      <c r="F97" s="10">
        <f>VLOOKUP(C97,'[1]Cenus Pivot Data Sheet'!$A$1:$M$469,4,FALSE)</f>
        <v>1384401.321</v>
      </c>
      <c r="G97" s="10">
        <f>VLOOKUP(C97,'[1]Cenus Pivot Data Sheet'!$A$1:$M$469,5,FALSE)</f>
        <v>1312507.0400000005</v>
      </c>
      <c r="H97" s="10">
        <f>VLOOKUP(C97,'[1]Cenus Pivot Data Sheet'!$A$1:$M$469,6,FALSE)</f>
        <v>1360480.321</v>
      </c>
      <c r="I97" s="10">
        <f>VLOOKUP(C97,'[1]Cenus Pivot Data Sheet'!$A$1:$M$469,7,FALSE)</f>
        <v>1359641.5060000001</v>
      </c>
      <c r="J97" s="10">
        <f>VLOOKUP(C97,'[1]Cenus Pivot Data Sheet'!$A$1:$M$469,8,FALSE)</f>
        <v>1076436.2519999999</v>
      </c>
      <c r="K97" s="10">
        <f>VLOOKUP(C97,'[1]Cenus Pivot Data Sheet'!$A$1:$M$469,9,FALSE)</f>
        <v>632557.40200000012</v>
      </c>
      <c r="L97" s="10">
        <f>VLOOKUP(C97,'[1]Cenus Pivot Data Sheet'!$A$1:$M$469,10,FALSE)</f>
        <v>314549.05800000002</v>
      </c>
      <c r="M97" s="10">
        <f>VLOOKUP(C97,'[1]Cenus Pivot Data Sheet'!$A$1:$M$469,11,FALSE)</f>
        <v>116858.79199999997</v>
      </c>
      <c r="N97" s="10">
        <f>VLOOKUP(C97,'[1]Cenus Pivot Data Sheet'!$A$1:$M$469,12,FALSE)</f>
        <v>1063965.2520000001</v>
      </c>
      <c r="O97" s="10">
        <f>VLOOKUP(C97,'[1]Cenus Pivot Data Sheet'!$A$1:$M$469,13,FALSE)</f>
        <v>9591114.5960000008</v>
      </c>
      <c r="P97" s="11">
        <f>IFERROR(VLOOKUP(C97,'[1]Influenze Pivot Data Sheet'!$A$1:$M$461,2,FALSE),0)</f>
        <v>114</v>
      </c>
      <c r="Q97" s="11">
        <f>IFERROR(VLOOKUP(C97,'[1]Influenze Pivot Data Sheet'!$A$1:$M$461,3,FALSE),0)</f>
        <v>55</v>
      </c>
      <c r="R97" s="11">
        <f>IFERROR(VLOOKUP(C97,'[1]Influenze Pivot Data Sheet'!$A$1:$M$461,4,FALSE),0)</f>
        <v>38</v>
      </c>
      <c r="S97" s="11">
        <f>IFERROR(VLOOKUP(C97,'[1]Influenze Pivot Data Sheet'!$A$1:$M$461,5,FALSE),0)</f>
        <v>50</v>
      </c>
      <c r="T97" s="11">
        <f>IFERROR(VLOOKUP(C97,'[1]Influenze Pivot Data Sheet'!$A$1:$M$461,6,FALSE),0)</f>
        <v>82</v>
      </c>
      <c r="U97" s="11">
        <f>IFERROR(VLOOKUP(C97,'[1]Influenze Pivot Data Sheet'!$A$1:$M$461,7,FALSE),0)</f>
        <v>98</v>
      </c>
      <c r="V97" s="11">
        <f>IFERROR(VLOOKUP(C97,'[1]Influenze Pivot Data Sheet'!$A$1:$M$461,8,FALSE),0)</f>
        <v>130</v>
      </c>
      <c r="W97" s="11">
        <f>IFERROR(VLOOKUP(C97,'[1]Influenze Pivot Data Sheet'!$A$1:$M$461,9,FALSE),0)</f>
        <v>227</v>
      </c>
      <c r="X97" s="11">
        <f>IFERROR(VLOOKUP(C97,'[1]Influenze Pivot Data Sheet'!$A$1:$M$461,10,FALSE),0)</f>
        <v>398</v>
      </c>
      <c r="Y97" s="11">
        <f>IFERROR(VLOOKUP(C97,'[1]Influenze Pivot Data Sheet'!$A$1:$M$461,11,FALSE),0)</f>
        <v>531</v>
      </c>
      <c r="Z97" s="11">
        <f>IFERROR(VLOOKUP(C97,'[1]Influenze Pivot Data Sheet'!$A$1:$M$461,12,FALSE),0)</f>
        <v>1156</v>
      </c>
      <c r="AA97" s="11">
        <f>IFERROR(VLOOKUP(C97,'[1]Influenze Pivot Data Sheet'!$A$1:$M$461,13,FALSE),0)</f>
        <v>1723</v>
      </c>
      <c r="AB97" s="4">
        <f t="shared" si="6"/>
        <v>1.7165286803717646E-4</v>
      </c>
      <c r="AC97" s="4">
        <f t="shared" si="7"/>
        <v>4.0159122095188194E-5</v>
      </c>
      <c r="AD97" s="4">
        <f t="shared" si="8"/>
        <v>2.7448688052790438E-5</v>
      </c>
      <c r="AE97" s="4">
        <f t="shared" si="11"/>
        <v>3.8095033760733182E-5</v>
      </c>
      <c r="AF97" s="4">
        <f t="shared" si="11"/>
        <v>6.0272830657136718E-5</v>
      </c>
      <c r="AG97" s="4">
        <f t="shared" si="11"/>
        <v>7.2077823137594037E-5</v>
      </c>
      <c r="AH97" s="4">
        <f t="shared" si="10"/>
        <v>1.2076887949329303E-4</v>
      </c>
      <c r="AI97" s="4">
        <f t="shared" si="10"/>
        <v>3.5886071253340572E-4</v>
      </c>
      <c r="AJ97" s="4">
        <f t="shared" si="10"/>
        <v>1.2653034236713562E-3</v>
      </c>
      <c r="AK97" s="4">
        <f t="shared" si="9"/>
        <v>4.5439456536569374E-3</v>
      </c>
      <c r="AL97" s="4">
        <f t="shared" si="9"/>
        <v>1.0865016482699942E-3</v>
      </c>
      <c r="AM97" s="4">
        <f t="shared" si="9"/>
        <v>1.7964543982391595E-4</v>
      </c>
    </row>
    <row r="98" spans="1:39" x14ac:dyDescent="0.3">
      <c r="A98" s="9" t="s">
        <v>130</v>
      </c>
      <c r="B98" s="9" t="s">
        <v>32</v>
      </c>
      <c r="C98" s="9" t="s">
        <v>136</v>
      </c>
      <c r="D98" s="10">
        <f>VLOOKUP(C98,'[1]Cenus Pivot Data Sheet'!$A$1:$M$469,2,FALSE)</f>
        <v>645999.88000000012</v>
      </c>
      <c r="E98" s="10">
        <f>VLOOKUP(C98,'[1]Cenus Pivot Data Sheet'!$A$1:$M$469,3,FALSE)</f>
        <v>1347489.2979999995</v>
      </c>
      <c r="F98" s="10">
        <f>VLOOKUP(C98,'[1]Cenus Pivot Data Sheet'!$A$1:$M$469,4,FALSE)</f>
        <v>1365894.4920000006</v>
      </c>
      <c r="G98" s="10">
        <f>VLOOKUP(C98,'[1]Cenus Pivot Data Sheet'!$A$1:$M$469,5,FALSE)</f>
        <v>1306832.5249999999</v>
      </c>
      <c r="H98" s="10">
        <f>VLOOKUP(C98,'[1]Cenus Pivot Data Sheet'!$A$1:$M$469,6,FALSE)</f>
        <v>1332399.8110000002</v>
      </c>
      <c r="I98" s="10">
        <f>VLOOKUP(C98,'[1]Cenus Pivot Data Sheet'!$A$1:$M$469,7,FALSE)</f>
        <v>1335126.5769999998</v>
      </c>
      <c r="J98" s="10">
        <f>VLOOKUP(C98,'[1]Cenus Pivot Data Sheet'!$A$1:$M$469,8,FALSE)</f>
        <v>1075293.314</v>
      </c>
      <c r="K98" s="10">
        <f>VLOOKUP(C98,'[1]Cenus Pivot Data Sheet'!$A$1:$M$469,9,FALSE)</f>
        <v>640930.48800000013</v>
      </c>
      <c r="L98" s="10">
        <f>VLOOKUP(C98,'[1]Cenus Pivot Data Sheet'!$A$1:$M$469,10,FALSE)</f>
        <v>311844.62200000003</v>
      </c>
      <c r="M98" s="10">
        <f>VLOOKUP(C98,'[1]Cenus Pivot Data Sheet'!$A$1:$M$469,11,FALSE)</f>
        <v>113925.141</v>
      </c>
      <c r="N98" s="10">
        <f>VLOOKUP(C98,'[1]Cenus Pivot Data Sheet'!$A$1:$M$469,12,FALSE)</f>
        <v>1066700.2510000002</v>
      </c>
      <c r="O98" s="10">
        <f>VLOOKUP(C98,'[1]Cenus Pivot Data Sheet'!$A$1:$M$469,13,FALSE)</f>
        <v>9475736.148</v>
      </c>
      <c r="P98" s="11">
        <f>IFERROR(VLOOKUP(C98,'[1]Influenze Pivot Data Sheet'!$A$1:$M$461,2,FALSE),0)</f>
        <v>89</v>
      </c>
      <c r="Q98" s="11">
        <f>IFERROR(VLOOKUP(C98,'[1]Influenze Pivot Data Sheet'!$A$1:$M$461,3,FALSE),0)</f>
        <v>63</v>
      </c>
      <c r="R98" s="11">
        <f>IFERROR(VLOOKUP(C98,'[1]Influenze Pivot Data Sheet'!$A$1:$M$461,4,FALSE),0)</f>
        <v>76</v>
      </c>
      <c r="S98" s="11">
        <f>IFERROR(VLOOKUP(C98,'[1]Influenze Pivot Data Sheet'!$A$1:$M$461,5,FALSE),0)</f>
        <v>54</v>
      </c>
      <c r="T98" s="11">
        <f>IFERROR(VLOOKUP(C98,'[1]Influenze Pivot Data Sheet'!$A$1:$M$461,6,FALSE),0)</f>
        <v>41</v>
      </c>
      <c r="U98" s="11">
        <f>IFERROR(VLOOKUP(C98,'[1]Influenze Pivot Data Sheet'!$A$1:$M$461,7,FALSE),0)</f>
        <v>87</v>
      </c>
      <c r="V98" s="11">
        <f>IFERROR(VLOOKUP(C98,'[1]Influenze Pivot Data Sheet'!$A$1:$M$461,8,FALSE),0)</f>
        <v>189</v>
      </c>
      <c r="W98" s="11">
        <f>IFERROR(VLOOKUP(C98,'[1]Influenze Pivot Data Sheet'!$A$1:$M$461,9,FALSE),0)</f>
        <v>257</v>
      </c>
      <c r="X98" s="11">
        <f>IFERROR(VLOOKUP(C98,'[1]Influenze Pivot Data Sheet'!$A$1:$M$461,10,FALSE),0)</f>
        <v>348</v>
      </c>
      <c r="Y98" s="11">
        <f>IFERROR(VLOOKUP(C98,'[1]Influenze Pivot Data Sheet'!$A$1:$M$461,11,FALSE),0)</f>
        <v>528</v>
      </c>
      <c r="Z98" s="11">
        <f>IFERROR(VLOOKUP(C98,'[1]Influenze Pivot Data Sheet'!$A$1:$M$461,12,FALSE),0)</f>
        <v>1133</v>
      </c>
      <c r="AA98" s="11">
        <f>IFERROR(VLOOKUP(C98,'[1]Influenze Pivot Data Sheet'!$A$1:$M$461,13,FALSE),0)</f>
        <v>1732</v>
      </c>
      <c r="AB98" s="4">
        <f t="shared" si="6"/>
        <v>1.377709234249393E-4</v>
      </c>
      <c r="AC98" s="4">
        <f t="shared" si="7"/>
        <v>4.67536180758595E-5</v>
      </c>
      <c r="AD98" s="4">
        <f t="shared" si="8"/>
        <v>5.5641193697704704E-5</v>
      </c>
      <c r="AE98" s="4">
        <f t="shared" si="11"/>
        <v>4.1321285602376634E-5</v>
      </c>
      <c r="AF98" s="4">
        <f t="shared" si="11"/>
        <v>3.0771544442976502E-5</v>
      </c>
      <c r="AG98" s="4">
        <f t="shared" si="11"/>
        <v>6.5162361006614885E-5</v>
      </c>
      <c r="AH98" s="4">
        <f t="shared" si="10"/>
        <v>1.7576599569557073E-4</v>
      </c>
      <c r="AI98" s="4">
        <f t="shared" si="10"/>
        <v>4.0097952088682655E-4</v>
      </c>
      <c r="AJ98" s="4">
        <f t="shared" si="10"/>
        <v>1.1159403608377763E-3</v>
      </c>
      <c r="AK98" s="4">
        <f t="shared" si="9"/>
        <v>4.6346223086965498E-3</v>
      </c>
      <c r="AL98" s="4">
        <f t="shared" si="9"/>
        <v>1.0621540577475685E-3</v>
      </c>
      <c r="AM98" s="4">
        <f t="shared" si="9"/>
        <v>1.8278263271034255E-4</v>
      </c>
    </row>
    <row r="99" spans="1:39" x14ac:dyDescent="0.3">
      <c r="A99" s="9" t="s">
        <v>130</v>
      </c>
      <c r="B99" s="9" t="s">
        <v>34</v>
      </c>
      <c r="C99" s="9" t="s">
        <v>137</v>
      </c>
      <c r="D99" s="10">
        <f>VLOOKUP(C99,'[1]Cenus Pivot Data Sheet'!$A$1:$M$469,2,FALSE)</f>
        <v>642174.48999999976</v>
      </c>
      <c r="E99" s="10">
        <f>VLOOKUP(C99,'[1]Cenus Pivot Data Sheet'!$A$1:$M$469,3,FALSE)</f>
        <v>1359625.4350000001</v>
      </c>
      <c r="F99" s="10">
        <f>VLOOKUP(C99,'[1]Cenus Pivot Data Sheet'!$A$1:$M$469,4,FALSE)</f>
        <v>1379047.7270000004</v>
      </c>
      <c r="G99" s="10">
        <f>VLOOKUP(C99,'[1]Cenus Pivot Data Sheet'!$A$1:$M$469,5,FALSE)</f>
        <v>1322390.8869999999</v>
      </c>
      <c r="H99" s="10">
        <f>VLOOKUP(C99,'[1]Cenus Pivot Data Sheet'!$A$1:$M$469,6,FALSE)</f>
        <v>1334674.2349999999</v>
      </c>
      <c r="I99" s="10">
        <f>VLOOKUP(C99,'[1]Cenus Pivot Data Sheet'!$A$1:$M$469,7,FALSE)</f>
        <v>1348412.781</v>
      </c>
      <c r="J99" s="10">
        <f>VLOOKUP(C99,'[1]Cenus Pivot Data Sheet'!$A$1:$M$469,8,FALSE)</f>
        <v>1114712.6999999997</v>
      </c>
      <c r="K99" s="10">
        <f>VLOOKUP(C99,'[1]Cenus Pivot Data Sheet'!$A$1:$M$469,9,FALSE)</f>
        <v>687388.326</v>
      </c>
      <c r="L99" s="10">
        <f>VLOOKUP(C99,'[1]Cenus Pivot Data Sheet'!$A$1:$M$469,10,FALSE)</f>
        <v>326161.30200000014</v>
      </c>
      <c r="M99" s="10">
        <f>VLOOKUP(C99,'[1]Cenus Pivot Data Sheet'!$A$1:$M$469,11,FALSE)</f>
        <v>117757.391</v>
      </c>
      <c r="N99" s="10">
        <f>VLOOKUP(C99,'[1]Cenus Pivot Data Sheet'!$A$1:$M$469,12,FALSE)</f>
        <v>1131307.0190000001</v>
      </c>
      <c r="O99" s="10">
        <f>VLOOKUP(C99,'[1]Cenus Pivot Data Sheet'!$A$1:$M$469,13,FALSE)</f>
        <v>9632345.2739999983</v>
      </c>
      <c r="P99" s="11">
        <f>IFERROR(VLOOKUP(C99,'[1]Influenze Pivot Data Sheet'!$A$1:$M$461,2,FALSE),0)</f>
        <v>107</v>
      </c>
      <c r="Q99" s="11">
        <f>IFERROR(VLOOKUP(C99,'[1]Influenze Pivot Data Sheet'!$A$1:$M$461,3,FALSE),0)</f>
        <v>44</v>
      </c>
      <c r="R99" s="11">
        <f>IFERROR(VLOOKUP(C99,'[1]Influenze Pivot Data Sheet'!$A$1:$M$461,4,FALSE),0)</f>
        <v>54</v>
      </c>
      <c r="S99" s="11">
        <f>IFERROR(VLOOKUP(C99,'[1]Influenze Pivot Data Sheet'!$A$1:$M$461,5,FALSE),0)</f>
        <v>32</v>
      </c>
      <c r="T99" s="11">
        <f>IFERROR(VLOOKUP(C99,'[1]Influenze Pivot Data Sheet'!$A$1:$M$461,6,FALSE),0)</f>
        <v>48</v>
      </c>
      <c r="U99" s="11">
        <f>IFERROR(VLOOKUP(C99,'[1]Influenze Pivot Data Sheet'!$A$1:$M$461,7,FALSE),0)</f>
        <v>62</v>
      </c>
      <c r="V99" s="11">
        <f>IFERROR(VLOOKUP(C99,'[1]Influenze Pivot Data Sheet'!$A$1:$M$461,8,FALSE),0)</f>
        <v>169</v>
      </c>
      <c r="W99" s="11">
        <f>IFERROR(VLOOKUP(C99,'[1]Influenze Pivot Data Sheet'!$A$1:$M$461,9,FALSE),0)</f>
        <v>241</v>
      </c>
      <c r="X99" s="11">
        <f>IFERROR(VLOOKUP(C99,'[1]Influenze Pivot Data Sheet'!$A$1:$M$461,10,FALSE),0)</f>
        <v>419</v>
      </c>
      <c r="Y99" s="11">
        <f>IFERROR(VLOOKUP(C99,'[1]Influenze Pivot Data Sheet'!$A$1:$M$461,11,FALSE),0)</f>
        <v>499</v>
      </c>
      <c r="Z99" s="11">
        <f>IFERROR(VLOOKUP(C99,'[1]Influenze Pivot Data Sheet'!$A$1:$M$461,12,FALSE),0)</f>
        <v>1159</v>
      </c>
      <c r="AA99" s="11">
        <f>IFERROR(VLOOKUP(C99,'[1]Influenze Pivot Data Sheet'!$A$1:$M$461,13,FALSE),0)</f>
        <v>1675</v>
      </c>
      <c r="AB99" s="4">
        <f t="shared" si="6"/>
        <v>1.6662138042886139E-4</v>
      </c>
      <c r="AC99" s="4">
        <f t="shared" si="7"/>
        <v>3.2361854130803314E-5</v>
      </c>
      <c r="AD99" s="4">
        <f t="shared" si="8"/>
        <v>3.9157455498275137E-5</v>
      </c>
      <c r="AE99" s="4">
        <f t="shared" si="11"/>
        <v>2.4198593860999592E-5</v>
      </c>
      <c r="AF99" s="4">
        <f t="shared" si="11"/>
        <v>3.5963832028270182E-5</v>
      </c>
      <c r="AG99" s="4">
        <f t="shared" si="11"/>
        <v>4.5979985412197012E-5</v>
      </c>
      <c r="AH99" s="4">
        <f t="shared" si="10"/>
        <v>1.5160857142831516E-4</v>
      </c>
      <c r="AI99" s="4">
        <f t="shared" si="10"/>
        <v>3.5060240461517528E-4</v>
      </c>
      <c r="AJ99" s="4">
        <f t="shared" si="10"/>
        <v>1.2846404445613839E-3</v>
      </c>
      <c r="AK99" s="4">
        <f t="shared" si="9"/>
        <v>4.2375259485835587E-3</v>
      </c>
      <c r="AL99" s="4">
        <f t="shared" si="9"/>
        <v>1.0244787493888959E-3</v>
      </c>
      <c r="AM99" s="4">
        <f t="shared" si="9"/>
        <v>1.7389326818684805E-4</v>
      </c>
    </row>
    <row r="100" spans="1:39" x14ac:dyDescent="0.3">
      <c r="A100" s="9" t="s">
        <v>130</v>
      </c>
      <c r="B100" s="9" t="s">
        <v>36</v>
      </c>
      <c r="C100" s="9" t="s">
        <v>138</v>
      </c>
      <c r="D100" s="10">
        <f>VLOOKUP(C100,'[1]Cenus Pivot Data Sheet'!$A$1:$M$469,2,FALSE)</f>
        <v>632313.38800000027</v>
      </c>
      <c r="E100" s="10">
        <f>VLOOKUP(C100,'[1]Cenus Pivot Data Sheet'!$A$1:$M$469,3,FALSE)</f>
        <v>1345915.5859999999</v>
      </c>
      <c r="F100" s="10">
        <f>VLOOKUP(C100,'[1]Cenus Pivot Data Sheet'!$A$1:$M$469,4,FALSE)</f>
        <v>1363238.5870000003</v>
      </c>
      <c r="G100" s="10">
        <f>VLOOKUP(C100,'[1]Cenus Pivot Data Sheet'!$A$1:$M$469,5,FALSE)</f>
        <v>1317244.9220000003</v>
      </c>
      <c r="H100" s="10">
        <f>VLOOKUP(C100,'[1]Cenus Pivot Data Sheet'!$A$1:$M$469,6,FALSE)</f>
        <v>1310297.7449999996</v>
      </c>
      <c r="I100" s="10">
        <f>VLOOKUP(C100,'[1]Cenus Pivot Data Sheet'!$A$1:$M$469,7,FALSE)</f>
        <v>1330462.5790000004</v>
      </c>
      <c r="J100" s="10">
        <f>VLOOKUP(C100,'[1]Cenus Pivot Data Sheet'!$A$1:$M$469,8,FALSE)</f>
        <v>1115034.5150000004</v>
      </c>
      <c r="K100" s="10">
        <f>VLOOKUP(C100,'[1]Cenus Pivot Data Sheet'!$A$1:$M$469,9,FALSE)</f>
        <v>710083.0149999999</v>
      </c>
      <c r="L100" s="10">
        <f>VLOOKUP(C100,'[1]Cenus Pivot Data Sheet'!$A$1:$M$469,10,FALSE)</f>
        <v>329408.11899999995</v>
      </c>
      <c r="M100" s="10">
        <f>VLOOKUP(C100,'[1]Cenus Pivot Data Sheet'!$A$1:$M$469,11,FALSE)</f>
        <v>118974.02500000002</v>
      </c>
      <c r="N100" s="10">
        <f>VLOOKUP(C100,'[1]Cenus Pivot Data Sheet'!$A$1:$M$469,12,FALSE)</f>
        <v>1158465.159</v>
      </c>
      <c r="O100" s="10">
        <f>VLOOKUP(C100,'[1]Cenus Pivot Data Sheet'!$A$1:$M$469,13,FALSE)</f>
        <v>9572972.4810000006</v>
      </c>
      <c r="P100" s="11">
        <f>IFERROR(VLOOKUP(C100,'[1]Influenze Pivot Data Sheet'!$A$1:$M$461,2,FALSE),0)</f>
        <v>109</v>
      </c>
      <c r="Q100" s="11">
        <f>IFERROR(VLOOKUP(C100,'[1]Influenze Pivot Data Sheet'!$A$1:$M$461,3,FALSE),0)</f>
        <v>55</v>
      </c>
      <c r="R100" s="11">
        <f>IFERROR(VLOOKUP(C100,'[1]Influenze Pivot Data Sheet'!$A$1:$M$461,4,FALSE),0)</f>
        <v>56</v>
      </c>
      <c r="S100" s="11">
        <f>IFERROR(VLOOKUP(C100,'[1]Influenze Pivot Data Sheet'!$A$1:$M$461,5,FALSE),0)</f>
        <v>44</v>
      </c>
      <c r="T100" s="11">
        <f>IFERROR(VLOOKUP(C100,'[1]Influenze Pivot Data Sheet'!$A$1:$M$461,6,FALSE),0)</f>
        <v>34</v>
      </c>
      <c r="U100" s="11">
        <f>IFERROR(VLOOKUP(C100,'[1]Influenze Pivot Data Sheet'!$A$1:$M$461,7,FALSE),0)</f>
        <v>63</v>
      </c>
      <c r="V100" s="11">
        <f>IFERROR(VLOOKUP(C100,'[1]Influenze Pivot Data Sheet'!$A$1:$M$461,8,FALSE),0)</f>
        <v>202</v>
      </c>
      <c r="W100" s="11">
        <f>IFERROR(VLOOKUP(C100,'[1]Influenze Pivot Data Sheet'!$A$1:$M$461,9,FALSE),0)</f>
        <v>266</v>
      </c>
      <c r="X100" s="11">
        <f>IFERROR(VLOOKUP(C100,'[1]Influenze Pivot Data Sheet'!$A$1:$M$461,10,FALSE),0)</f>
        <v>351</v>
      </c>
      <c r="Y100" s="11">
        <f>IFERROR(VLOOKUP(C100,'[1]Influenze Pivot Data Sheet'!$A$1:$M$461,11,FALSE),0)</f>
        <v>451</v>
      </c>
      <c r="Z100" s="11">
        <f>IFERROR(VLOOKUP(C100,'[1]Influenze Pivot Data Sheet'!$A$1:$M$461,12,FALSE),0)</f>
        <v>1068</v>
      </c>
      <c r="AA100" s="11">
        <f>IFERROR(VLOOKUP(C100,'[1]Influenze Pivot Data Sheet'!$A$1:$M$461,13,FALSE),0)</f>
        <v>1631</v>
      </c>
      <c r="AB100" s="4">
        <f t="shared" si="6"/>
        <v>1.7238287543581152E-4</v>
      </c>
      <c r="AC100" s="4">
        <f t="shared" si="7"/>
        <v>4.0864375576077177E-5</v>
      </c>
      <c r="AD100" s="4">
        <f t="shared" si="8"/>
        <v>4.107864942646315E-5</v>
      </c>
      <c r="AE100" s="4">
        <f t="shared" si="11"/>
        <v>3.3403051524536447E-5</v>
      </c>
      <c r="AF100" s="4">
        <f t="shared" si="11"/>
        <v>2.5948300781056453E-5</v>
      </c>
      <c r="AG100" s="4">
        <f t="shared" si="11"/>
        <v>4.7351951865757799E-5</v>
      </c>
      <c r="AH100" s="4">
        <f t="shared" si="10"/>
        <v>1.8116031143663739E-4</v>
      </c>
      <c r="AI100" s="4">
        <f t="shared" si="10"/>
        <v>3.7460408766431348E-4</v>
      </c>
      <c r="AJ100" s="4">
        <f t="shared" si="10"/>
        <v>1.0655475070424723E-3</v>
      </c>
      <c r="AK100" s="4">
        <f t="shared" si="9"/>
        <v>3.7907433996622365E-3</v>
      </c>
      <c r="AL100" s="4">
        <f t="shared" si="9"/>
        <v>9.2190946935504685E-4</v>
      </c>
      <c r="AM100" s="4">
        <f t="shared" si="9"/>
        <v>1.7037550282706176E-4</v>
      </c>
    </row>
    <row r="101" spans="1:39" x14ac:dyDescent="0.3">
      <c r="A101" s="9" t="s">
        <v>130</v>
      </c>
      <c r="B101" s="9" t="s">
        <v>38</v>
      </c>
      <c r="C101" s="9" t="s">
        <v>139</v>
      </c>
      <c r="D101" s="10">
        <f>VLOOKUP(C101,'[1]Cenus Pivot Data Sheet'!$A$1:$M$469,2,FALSE)</f>
        <v>617683</v>
      </c>
      <c r="E101" s="10">
        <f>VLOOKUP(C101,'[1]Cenus Pivot Data Sheet'!$A$1:$M$469,3,FALSE)</f>
        <v>1327702</v>
      </c>
      <c r="F101" s="10">
        <f>VLOOKUP(C101,'[1]Cenus Pivot Data Sheet'!$A$1:$M$469,4,FALSE)</f>
        <v>1350441</v>
      </c>
      <c r="G101" s="10">
        <f>VLOOKUP(C101,'[1]Cenus Pivot Data Sheet'!$A$1:$M$469,5,FALSE)</f>
        <v>1321565</v>
      </c>
      <c r="H101" s="10">
        <f>VLOOKUP(C101,'[1]Cenus Pivot Data Sheet'!$A$1:$M$469,6,FALSE)</f>
        <v>1298299</v>
      </c>
      <c r="I101" s="10">
        <f>VLOOKUP(C101,'[1]Cenus Pivot Data Sheet'!$A$1:$M$469,7,FALSE)</f>
        <v>1325803</v>
      </c>
      <c r="J101" s="10">
        <f>VLOOKUP(C101,'[1]Cenus Pivot Data Sheet'!$A$1:$M$469,8,FALSE)</f>
        <v>1135496</v>
      </c>
      <c r="K101" s="10">
        <f>VLOOKUP(C101,'[1]Cenus Pivot Data Sheet'!$A$1:$M$469,9,FALSE)</f>
        <v>744856</v>
      </c>
      <c r="L101" s="10">
        <f>VLOOKUP(C101,'[1]Cenus Pivot Data Sheet'!$A$1:$M$469,10,FALSE)</f>
        <v>341221</v>
      </c>
      <c r="M101" s="10">
        <f>VLOOKUP(C101,'[1]Cenus Pivot Data Sheet'!$A$1:$M$469,11,FALSE)</f>
        <v>119554</v>
      </c>
      <c r="N101" s="10">
        <f>VLOOKUP(C101,'[1]Cenus Pivot Data Sheet'!$A$1:$M$469,12,FALSE)</f>
        <v>1205631</v>
      </c>
      <c r="O101" s="10">
        <f>VLOOKUP(C101,'[1]Cenus Pivot Data Sheet'!$A$1:$M$469,13,FALSE)</f>
        <v>9582620</v>
      </c>
      <c r="P101" s="11">
        <f>IFERROR(VLOOKUP(C101,'[1]Influenze Pivot Data Sheet'!$A$1:$M$461,2,FALSE),0)</f>
        <v>122</v>
      </c>
      <c r="Q101" s="11">
        <f>IFERROR(VLOOKUP(C101,'[1]Influenze Pivot Data Sheet'!$A$1:$M$461,3,FALSE),0)</f>
        <v>49</v>
      </c>
      <c r="R101" s="11">
        <f>IFERROR(VLOOKUP(C101,'[1]Influenze Pivot Data Sheet'!$A$1:$M$461,4,FALSE),0)</f>
        <v>56</v>
      </c>
      <c r="S101" s="11">
        <f>IFERROR(VLOOKUP(C101,'[1]Influenze Pivot Data Sheet'!$A$1:$M$461,5,FALSE),0)</f>
        <v>52</v>
      </c>
      <c r="T101" s="11">
        <f>IFERROR(VLOOKUP(C101,'[1]Influenze Pivot Data Sheet'!$A$1:$M$461,6,FALSE),0)</f>
        <v>54</v>
      </c>
      <c r="U101" s="11">
        <f>IFERROR(VLOOKUP(C101,'[1]Influenze Pivot Data Sheet'!$A$1:$M$461,7,FALSE),0)</f>
        <v>93</v>
      </c>
      <c r="V101" s="11">
        <f>IFERROR(VLOOKUP(C101,'[1]Influenze Pivot Data Sheet'!$A$1:$M$461,8,FALSE),0)</f>
        <v>156</v>
      </c>
      <c r="W101" s="11">
        <f>IFERROR(VLOOKUP(C101,'[1]Influenze Pivot Data Sheet'!$A$1:$M$461,9,FALSE),0)</f>
        <v>274</v>
      </c>
      <c r="X101" s="11">
        <f>IFERROR(VLOOKUP(C101,'[1]Influenze Pivot Data Sheet'!$A$1:$M$461,10,FALSE),0)</f>
        <v>391</v>
      </c>
      <c r="Y101" s="11">
        <f>IFERROR(VLOOKUP(C101,'[1]Influenze Pivot Data Sheet'!$A$1:$M$461,11,FALSE),0)</f>
        <v>452</v>
      </c>
      <c r="Z101" s="11">
        <f>IFERROR(VLOOKUP(C101,'[1]Influenze Pivot Data Sheet'!$A$1:$M$461,12,FALSE),0)</f>
        <v>1117</v>
      </c>
      <c r="AA101" s="11">
        <f>IFERROR(VLOOKUP(C101,'[1]Influenze Pivot Data Sheet'!$A$1:$M$461,13,FALSE),0)</f>
        <v>1699</v>
      </c>
      <c r="AB101" s="4">
        <f t="shared" si="6"/>
        <v>1.9751231618807705E-4</v>
      </c>
      <c r="AC101" s="4">
        <f t="shared" si="7"/>
        <v>3.6905871950181593E-5</v>
      </c>
      <c r="AD101" s="4">
        <f t="shared" si="8"/>
        <v>4.1467935289286978E-5</v>
      </c>
      <c r="AE101" s="4">
        <f t="shared" si="11"/>
        <v>3.9347289009621168E-5</v>
      </c>
      <c r="AF101" s="4">
        <f t="shared" si="11"/>
        <v>4.1592884227747226E-5</v>
      </c>
      <c r="AG101" s="4">
        <f t="shared" si="11"/>
        <v>7.0146168020437423E-5</v>
      </c>
      <c r="AH101" s="4">
        <f t="shared" si="10"/>
        <v>1.373848961158824E-4</v>
      </c>
      <c r="AI101" s="4">
        <f t="shared" si="10"/>
        <v>3.678563373323166E-4</v>
      </c>
      <c r="AJ101" s="4">
        <f t="shared" si="10"/>
        <v>1.1458849250192691E-3</v>
      </c>
      <c r="AK101" s="4">
        <f t="shared" si="9"/>
        <v>3.780718336483932E-3</v>
      </c>
      <c r="AL101" s="4">
        <f t="shared" si="9"/>
        <v>9.2648579872282649E-4</v>
      </c>
      <c r="AM101" s="4">
        <f t="shared" si="9"/>
        <v>1.7730015382014523E-4</v>
      </c>
    </row>
    <row r="102" spans="1:39" x14ac:dyDescent="0.3">
      <c r="A102" s="9" t="s">
        <v>140</v>
      </c>
      <c r="B102" s="9" t="s">
        <v>22</v>
      </c>
      <c r="C102" s="9" t="s">
        <v>141</v>
      </c>
      <c r="D102" s="10">
        <f>VLOOKUP(C102,'[1]Cenus Pivot Data Sheet'!$A$1:$M$469,2,FALSE)</f>
        <v>86680.741000000009</v>
      </c>
      <c r="E102" s="10">
        <f>VLOOKUP(C102,'[1]Cenus Pivot Data Sheet'!$A$1:$M$469,3,FALSE)</f>
        <v>154047.16700000002</v>
      </c>
      <c r="F102" s="10">
        <f>VLOOKUP(C102,'[1]Cenus Pivot Data Sheet'!$A$1:$M$469,4,FALSE)</f>
        <v>174733.16499999998</v>
      </c>
      <c r="G102" s="10">
        <f>VLOOKUP(C102,'[1]Cenus Pivot Data Sheet'!$A$1:$M$469,5,FALSE)</f>
        <v>183511.85700000002</v>
      </c>
      <c r="H102" s="10">
        <f>VLOOKUP(C102,'[1]Cenus Pivot Data Sheet'!$A$1:$M$469,6,FALSE)</f>
        <v>175700.70799999998</v>
      </c>
      <c r="I102" s="10">
        <f>VLOOKUP(C102,'[1]Cenus Pivot Data Sheet'!$A$1:$M$469,7,FALSE)</f>
        <v>180058.22700000001</v>
      </c>
      <c r="J102" s="10">
        <f>VLOOKUP(C102,'[1]Cenus Pivot Data Sheet'!$A$1:$M$469,8,FALSE)</f>
        <v>147014.962</v>
      </c>
      <c r="K102" s="10">
        <f>VLOOKUP(C102,'[1]Cenus Pivot Data Sheet'!$A$1:$M$469,9,FALSE)</f>
        <v>86906.005000000005</v>
      </c>
      <c r="L102" s="10">
        <f>VLOOKUP(C102,'[1]Cenus Pivot Data Sheet'!$A$1:$M$469,10,FALSE)</f>
        <v>67847.144</v>
      </c>
      <c r="M102" s="10">
        <f>VLOOKUP(C102,'[1]Cenus Pivot Data Sheet'!$A$1:$M$469,11,FALSE)</f>
        <v>25893.421000000002</v>
      </c>
      <c r="N102" s="10">
        <f>VLOOKUP(C102,'[1]Cenus Pivot Data Sheet'!$A$1:$M$469,12,FALSE)</f>
        <v>180646.57</v>
      </c>
      <c r="O102" s="10">
        <f>VLOOKUP(C102,'[1]Cenus Pivot Data Sheet'!$A$1:$M$469,13,FALSE)</f>
        <v>1282393.3970000001</v>
      </c>
      <c r="P102" s="11">
        <f>IFERROR(VLOOKUP(C102,'[1]Influenze Pivot Data Sheet'!$A$1:$M$461,2,FALSE),0)</f>
        <v>127</v>
      </c>
      <c r="Q102" s="11">
        <f>IFERROR(VLOOKUP(C102,'[1]Influenze Pivot Data Sheet'!$A$1:$M$461,3,FALSE),0)</f>
        <v>35</v>
      </c>
      <c r="R102" s="11">
        <f>IFERROR(VLOOKUP(C102,'[1]Influenze Pivot Data Sheet'!$A$1:$M$461,4,FALSE),0)</f>
        <v>57</v>
      </c>
      <c r="S102" s="11">
        <f>IFERROR(VLOOKUP(C102,'[1]Influenze Pivot Data Sheet'!$A$1:$M$461,5,FALSE),0)</f>
        <v>57</v>
      </c>
      <c r="T102" s="11">
        <f>IFERROR(VLOOKUP(C102,'[1]Influenze Pivot Data Sheet'!$A$1:$M$461,6,FALSE),0)</f>
        <v>65</v>
      </c>
      <c r="U102" s="11">
        <f>IFERROR(VLOOKUP(C102,'[1]Influenze Pivot Data Sheet'!$A$1:$M$461,7,FALSE),0)</f>
        <v>49</v>
      </c>
      <c r="V102" s="11">
        <f>IFERROR(VLOOKUP(C102,'[1]Influenze Pivot Data Sheet'!$A$1:$M$461,8,FALSE),0)</f>
        <v>52</v>
      </c>
      <c r="W102" s="11">
        <f>IFERROR(VLOOKUP(C102,'[1]Influenze Pivot Data Sheet'!$A$1:$M$461,9,FALSE),0)</f>
        <v>62</v>
      </c>
      <c r="X102" s="11">
        <f>IFERROR(VLOOKUP(C102,'[1]Influenze Pivot Data Sheet'!$A$1:$M$461,10,FALSE),0)</f>
        <v>49</v>
      </c>
      <c r="Y102" s="11">
        <f>IFERROR(VLOOKUP(C102,'[1]Influenze Pivot Data Sheet'!$A$1:$M$461,11,FALSE),0)</f>
        <v>115</v>
      </c>
      <c r="Z102" s="11">
        <f>IFERROR(VLOOKUP(C102,'[1]Influenze Pivot Data Sheet'!$A$1:$M$461,12,FALSE),0)</f>
        <v>226</v>
      </c>
      <c r="AA102" s="11">
        <f>IFERROR(VLOOKUP(C102,'[1]Influenze Pivot Data Sheet'!$A$1:$M$461,13,FALSE),0)</f>
        <v>668</v>
      </c>
      <c r="AB102" s="4">
        <f t="shared" si="6"/>
        <v>1.465146681198768E-3</v>
      </c>
      <c r="AC102" s="4">
        <f t="shared" si="7"/>
        <v>2.2720313967214986E-4</v>
      </c>
      <c r="AD102" s="4">
        <f t="shared" si="8"/>
        <v>3.2621168396966885E-4</v>
      </c>
      <c r="AE102" s="4">
        <f t="shared" si="11"/>
        <v>3.1060663290002015E-4</v>
      </c>
      <c r="AF102" s="4">
        <f t="shared" si="11"/>
        <v>3.6994728558521235E-4</v>
      </c>
      <c r="AG102" s="4">
        <f t="shared" si="11"/>
        <v>2.7213419134689134E-4</v>
      </c>
      <c r="AH102" s="4">
        <f t="shared" si="10"/>
        <v>3.5370549563519939E-4</v>
      </c>
      <c r="AI102" s="4">
        <f t="shared" si="10"/>
        <v>7.1341445277573162E-4</v>
      </c>
      <c r="AJ102" s="4">
        <f t="shared" si="10"/>
        <v>7.2221168218959957E-4</v>
      </c>
      <c r="AK102" s="4">
        <f t="shared" si="9"/>
        <v>4.4412825945246859E-3</v>
      </c>
      <c r="AL102" s="4">
        <f t="shared" si="9"/>
        <v>1.2510616725244215E-3</v>
      </c>
      <c r="AM102" s="4">
        <f t="shared" si="9"/>
        <v>5.2090099774585786E-4</v>
      </c>
    </row>
    <row r="103" spans="1:39" x14ac:dyDescent="0.3">
      <c r="A103" s="9" t="s">
        <v>140</v>
      </c>
      <c r="B103" s="9" t="s">
        <v>24</v>
      </c>
      <c r="C103" s="9" t="s">
        <v>142</v>
      </c>
      <c r="D103" s="10">
        <f>VLOOKUP(C103,'[1]Cenus Pivot Data Sheet'!$A$1:$M$469,2,FALSE)</f>
        <v>86252.420999999988</v>
      </c>
      <c r="E103" s="10">
        <f>VLOOKUP(C103,'[1]Cenus Pivot Data Sheet'!$A$1:$M$469,3,FALSE)</f>
        <v>162175.20699999999</v>
      </c>
      <c r="F103" s="10">
        <f>VLOOKUP(C103,'[1]Cenus Pivot Data Sheet'!$A$1:$M$469,4,FALSE)</f>
        <v>180941.44699999999</v>
      </c>
      <c r="G103" s="10">
        <f>VLOOKUP(C103,'[1]Cenus Pivot Data Sheet'!$A$1:$M$469,5,FALSE)</f>
        <v>179787.30599999998</v>
      </c>
      <c r="H103" s="10">
        <f>VLOOKUP(C103,'[1]Cenus Pivot Data Sheet'!$A$1:$M$469,6,FALSE)</f>
        <v>179139.76900000003</v>
      </c>
      <c r="I103" s="10">
        <f>VLOOKUP(C103,'[1]Cenus Pivot Data Sheet'!$A$1:$M$469,7,FALSE)</f>
        <v>194286.103</v>
      </c>
      <c r="J103" s="10">
        <f>VLOOKUP(C103,'[1]Cenus Pivot Data Sheet'!$A$1:$M$469,8,FALSE)</f>
        <v>165165.845</v>
      </c>
      <c r="K103" s="10">
        <f>VLOOKUP(C103,'[1]Cenus Pivot Data Sheet'!$A$1:$M$469,9,FALSE)</f>
        <v>93984.444000000003</v>
      </c>
      <c r="L103" s="10">
        <f>VLOOKUP(C103,'[1]Cenus Pivot Data Sheet'!$A$1:$M$469,10,FALSE)</f>
        <v>64883.703000000001</v>
      </c>
      <c r="M103" s="10">
        <f>VLOOKUP(C103,'[1]Cenus Pivot Data Sheet'!$A$1:$M$469,11,FALSE)</f>
        <v>27040.289000000001</v>
      </c>
      <c r="N103" s="10">
        <f>VLOOKUP(C103,'[1]Cenus Pivot Data Sheet'!$A$1:$M$469,12,FALSE)</f>
        <v>185908.43599999999</v>
      </c>
      <c r="O103" s="10">
        <f>VLOOKUP(C103,'[1]Cenus Pivot Data Sheet'!$A$1:$M$469,13,FALSE)</f>
        <v>1333656.534</v>
      </c>
      <c r="P103" s="11">
        <f>IFERROR(VLOOKUP(C103,'[1]Influenze Pivot Data Sheet'!$A$1:$M$461,2,FALSE),0)</f>
        <v>102</v>
      </c>
      <c r="Q103" s="11">
        <f>IFERROR(VLOOKUP(C103,'[1]Influenze Pivot Data Sheet'!$A$1:$M$461,3,FALSE),0)</f>
        <v>47</v>
      </c>
      <c r="R103" s="11">
        <f>IFERROR(VLOOKUP(C103,'[1]Influenze Pivot Data Sheet'!$A$1:$M$461,4,FALSE),0)</f>
        <v>57</v>
      </c>
      <c r="S103" s="11">
        <f>IFERROR(VLOOKUP(C103,'[1]Influenze Pivot Data Sheet'!$A$1:$M$461,5,FALSE),0)</f>
        <v>46</v>
      </c>
      <c r="T103" s="11">
        <f>IFERROR(VLOOKUP(C103,'[1]Influenze Pivot Data Sheet'!$A$1:$M$461,6,FALSE),0)</f>
        <v>49</v>
      </c>
      <c r="U103" s="11">
        <f>IFERROR(VLOOKUP(C103,'[1]Influenze Pivot Data Sheet'!$A$1:$M$461,7,FALSE),0)</f>
        <v>64</v>
      </c>
      <c r="V103" s="11">
        <f>IFERROR(VLOOKUP(C103,'[1]Influenze Pivot Data Sheet'!$A$1:$M$461,8,FALSE),0)</f>
        <v>32</v>
      </c>
      <c r="W103" s="11">
        <f>IFERROR(VLOOKUP(C103,'[1]Influenze Pivot Data Sheet'!$A$1:$M$461,9,FALSE),0)</f>
        <v>63</v>
      </c>
      <c r="X103" s="11">
        <f>IFERROR(VLOOKUP(C103,'[1]Influenze Pivot Data Sheet'!$A$1:$M$461,10,FALSE),0)</f>
        <v>53</v>
      </c>
      <c r="Y103" s="11">
        <f>IFERROR(VLOOKUP(C103,'[1]Influenze Pivot Data Sheet'!$A$1:$M$461,11,FALSE),0)</f>
        <v>134</v>
      </c>
      <c r="Z103" s="11">
        <f>IFERROR(VLOOKUP(C103,'[1]Influenze Pivot Data Sheet'!$A$1:$M$461,12,FALSE),0)</f>
        <v>250</v>
      </c>
      <c r="AA103" s="11">
        <f>IFERROR(VLOOKUP(C103,'[1]Influenze Pivot Data Sheet'!$A$1:$M$461,13,FALSE),0)</f>
        <v>647</v>
      </c>
      <c r="AB103" s="4">
        <f t="shared" si="6"/>
        <v>1.1825755012720167E-3</v>
      </c>
      <c r="AC103" s="4">
        <f t="shared" si="7"/>
        <v>2.8981002009758494E-4</v>
      </c>
      <c r="AD103" s="4">
        <f t="shared" si="8"/>
        <v>3.1501903485938192E-4</v>
      </c>
      <c r="AE103" s="4">
        <f t="shared" si="11"/>
        <v>2.5585788576196813E-4</v>
      </c>
      <c r="AF103" s="4">
        <f t="shared" si="11"/>
        <v>2.7352943611309443E-4</v>
      </c>
      <c r="AG103" s="4">
        <f t="shared" si="11"/>
        <v>3.29411105641457E-4</v>
      </c>
      <c r="AH103" s="4">
        <f t="shared" si="10"/>
        <v>1.9374465707483286E-4</v>
      </c>
      <c r="AI103" s="4">
        <f t="shared" si="10"/>
        <v>6.7032369739826307E-4</v>
      </c>
      <c r="AJ103" s="4">
        <f t="shared" si="10"/>
        <v>8.1684610386679069E-4</v>
      </c>
      <c r="AK103" s="4">
        <f t="shared" si="9"/>
        <v>4.9555683373058625E-3</v>
      </c>
      <c r="AL103" s="4">
        <f t="shared" si="9"/>
        <v>1.3447480134790657E-3</v>
      </c>
      <c r="AM103" s="4">
        <f t="shared" si="9"/>
        <v>4.8513240366278597E-4</v>
      </c>
    </row>
    <row r="104" spans="1:39" x14ac:dyDescent="0.3">
      <c r="A104" s="9" t="s">
        <v>140</v>
      </c>
      <c r="B104" s="9" t="s">
        <v>26</v>
      </c>
      <c r="C104" s="9" t="s">
        <v>143</v>
      </c>
      <c r="D104" s="10">
        <f>VLOOKUP(C104,'[1]Cenus Pivot Data Sheet'!$A$1:$M$469,2,FALSE)</f>
        <v>87273.002000000008</v>
      </c>
      <c r="E104" s="10">
        <f>VLOOKUP(C104,'[1]Cenus Pivot Data Sheet'!$A$1:$M$469,3,FALSE)</f>
        <v>163361.68200000003</v>
      </c>
      <c r="F104" s="10">
        <f>VLOOKUP(C104,'[1]Cenus Pivot Data Sheet'!$A$1:$M$469,4,FALSE)</f>
        <v>181829.715</v>
      </c>
      <c r="G104" s="10">
        <f>VLOOKUP(C104,'[1]Cenus Pivot Data Sheet'!$A$1:$M$469,5,FALSE)</f>
        <v>183269.86200000002</v>
      </c>
      <c r="H104" s="10">
        <f>VLOOKUP(C104,'[1]Cenus Pivot Data Sheet'!$A$1:$M$469,6,FALSE)</f>
        <v>177677.43799999999</v>
      </c>
      <c r="I104" s="10">
        <f>VLOOKUP(C104,'[1]Cenus Pivot Data Sheet'!$A$1:$M$469,7,FALSE)</f>
        <v>192700.54499999998</v>
      </c>
      <c r="J104" s="10">
        <f>VLOOKUP(C104,'[1]Cenus Pivot Data Sheet'!$A$1:$M$469,8,FALSE)</f>
        <v>170625.44500000001</v>
      </c>
      <c r="K104" s="10">
        <f>VLOOKUP(C104,'[1]Cenus Pivot Data Sheet'!$A$1:$M$469,9,FALSE)</f>
        <v>97991.891999999993</v>
      </c>
      <c r="L104" s="10">
        <f>VLOOKUP(C104,'[1]Cenus Pivot Data Sheet'!$A$1:$M$469,10,FALSE)</f>
        <v>65051.873999999996</v>
      </c>
      <c r="M104" s="10">
        <f>VLOOKUP(C104,'[1]Cenus Pivot Data Sheet'!$A$1:$M$469,11,FALSE)</f>
        <v>28777.923999999995</v>
      </c>
      <c r="N104" s="10">
        <f>VLOOKUP(C104,'[1]Cenus Pivot Data Sheet'!$A$1:$M$469,12,FALSE)</f>
        <v>191821.69</v>
      </c>
      <c r="O104" s="10">
        <f>VLOOKUP(C104,'[1]Cenus Pivot Data Sheet'!$A$1:$M$469,13,FALSE)</f>
        <v>1348559.379</v>
      </c>
      <c r="P104" s="11">
        <f>IFERROR(VLOOKUP(C104,'[1]Influenze Pivot Data Sheet'!$A$1:$M$461,2,FALSE),0)</f>
        <v>134</v>
      </c>
      <c r="Q104" s="11">
        <f>IFERROR(VLOOKUP(C104,'[1]Influenze Pivot Data Sheet'!$A$1:$M$461,3,FALSE),0)</f>
        <v>40</v>
      </c>
      <c r="R104" s="11">
        <f>IFERROR(VLOOKUP(C104,'[1]Influenze Pivot Data Sheet'!$A$1:$M$461,4,FALSE),0)</f>
        <v>59</v>
      </c>
      <c r="S104" s="11">
        <f>IFERROR(VLOOKUP(C104,'[1]Influenze Pivot Data Sheet'!$A$1:$M$461,5,FALSE),0)</f>
        <v>54</v>
      </c>
      <c r="T104" s="11">
        <f>IFERROR(VLOOKUP(C104,'[1]Influenze Pivot Data Sheet'!$A$1:$M$461,6,FALSE),0)</f>
        <v>56</v>
      </c>
      <c r="U104" s="11">
        <f>IFERROR(VLOOKUP(C104,'[1]Influenze Pivot Data Sheet'!$A$1:$M$461,7,FALSE),0)</f>
        <v>55</v>
      </c>
      <c r="V104" s="11">
        <f>IFERROR(VLOOKUP(C104,'[1]Influenze Pivot Data Sheet'!$A$1:$M$461,8,FALSE),0)</f>
        <v>51</v>
      </c>
      <c r="W104" s="11">
        <f>IFERROR(VLOOKUP(C104,'[1]Influenze Pivot Data Sheet'!$A$1:$M$461,9,FALSE),0)</f>
        <v>59</v>
      </c>
      <c r="X104" s="11">
        <f>IFERROR(VLOOKUP(C104,'[1]Influenze Pivot Data Sheet'!$A$1:$M$461,10,FALSE),0)</f>
        <v>54</v>
      </c>
      <c r="Y104" s="11">
        <f>IFERROR(VLOOKUP(C104,'[1]Influenze Pivot Data Sheet'!$A$1:$M$461,11,FALSE),0)</f>
        <v>186</v>
      </c>
      <c r="Z104" s="11">
        <f>IFERROR(VLOOKUP(C104,'[1]Influenze Pivot Data Sheet'!$A$1:$M$461,12,FALSE),0)</f>
        <v>299</v>
      </c>
      <c r="AA104" s="11">
        <f>IFERROR(VLOOKUP(C104,'[1]Influenze Pivot Data Sheet'!$A$1:$M$461,13,FALSE),0)</f>
        <v>748</v>
      </c>
      <c r="AB104" s="4">
        <f t="shared" si="6"/>
        <v>1.5354118333181662E-3</v>
      </c>
      <c r="AC104" s="4">
        <f t="shared" si="7"/>
        <v>2.4485546127028731E-4</v>
      </c>
      <c r="AD104" s="4">
        <f t="shared" si="8"/>
        <v>3.2447941745935199E-4</v>
      </c>
      <c r="AE104" s="4">
        <f t="shared" si="11"/>
        <v>2.9464746364025741E-4</v>
      </c>
      <c r="AF104" s="4">
        <f t="shared" si="11"/>
        <v>3.1517788994683729E-4</v>
      </c>
      <c r="AG104" s="4">
        <f t="shared" si="11"/>
        <v>2.854169405696284E-4</v>
      </c>
      <c r="AH104" s="4">
        <f t="shared" si="10"/>
        <v>2.9890031935154803E-4</v>
      </c>
      <c r="AI104" s="4">
        <f t="shared" si="10"/>
        <v>6.0209063011049937E-4</v>
      </c>
      <c r="AJ104" s="4">
        <f t="shared" si="10"/>
        <v>8.3010675449565069E-4</v>
      </c>
      <c r="AK104" s="4">
        <f t="shared" si="9"/>
        <v>6.463287622832002E-3</v>
      </c>
      <c r="AL104" s="4">
        <f t="shared" si="9"/>
        <v>1.5587392645743034E-3</v>
      </c>
      <c r="AM104" s="4">
        <f t="shared" si="9"/>
        <v>5.5466597292487486E-4</v>
      </c>
    </row>
    <row r="105" spans="1:39" x14ac:dyDescent="0.3">
      <c r="A105" s="9" t="s">
        <v>140</v>
      </c>
      <c r="B105" s="9" t="s">
        <v>28</v>
      </c>
      <c r="C105" s="9" t="s">
        <v>144</v>
      </c>
      <c r="D105" s="10">
        <f>VLOOKUP(C105,'[1]Cenus Pivot Data Sheet'!$A$1:$M$469,2,FALSE)</f>
        <v>88387.760999999999</v>
      </c>
      <c r="E105" s="10">
        <f>VLOOKUP(C105,'[1]Cenus Pivot Data Sheet'!$A$1:$M$469,3,FALSE)</f>
        <v>163162.18200000003</v>
      </c>
      <c r="F105" s="10">
        <f>VLOOKUP(C105,'[1]Cenus Pivot Data Sheet'!$A$1:$M$469,4,FALSE)</f>
        <v>182441.715</v>
      </c>
      <c r="G105" s="10">
        <f>VLOOKUP(C105,'[1]Cenus Pivot Data Sheet'!$A$1:$M$469,5,FALSE)</f>
        <v>188610.20899999997</v>
      </c>
      <c r="H105" s="10">
        <f>VLOOKUP(C105,'[1]Cenus Pivot Data Sheet'!$A$1:$M$469,6,FALSE)</f>
        <v>176124.677</v>
      </c>
      <c r="I105" s="10">
        <f>VLOOKUP(C105,'[1]Cenus Pivot Data Sheet'!$A$1:$M$469,7,FALSE)</f>
        <v>191607.36</v>
      </c>
      <c r="J105" s="10">
        <f>VLOOKUP(C105,'[1]Cenus Pivot Data Sheet'!$A$1:$M$469,8,FALSE)</f>
        <v>174620.43299999999</v>
      </c>
      <c r="K105" s="10">
        <f>VLOOKUP(C105,'[1]Cenus Pivot Data Sheet'!$A$1:$M$469,9,FALSE)</f>
        <v>102127.91</v>
      </c>
      <c r="L105" s="10">
        <f>VLOOKUP(C105,'[1]Cenus Pivot Data Sheet'!$A$1:$M$469,10,FALSE)</f>
        <v>63200.142</v>
      </c>
      <c r="M105" s="10">
        <f>VLOOKUP(C105,'[1]Cenus Pivot Data Sheet'!$A$1:$M$469,11,FALSE)</f>
        <v>31781.492999999999</v>
      </c>
      <c r="N105" s="10">
        <f>VLOOKUP(C105,'[1]Cenus Pivot Data Sheet'!$A$1:$M$469,12,FALSE)</f>
        <v>197109.54499999998</v>
      </c>
      <c r="O105" s="10">
        <f>VLOOKUP(C105,'[1]Cenus Pivot Data Sheet'!$A$1:$M$469,13,FALSE)</f>
        <v>1362063.882</v>
      </c>
      <c r="P105" s="11">
        <f>IFERROR(VLOOKUP(C105,'[1]Influenze Pivot Data Sheet'!$A$1:$M$461,2,FALSE),0)</f>
        <v>98</v>
      </c>
      <c r="Q105" s="11">
        <f>IFERROR(VLOOKUP(C105,'[1]Influenze Pivot Data Sheet'!$A$1:$M$461,3,FALSE),0)</f>
        <v>34</v>
      </c>
      <c r="R105" s="11">
        <f>IFERROR(VLOOKUP(C105,'[1]Influenze Pivot Data Sheet'!$A$1:$M$461,4,FALSE),0)</f>
        <v>49</v>
      </c>
      <c r="S105" s="11">
        <f>IFERROR(VLOOKUP(C105,'[1]Influenze Pivot Data Sheet'!$A$1:$M$461,5,FALSE),0)</f>
        <v>49</v>
      </c>
      <c r="T105" s="11">
        <f>IFERROR(VLOOKUP(C105,'[1]Influenze Pivot Data Sheet'!$A$1:$M$461,6,FALSE),0)</f>
        <v>59</v>
      </c>
      <c r="U105" s="11">
        <f>IFERROR(VLOOKUP(C105,'[1]Influenze Pivot Data Sheet'!$A$1:$M$461,7,FALSE),0)</f>
        <v>50</v>
      </c>
      <c r="V105" s="11">
        <f>IFERROR(VLOOKUP(C105,'[1]Influenze Pivot Data Sheet'!$A$1:$M$461,8,FALSE),0)</f>
        <v>53</v>
      </c>
      <c r="W105" s="11">
        <f>IFERROR(VLOOKUP(C105,'[1]Influenze Pivot Data Sheet'!$A$1:$M$461,9,FALSE),0)</f>
        <v>63</v>
      </c>
      <c r="X105" s="11">
        <f>IFERROR(VLOOKUP(C105,'[1]Influenze Pivot Data Sheet'!$A$1:$M$461,10,FALSE),0)</f>
        <v>81</v>
      </c>
      <c r="Y105" s="11">
        <f>IFERROR(VLOOKUP(C105,'[1]Influenze Pivot Data Sheet'!$A$1:$M$461,11,FALSE),0)</f>
        <v>239</v>
      </c>
      <c r="Z105" s="11">
        <f>IFERROR(VLOOKUP(C105,'[1]Influenze Pivot Data Sheet'!$A$1:$M$461,12,FALSE),0)</f>
        <v>383</v>
      </c>
      <c r="AA105" s="11">
        <f>IFERROR(VLOOKUP(C105,'[1]Influenze Pivot Data Sheet'!$A$1:$M$461,13,FALSE),0)</f>
        <v>775</v>
      </c>
      <c r="AB105" s="4">
        <f t="shared" si="6"/>
        <v>1.1087507918658558E-3</v>
      </c>
      <c r="AC105" s="4">
        <f t="shared" si="7"/>
        <v>2.0838162117738774E-4</v>
      </c>
      <c r="AD105" s="4">
        <f t="shared" si="8"/>
        <v>2.6857892669996004E-4</v>
      </c>
      <c r="AE105" s="4">
        <f t="shared" si="11"/>
        <v>2.597950570109384E-4</v>
      </c>
      <c r="AF105" s="4">
        <f t="shared" si="11"/>
        <v>3.3498996849828147E-4</v>
      </c>
      <c r="AG105" s="4">
        <f t="shared" si="11"/>
        <v>2.6095031005072042E-4</v>
      </c>
      <c r="AH105" s="4">
        <f t="shared" si="10"/>
        <v>3.0351545400188076E-4</v>
      </c>
      <c r="AI105" s="4">
        <f t="shared" si="10"/>
        <v>6.1687348737480283E-4</v>
      </c>
      <c r="AJ105" s="4">
        <f t="shared" si="10"/>
        <v>1.281642689980032E-3</v>
      </c>
      <c r="AK105" s="4">
        <f t="shared" si="9"/>
        <v>7.5200998266506868E-3</v>
      </c>
      <c r="AL105" s="4">
        <f t="shared" si="9"/>
        <v>1.943081954757696E-3</v>
      </c>
      <c r="AM105" s="4">
        <f t="shared" si="9"/>
        <v>5.6898946535607496E-4</v>
      </c>
    </row>
    <row r="106" spans="1:39" x14ac:dyDescent="0.3">
      <c r="A106" s="9" t="s">
        <v>140</v>
      </c>
      <c r="B106" s="9" t="s">
        <v>30</v>
      </c>
      <c r="C106" s="9" t="s">
        <v>145</v>
      </c>
      <c r="D106" s="10">
        <f>VLOOKUP(C106,'[1]Cenus Pivot Data Sheet'!$A$1:$M$469,2,FALSE)</f>
        <v>88924.034</v>
      </c>
      <c r="E106" s="10">
        <f>VLOOKUP(C106,'[1]Cenus Pivot Data Sheet'!$A$1:$M$469,3,FALSE)</f>
        <v>165870.53600000002</v>
      </c>
      <c r="F106" s="10">
        <f>VLOOKUP(C106,'[1]Cenus Pivot Data Sheet'!$A$1:$M$469,4,FALSE)</f>
        <v>182628.31599999999</v>
      </c>
      <c r="G106" s="10">
        <f>VLOOKUP(C106,'[1]Cenus Pivot Data Sheet'!$A$1:$M$469,5,FALSE)</f>
        <v>192634.27100000001</v>
      </c>
      <c r="H106" s="10">
        <f>VLOOKUP(C106,'[1]Cenus Pivot Data Sheet'!$A$1:$M$469,6,FALSE)</f>
        <v>174196.14199999999</v>
      </c>
      <c r="I106" s="10">
        <f>VLOOKUP(C106,'[1]Cenus Pivot Data Sheet'!$A$1:$M$469,7,FALSE)</f>
        <v>188485.302</v>
      </c>
      <c r="J106" s="10">
        <f>VLOOKUP(C106,'[1]Cenus Pivot Data Sheet'!$A$1:$M$469,8,FALSE)</f>
        <v>177111.15400000001</v>
      </c>
      <c r="K106" s="10">
        <f>VLOOKUP(C106,'[1]Cenus Pivot Data Sheet'!$A$1:$M$469,9,FALSE)</f>
        <v>106876.09300000001</v>
      </c>
      <c r="L106" s="10">
        <f>VLOOKUP(C106,'[1]Cenus Pivot Data Sheet'!$A$1:$M$469,10,FALSE)</f>
        <v>62754.051000000007</v>
      </c>
      <c r="M106" s="10">
        <f>VLOOKUP(C106,'[1]Cenus Pivot Data Sheet'!$A$1:$M$469,11,FALSE)</f>
        <v>32578.109</v>
      </c>
      <c r="N106" s="10">
        <f>VLOOKUP(C106,'[1]Cenus Pivot Data Sheet'!$A$1:$M$469,12,FALSE)</f>
        <v>202208.25300000003</v>
      </c>
      <c r="O106" s="10">
        <f>VLOOKUP(C106,'[1]Cenus Pivot Data Sheet'!$A$1:$M$469,13,FALSE)</f>
        <v>1372058.0080000001</v>
      </c>
      <c r="P106" s="11">
        <f>IFERROR(VLOOKUP(C106,'[1]Influenze Pivot Data Sheet'!$A$1:$M$461,2,FALSE),0)</f>
        <v>103</v>
      </c>
      <c r="Q106" s="11">
        <f>IFERROR(VLOOKUP(C106,'[1]Influenze Pivot Data Sheet'!$A$1:$M$461,3,FALSE),0)</f>
        <v>51</v>
      </c>
      <c r="R106" s="11">
        <f>IFERROR(VLOOKUP(C106,'[1]Influenze Pivot Data Sheet'!$A$1:$M$461,4,FALSE),0)</f>
        <v>40</v>
      </c>
      <c r="S106" s="11">
        <f>IFERROR(VLOOKUP(C106,'[1]Influenze Pivot Data Sheet'!$A$1:$M$461,5,FALSE),0)</f>
        <v>49</v>
      </c>
      <c r="T106" s="11">
        <f>IFERROR(VLOOKUP(C106,'[1]Influenze Pivot Data Sheet'!$A$1:$M$461,6,FALSE),0)</f>
        <v>48</v>
      </c>
      <c r="U106" s="11">
        <f>IFERROR(VLOOKUP(C106,'[1]Influenze Pivot Data Sheet'!$A$1:$M$461,7,FALSE),0)</f>
        <v>68</v>
      </c>
      <c r="V106" s="11">
        <f>IFERROR(VLOOKUP(C106,'[1]Influenze Pivot Data Sheet'!$A$1:$M$461,8,FALSE),0)</f>
        <v>50</v>
      </c>
      <c r="W106" s="11">
        <f>IFERROR(VLOOKUP(C106,'[1]Influenze Pivot Data Sheet'!$A$1:$M$461,9,FALSE),0)</f>
        <v>74</v>
      </c>
      <c r="X106" s="11">
        <f>IFERROR(VLOOKUP(C106,'[1]Influenze Pivot Data Sheet'!$A$1:$M$461,10,FALSE),0)</f>
        <v>92</v>
      </c>
      <c r="Y106" s="11">
        <f>IFERROR(VLOOKUP(C106,'[1]Influenze Pivot Data Sheet'!$A$1:$M$461,11,FALSE),0)</f>
        <v>252</v>
      </c>
      <c r="Z106" s="11">
        <f>IFERROR(VLOOKUP(C106,'[1]Influenze Pivot Data Sheet'!$A$1:$M$461,12,FALSE),0)</f>
        <v>418</v>
      </c>
      <c r="AA106" s="11">
        <f>IFERROR(VLOOKUP(C106,'[1]Influenze Pivot Data Sheet'!$A$1:$M$461,13,FALSE),0)</f>
        <v>827</v>
      </c>
      <c r="AB106" s="4">
        <f t="shared" si="6"/>
        <v>1.1582920316008155E-3</v>
      </c>
      <c r="AC106" s="4">
        <f t="shared" si="7"/>
        <v>3.074687116221774E-4</v>
      </c>
      <c r="AD106" s="4">
        <f t="shared" si="8"/>
        <v>2.1902408605684127E-4</v>
      </c>
      <c r="AE106" s="4">
        <f t="shared" si="11"/>
        <v>2.5436802987148635E-4</v>
      </c>
      <c r="AF106" s="4">
        <f t="shared" si="11"/>
        <v>2.7555145279853561E-4</v>
      </c>
      <c r="AG106" s="4">
        <f t="shared" si="11"/>
        <v>3.6077083612599142E-4</v>
      </c>
      <c r="AH106" s="4">
        <f t="shared" si="10"/>
        <v>2.8230858910218608E-4</v>
      </c>
      <c r="AI106" s="4">
        <f t="shared" si="10"/>
        <v>6.9239057980908787E-4</v>
      </c>
      <c r="AJ106" s="4">
        <f t="shared" si="10"/>
        <v>1.4660408138432368E-3</v>
      </c>
      <c r="AK106" s="4">
        <f t="shared" si="9"/>
        <v>7.7352555975547877E-3</v>
      </c>
      <c r="AL106" s="4">
        <f t="shared" si="9"/>
        <v>2.0671757645816758E-3</v>
      </c>
      <c r="AM106" s="4">
        <f t="shared" si="9"/>
        <v>6.0274419534600315E-4</v>
      </c>
    </row>
    <row r="107" spans="1:39" x14ac:dyDescent="0.3">
      <c r="A107" s="9" t="s">
        <v>140</v>
      </c>
      <c r="B107" s="9" t="s">
        <v>32</v>
      </c>
      <c r="C107" s="9" t="s">
        <v>146</v>
      </c>
      <c r="D107" s="10">
        <f>VLOOKUP(C107,'[1]Cenus Pivot Data Sheet'!$A$1:$M$469,2,FALSE)</f>
        <v>89518.22600000001</v>
      </c>
      <c r="E107" s="10">
        <f>VLOOKUP(C107,'[1]Cenus Pivot Data Sheet'!$A$1:$M$469,3,FALSE)</f>
        <v>168002.12400000001</v>
      </c>
      <c r="F107" s="10">
        <f>VLOOKUP(C107,'[1]Cenus Pivot Data Sheet'!$A$1:$M$469,4,FALSE)</f>
        <v>186077.82</v>
      </c>
      <c r="G107" s="10">
        <f>VLOOKUP(C107,'[1]Cenus Pivot Data Sheet'!$A$1:$M$469,5,FALSE)</f>
        <v>199121.4</v>
      </c>
      <c r="H107" s="10">
        <f>VLOOKUP(C107,'[1]Cenus Pivot Data Sheet'!$A$1:$M$469,6,FALSE)</f>
        <v>174280.28600000002</v>
      </c>
      <c r="I107" s="10">
        <f>VLOOKUP(C107,'[1]Cenus Pivot Data Sheet'!$A$1:$M$469,7,FALSE)</f>
        <v>184341.89500000002</v>
      </c>
      <c r="J107" s="10">
        <f>VLOOKUP(C107,'[1]Cenus Pivot Data Sheet'!$A$1:$M$469,8,FALSE)</f>
        <v>177204.234</v>
      </c>
      <c r="K107" s="10">
        <f>VLOOKUP(C107,'[1]Cenus Pivot Data Sheet'!$A$1:$M$469,9,FALSE)</f>
        <v>112912.48299999999</v>
      </c>
      <c r="L107" s="10">
        <f>VLOOKUP(C107,'[1]Cenus Pivot Data Sheet'!$A$1:$M$469,10,FALSE)</f>
        <v>64472.092000000004</v>
      </c>
      <c r="M107" s="10">
        <f>VLOOKUP(C107,'[1]Cenus Pivot Data Sheet'!$A$1:$M$469,11,FALSE)</f>
        <v>35489.49</v>
      </c>
      <c r="N107" s="10">
        <f>VLOOKUP(C107,'[1]Cenus Pivot Data Sheet'!$A$1:$M$469,12,FALSE)</f>
        <v>212874.065</v>
      </c>
      <c r="O107" s="10">
        <f>VLOOKUP(C107,'[1]Cenus Pivot Data Sheet'!$A$1:$M$469,13,FALSE)</f>
        <v>1391420.05</v>
      </c>
      <c r="P107" s="11">
        <f>IFERROR(VLOOKUP(C107,'[1]Influenze Pivot Data Sheet'!$A$1:$M$461,2,FALSE),0)</f>
        <v>113</v>
      </c>
      <c r="Q107" s="11">
        <f>IFERROR(VLOOKUP(C107,'[1]Influenze Pivot Data Sheet'!$A$1:$M$461,3,FALSE),0)</f>
        <v>41</v>
      </c>
      <c r="R107" s="11">
        <f>IFERROR(VLOOKUP(C107,'[1]Influenze Pivot Data Sheet'!$A$1:$M$461,4,FALSE),0)</f>
        <v>58</v>
      </c>
      <c r="S107" s="11">
        <f>IFERROR(VLOOKUP(C107,'[1]Influenze Pivot Data Sheet'!$A$1:$M$461,5,FALSE),0)</f>
        <v>59</v>
      </c>
      <c r="T107" s="11">
        <f>IFERROR(VLOOKUP(C107,'[1]Influenze Pivot Data Sheet'!$A$1:$M$461,6,FALSE),0)</f>
        <v>47</v>
      </c>
      <c r="U107" s="11">
        <f>IFERROR(VLOOKUP(C107,'[1]Influenze Pivot Data Sheet'!$A$1:$M$461,7,FALSE),0)</f>
        <v>62</v>
      </c>
      <c r="V107" s="11">
        <f>IFERROR(VLOOKUP(C107,'[1]Influenze Pivot Data Sheet'!$A$1:$M$461,8,FALSE),0)</f>
        <v>42</v>
      </c>
      <c r="W107" s="11">
        <f>IFERROR(VLOOKUP(C107,'[1]Influenze Pivot Data Sheet'!$A$1:$M$461,9,FALSE),0)</f>
        <v>50</v>
      </c>
      <c r="X107" s="11">
        <f>IFERROR(VLOOKUP(C107,'[1]Influenze Pivot Data Sheet'!$A$1:$M$461,10,FALSE),0)</f>
        <v>93</v>
      </c>
      <c r="Y107" s="11">
        <f>IFERROR(VLOOKUP(C107,'[1]Influenze Pivot Data Sheet'!$A$1:$M$461,11,FALSE),0)</f>
        <v>224</v>
      </c>
      <c r="Z107" s="11">
        <f>IFERROR(VLOOKUP(C107,'[1]Influenze Pivot Data Sheet'!$A$1:$M$461,12,FALSE),0)</f>
        <v>367</v>
      </c>
      <c r="AA107" s="11">
        <f>IFERROR(VLOOKUP(C107,'[1]Influenze Pivot Data Sheet'!$A$1:$M$461,13,FALSE),0)</f>
        <v>789</v>
      </c>
      <c r="AB107" s="4">
        <f t="shared" si="6"/>
        <v>1.2623127719264677E-3</v>
      </c>
      <c r="AC107" s="4">
        <f t="shared" si="7"/>
        <v>2.4404453362744389E-4</v>
      </c>
      <c r="AD107" s="4">
        <f t="shared" si="8"/>
        <v>3.1169754675758777E-4</v>
      </c>
      <c r="AE107" s="4">
        <f t="shared" si="11"/>
        <v>2.963016531623422E-4</v>
      </c>
      <c r="AF107" s="4">
        <f t="shared" si="11"/>
        <v>2.696805305908208E-4</v>
      </c>
      <c r="AG107" s="4">
        <f t="shared" si="11"/>
        <v>3.3633157563016261E-4</v>
      </c>
      <c r="AH107" s="4">
        <f t="shared" si="10"/>
        <v>2.3701465282144444E-4</v>
      </c>
      <c r="AI107" s="4">
        <f t="shared" si="10"/>
        <v>4.4282083496472222E-4</v>
      </c>
      <c r="AJ107" s="4">
        <f t="shared" si="10"/>
        <v>1.4424846024850566E-3</v>
      </c>
      <c r="AK107" s="4">
        <f t="shared" si="9"/>
        <v>6.3117277819433309E-3</v>
      </c>
      <c r="AL107" s="4">
        <f t="shared" si="9"/>
        <v>1.7240240139163969E-3</v>
      </c>
      <c r="AM107" s="4">
        <f t="shared" si="9"/>
        <v>5.6704659387364729E-4</v>
      </c>
    </row>
    <row r="108" spans="1:39" x14ac:dyDescent="0.3">
      <c r="A108" s="9" t="s">
        <v>140</v>
      </c>
      <c r="B108" s="9" t="s">
        <v>34</v>
      </c>
      <c r="C108" s="9" t="s">
        <v>147</v>
      </c>
      <c r="D108" s="10">
        <f>VLOOKUP(C108,'[1]Cenus Pivot Data Sheet'!$A$1:$M$469,2,FALSE)</f>
        <v>91491.916000000012</v>
      </c>
      <c r="E108" s="10">
        <f>VLOOKUP(C108,'[1]Cenus Pivot Data Sheet'!$A$1:$M$469,3,FALSE)</f>
        <v>168365.158</v>
      </c>
      <c r="F108" s="10">
        <f>VLOOKUP(C108,'[1]Cenus Pivot Data Sheet'!$A$1:$M$469,4,FALSE)</f>
        <v>184446.451</v>
      </c>
      <c r="G108" s="10">
        <f>VLOOKUP(C108,'[1]Cenus Pivot Data Sheet'!$A$1:$M$469,5,FALSE)</f>
        <v>204911.74500000002</v>
      </c>
      <c r="H108" s="10">
        <f>VLOOKUP(C108,'[1]Cenus Pivot Data Sheet'!$A$1:$M$469,6,FALSE)</f>
        <v>175432.212</v>
      </c>
      <c r="I108" s="10">
        <f>VLOOKUP(C108,'[1]Cenus Pivot Data Sheet'!$A$1:$M$469,7,FALSE)</f>
        <v>181558.927</v>
      </c>
      <c r="J108" s="10">
        <f>VLOOKUP(C108,'[1]Cenus Pivot Data Sheet'!$A$1:$M$469,8,FALSE)</f>
        <v>179121.21400000001</v>
      </c>
      <c r="K108" s="10">
        <f>VLOOKUP(C108,'[1]Cenus Pivot Data Sheet'!$A$1:$M$469,9,FALSE)</f>
        <v>119782.58899999999</v>
      </c>
      <c r="L108" s="10">
        <f>VLOOKUP(C108,'[1]Cenus Pivot Data Sheet'!$A$1:$M$469,10,FALSE)</f>
        <v>63347.564000000006</v>
      </c>
      <c r="M108" s="10">
        <f>VLOOKUP(C108,'[1]Cenus Pivot Data Sheet'!$A$1:$M$469,11,FALSE)</f>
        <v>36780.499000000003</v>
      </c>
      <c r="N108" s="10">
        <f>VLOOKUP(C108,'[1]Cenus Pivot Data Sheet'!$A$1:$M$469,12,FALSE)</f>
        <v>219910.652</v>
      </c>
      <c r="O108" s="10">
        <f>VLOOKUP(C108,'[1]Cenus Pivot Data Sheet'!$A$1:$M$469,13,FALSE)</f>
        <v>1405238.2750000001</v>
      </c>
      <c r="P108" s="11">
        <f>IFERROR(VLOOKUP(C108,'[1]Influenze Pivot Data Sheet'!$A$1:$M$461,2,FALSE),0)</f>
        <v>94</v>
      </c>
      <c r="Q108" s="11">
        <f>IFERROR(VLOOKUP(C108,'[1]Influenze Pivot Data Sheet'!$A$1:$M$461,3,FALSE),0)</f>
        <v>52</v>
      </c>
      <c r="R108" s="11">
        <f>IFERROR(VLOOKUP(C108,'[1]Influenze Pivot Data Sheet'!$A$1:$M$461,4,FALSE),0)</f>
        <v>62</v>
      </c>
      <c r="S108" s="11">
        <f>IFERROR(VLOOKUP(C108,'[1]Influenze Pivot Data Sheet'!$A$1:$M$461,5,FALSE),0)</f>
        <v>65</v>
      </c>
      <c r="T108" s="11">
        <f>IFERROR(VLOOKUP(C108,'[1]Influenze Pivot Data Sheet'!$A$1:$M$461,6,FALSE),0)</f>
        <v>58</v>
      </c>
      <c r="U108" s="11">
        <f>IFERROR(VLOOKUP(C108,'[1]Influenze Pivot Data Sheet'!$A$1:$M$461,7,FALSE),0)</f>
        <v>50</v>
      </c>
      <c r="V108" s="11">
        <f>IFERROR(VLOOKUP(C108,'[1]Influenze Pivot Data Sheet'!$A$1:$M$461,8,FALSE),0)</f>
        <v>50</v>
      </c>
      <c r="W108" s="11">
        <f>IFERROR(VLOOKUP(C108,'[1]Influenze Pivot Data Sheet'!$A$1:$M$461,9,FALSE),0)</f>
        <v>48</v>
      </c>
      <c r="X108" s="11">
        <f>IFERROR(VLOOKUP(C108,'[1]Influenze Pivot Data Sheet'!$A$1:$M$461,10,FALSE),0)</f>
        <v>96</v>
      </c>
      <c r="Y108" s="11">
        <f>IFERROR(VLOOKUP(C108,'[1]Influenze Pivot Data Sheet'!$A$1:$M$461,11,FALSE),0)</f>
        <v>326</v>
      </c>
      <c r="Z108" s="11">
        <f>IFERROR(VLOOKUP(C108,'[1]Influenze Pivot Data Sheet'!$A$1:$M$461,12,FALSE),0)</f>
        <v>470</v>
      </c>
      <c r="AA108" s="11">
        <f>IFERROR(VLOOKUP(C108,'[1]Influenze Pivot Data Sheet'!$A$1:$M$461,13,FALSE),0)</f>
        <v>901</v>
      </c>
      <c r="AB108" s="4">
        <f t="shared" si="6"/>
        <v>1.0274131760449742E-3</v>
      </c>
      <c r="AC108" s="4">
        <f t="shared" si="7"/>
        <v>3.088525002304812E-4</v>
      </c>
      <c r="AD108" s="4">
        <f t="shared" si="8"/>
        <v>3.3614092146451761E-4</v>
      </c>
      <c r="AE108" s="4">
        <f t="shared" si="11"/>
        <v>3.1720973339034318E-4</v>
      </c>
      <c r="AF108" s="4">
        <f t="shared" si="11"/>
        <v>3.3061203150080558E-4</v>
      </c>
      <c r="AG108" s="4">
        <f t="shared" si="11"/>
        <v>2.7539268283954994E-4</v>
      </c>
      <c r="AH108" s="4">
        <f t="shared" si="10"/>
        <v>2.791405824214657E-4</v>
      </c>
      <c r="AI108" s="4">
        <f t="shared" si="10"/>
        <v>4.0072601870377004E-4</v>
      </c>
      <c r="AJ108" s="4">
        <f t="shared" si="10"/>
        <v>1.5154489602788829E-3</v>
      </c>
      <c r="AK108" s="4">
        <f t="shared" si="9"/>
        <v>8.8633925276543953E-3</v>
      </c>
      <c r="AL108" s="4">
        <f t="shared" si="9"/>
        <v>2.1372316244144462E-3</v>
      </c>
      <c r="AM108" s="4">
        <f t="shared" si="9"/>
        <v>6.4117240188323217E-4</v>
      </c>
    </row>
    <row r="109" spans="1:39" x14ac:dyDescent="0.3">
      <c r="A109" s="9" t="s">
        <v>140</v>
      </c>
      <c r="B109" s="9" t="s">
        <v>36</v>
      </c>
      <c r="C109" s="9" t="s">
        <v>148</v>
      </c>
      <c r="D109" s="10">
        <f>VLOOKUP(C109,'[1]Cenus Pivot Data Sheet'!$A$1:$M$469,2,FALSE)</f>
        <v>92158.55799999999</v>
      </c>
      <c r="E109" s="10">
        <f>VLOOKUP(C109,'[1]Cenus Pivot Data Sheet'!$A$1:$M$469,3,FALSE)</f>
        <v>167987.815</v>
      </c>
      <c r="F109" s="10">
        <f>VLOOKUP(C109,'[1]Cenus Pivot Data Sheet'!$A$1:$M$469,4,FALSE)</f>
        <v>180209.18799999999</v>
      </c>
      <c r="G109" s="10">
        <f>VLOOKUP(C109,'[1]Cenus Pivot Data Sheet'!$A$1:$M$469,5,FALSE)</f>
        <v>203187.95699999999</v>
      </c>
      <c r="H109" s="10">
        <f>VLOOKUP(C109,'[1]Cenus Pivot Data Sheet'!$A$1:$M$469,6,FALSE)</f>
        <v>176254.22399999999</v>
      </c>
      <c r="I109" s="10">
        <f>VLOOKUP(C109,'[1]Cenus Pivot Data Sheet'!$A$1:$M$469,7,FALSE)</f>
        <v>181785.24800000002</v>
      </c>
      <c r="J109" s="10">
        <f>VLOOKUP(C109,'[1]Cenus Pivot Data Sheet'!$A$1:$M$469,8,FALSE)</f>
        <v>184036.68400000001</v>
      </c>
      <c r="K109" s="10">
        <f>VLOOKUP(C109,'[1]Cenus Pivot Data Sheet'!$A$1:$M$469,9,FALSE)</f>
        <v>126288.821</v>
      </c>
      <c r="L109" s="10">
        <f>VLOOKUP(C109,'[1]Cenus Pivot Data Sheet'!$A$1:$M$469,10,FALSE)</f>
        <v>63877.966999999997</v>
      </c>
      <c r="M109" s="10">
        <f>VLOOKUP(C109,'[1]Cenus Pivot Data Sheet'!$A$1:$M$469,11,FALSE)</f>
        <v>37988.300000000003</v>
      </c>
      <c r="N109" s="10">
        <f>VLOOKUP(C109,'[1]Cenus Pivot Data Sheet'!$A$1:$M$469,12,FALSE)</f>
        <v>228155.08799999999</v>
      </c>
      <c r="O109" s="10">
        <f>VLOOKUP(C109,'[1]Cenus Pivot Data Sheet'!$A$1:$M$469,13,FALSE)</f>
        <v>1413774.7619999999</v>
      </c>
      <c r="P109" s="11">
        <f>IFERROR(VLOOKUP(C109,'[1]Influenze Pivot Data Sheet'!$A$1:$M$461,2,FALSE),0)</f>
        <v>100</v>
      </c>
      <c r="Q109" s="11">
        <f>IFERROR(VLOOKUP(C109,'[1]Influenze Pivot Data Sheet'!$A$1:$M$461,3,FALSE),0)</f>
        <v>53</v>
      </c>
      <c r="R109" s="11">
        <f>IFERROR(VLOOKUP(C109,'[1]Influenze Pivot Data Sheet'!$A$1:$M$461,4,FALSE),0)</f>
        <v>60</v>
      </c>
      <c r="S109" s="11">
        <f>IFERROR(VLOOKUP(C109,'[1]Influenze Pivot Data Sheet'!$A$1:$M$461,5,FALSE),0)</f>
        <v>54</v>
      </c>
      <c r="T109" s="11">
        <f>IFERROR(VLOOKUP(C109,'[1]Influenze Pivot Data Sheet'!$A$1:$M$461,6,FALSE),0)</f>
        <v>45</v>
      </c>
      <c r="U109" s="11">
        <f>IFERROR(VLOOKUP(C109,'[1]Influenze Pivot Data Sheet'!$A$1:$M$461,7,FALSE),0)</f>
        <v>45</v>
      </c>
      <c r="V109" s="11">
        <f>IFERROR(VLOOKUP(C109,'[1]Influenze Pivot Data Sheet'!$A$1:$M$461,8,FALSE),0)</f>
        <v>50</v>
      </c>
      <c r="W109" s="11">
        <f>IFERROR(VLOOKUP(C109,'[1]Influenze Pivot Data Sheet'!$A$1:$M$461,9,FALSE),0)</f>
        <v>50</v>
      </c>
      <c r="X109" s="11">
        <f>IFERROR(VLOOKUP(C109,'[1]Influenze Pivot Data Sheet'!$A$1:$M$461,10,FALSE),0)</f>
        <v>88</v>
      </c>
      <c r="Y109" s="11">
        <f>IFERROR(VLOOKUP(C109,'[1]Influenze Pivot Data Sheet'!$A$1:$M$461,11,FALSE),0)</f>
        <v>303</v>
      </c>
      <c r="Z109" s="11">
        <f>IFERROR(VLOOKUP(C109,'[1]Influenze Pivot Data Sheet'!$A$1:$M$461,12,FALSE),0)</f>
        <v>441</v>
      </c>
      <c r="AA109" s="11">
        <f>IFERROR(VLOOKUP(C109,'[1]Influenze Pivot Data Sheet'!$A$1:$M$461,13,FALSE),0)</f>
        <v>848</v>
      </c>
      <c r="AB109" s="4">
        <f t="shared" si="6"/>
        <v>1.0850864224676781E-3</v>
      </c>
      <c r="AC109" s="4">
        <f t="shared" si="7"/>
        <v>3.1549907354887615E-4</v>
      </c>
      <c r="AD109" s="4">
        <f t="shared" si="8"/>
        <v>3.3294639782739601E-4</v>
      </c>
      <c r="AE109" s="4">
        <f t="shared" si="11"/>
        <v>2.6576378244700793E-4</v>
      </c>
      <c r="AF109" s="4">
        <f t="shared" si="11"/>
        <v>2.5531303011495487E-4</v>
      </c>
      <c r="AG109" s="4">
        <f t="shared" si="11"/>
        <v>2.4754483928200814E-4</v>
      </c>
      <c r="AH109" s="4">
        <f t="shared" si="10"/>
        <v>2.7168496472148999E-4</v>
      </c>
      <c r="AI109" s="4">
        <f t="shared" si="10"/>
        <v>3.9591786196182795E-4</v>
      </c>
      <c r="AJ109" s="4">
        <f t="shared" si="10"/>
        <v>1.3776268114481477E-3</v>
      </c>
      <c r="AK109" s="4">
        <f t="shared" si="9"/>
        <v>7.9761400220594234E-3</v>
      </c>
      <c r="AL109" s="4">
        <f t="shared" si="9"/>
        <v>1.9328957502801778E-3</v>
      </c>
      <c r="AM109" s="4">
        <f t="shared" si="9"/>
        <v>5.9981265955007907E-4</v>
      </c>
    </row>
    <row r="110" spans="1:39" x14ac:dyDescent="0.3">
      <c r="A110" s="9" t="s">
        <v>140</v>
      </c>
      <c r="B110" s="9" t="s">
        <v>38</v>
      </c>
      <c r="C110" s="9" t="s">
        <v>149</v>
      </c>
      <c r="D110" s="10">
        <f>VLOOKUP(C110,'[1]Cenus Pivot Data Sheet'!$A$1:$M$469,2,FALSE)</f>
        <v>91417</v>
      </c>
      <c r="E110" s="10">
        <f>VLOOKUP(C110,'[1]Cenus Pivot Data Sheet'!$A$1:$M$469,3,FALSE)</f>
        <v>168638</v>
      </c>
      <c r="F110" s="10">
        <f>VLOOKUP(C110,'[1]Cenus Pivot Data Sheet'!$A$1:$M$469,4,FALSE)</f>
        <v>177283</v>
      </c>
      <c r="G110" s="10">
        <f>VLOOKUP(C110,'[1]Cenus Pivot Data Sheet'!$A$1:$M$469,5,FALSE)</f>
        <v>205405</v>
      </c>
      <c r="H110" s="10">
        <f>VLOOKUP(C110,'[1]Cenus Pivot Data Sheet'!$A$1:$M$469,6,FALSE)</f>
        <v>177403</v>
      </c>
      <c r="I110" s="10">
        <f>VLOOKUP(C110,'[1]Cenus Pivot Data Sheet'!$A$1:$M$469,7,FALSE)</f>
        <v>179765</v>
      </c>
      <c r="J110" s="10">
        <f>VLOOKUP(C110,'[1]Cenus Pivot Data Sheet'!$A$1:$M$469,8,FALSE)</f>
        <v>183621</v>
      </c>
      <c r="K110" s="10">
        <f>VLOOKUP(C110,'[1]Cenus Pivot Data Sheet'!$A$1:$M$469,9,FALSE)</f>
        <v>133674</v>
      </c>
      <c r="L110" s="10">
        <f>VLOOKUP(C110,'[1]Cenus Pivot Data Sheet'!$A$1:$M$469,10,FALSE)</f>
        <v>66599</v>
      </c>
      <c r="M110" s="10">
        <f>VLOOKUP(C110,'[1]Cenus Pivot Data Sheet'!$A$1:$M$469,11,FALSE)</f>
        <v>37853</v>
      </c>
      <c r="N110" s="10">
        <f>VLOOKUP(C110,'[1]Cenus Pivot Data Sheet'!$A$1:$M$469,12,FALSE)</f>
        <v>238126</v>
      </c>
      <c r="O110" s="10">
        <f>VLOOKUP(C110,'[1]Cenus Pivot Data Sheet'!$A$1:$M$469,13,FALSE)</f>
        <v>1421658</v>
      </c>
      <c r="P110" s="11">
        <f>IFERROR(VLOOKUP(C110,'[1]Influenze Pivot Data Sheet'!$A$1:$M$461,2,FALSE),0)</f>
        <v>90</v>
      </c>
      <c r="Q110" s="11">
        <f>IFERROR(VLOOKUP(C110,'[1]Influenze Pivot Data Sheet'!$A$1:$M$461,3,FALSE),0)</f>
        <v>51</v>
      </c>
      <c r="R110" s="11">
        <f>IFERROR(VLOOKUP(C110,'[1]Influenze Pivot Data Sheet'!$A$1:$M$461,4,FALSE),0)</f>
        <v>44</v>
      </c>
      <c r="S110" s="11">
        <f>IFERROR(VLOOKUP(C110,'[1]Influenze Pivot Data Sheet'!$A$1:$M$461,5,FALSE),0)</f>
        <v>61</v>
      </c>
      <c r="T110" s="11">
        <f>IFERROR(VLOOKUP(C110,'[1]Influenze Pivot Data Sheet'!$A$1:$M$461,6,FALSE),0)</f>
        <v>50</v>
      </c>
      <c r="U110" s="11">
        <f>IFERROR(VLOOKUP(C110,'[1]Influenze Pivot Data Sheet'!$A$1:$M$461,7,FALSE),0)</f>
        <v>54</v>
      </c>
      <c r="V110" s="11">
        <f>IFERROR(VLOOKUP(C110,'[1]Influenze Pivot Data Sheet'!$A$1:$M$461,8,FALSE),0)</f>
        <v>57</v>
      </c>
      <c r="W110" s="11">
        <f>IFERROR(VLOOKUP(C110,'[1]Influenze Pivot Data Sheet'!$A$1:$M$461,9,FALSE),0)</f>
        <v>56</v>
      </c>
      <c r="X110" s="11">
        <f>IFERROR(VLOOKUP(C110,'[1]Influenze Pivot Data Sheet'!$A$1:$M$461,10,FALSE),0)</f>
        <v>102</v>
      </c>
      <c r="Y110" s="11">
        <f>IFERROR(VLOOKUP(C110,'[1]Influenze Pivot Data Sheet'!$A$1:$M$461,11,FALSE),0)</f>
        <v>382</v>
      </c>
      <c r="Z110" s="11">
        <f>IFERROR(VLOOKUP(C110,'[1]Influenze Pivot Data Sheet'!$A$1:$M$461,12,FALSE),0)</f>
        <v>540</v>
      </c>
      <c r="AA110" s="11">
        <f>IFERROR(VLOOKUP(C110,'[1]Influenze Pivot Data Sheet'!$A$1:$M$461,13,FALSE),0)</f>
        <v>947</v>
      </c>
      <c r="AB110" s="4">
        <f t="shared" si="6"/>
        <v>9.8449960073071757E-4</v>
      </c>
      <c r="AC110" s="4">
        <f t="shared" si="7"/>
        <v>3.0242294144854662E-4</v>
      </c>
      <c r="AD110" s="4">
        <f t="shared" si="8"/>
        <v>2.4819074586959831E-4</v>
      </c>
      <c r="AE110" s="4">
        <f t="shared" si="11"/>
        <v>2.9697427034395461E-4</v>
      </c>
      <c r="AF110" s="4">
        <f t="shared" si="11"/>
        <v>2.8184416272554577E-4</v>
      </c>
      <c r="AG110" s="4">
        <f t="shared" si="11"/>
        <v>3.0039217867771815E-4</v>
      </c>
      <c r="AH110" s="4">
        <f t="shared" si="10"/>
        <v>3.1042201055434833E-4</v>
      </c>
      <c r="AI110" s="4">
        <f t="shared" si="10"/>
        <v>4.1892963478312912E-4</v>
      </c>
      <c r="AJ110" s="4">
        <f t="shared" si="10"/>
        <v>1.5315545278457635E-3</v>
      </c>
      <c r="AK110" s="4">
        <f t="shared" si="9"/>
        <v>1.0091670409214593E-2</v>
      </c>
      <c r="AL110" s="4">
        <f t="shared" si="9"/>
        <v>2.2677070122540167E-3</v>
      </c>
      <c r="AM110" s="4">
        <f t="shared" si="9"/>
        <v>6.6612363873730536E-4</v>
      </c>
    </row>
    <row r="111" spans="1:39" x14ac:dyDescent="0.3">
      <c r="A111" s="9" t="s">
        <v>150</v>
      </c>
      <c r="B111" s="9" t="s">
        <v>22</v>
      </c>
      <c r="C111" s="9" t="s">
        <v>151</v>
      </c>
      <c r="D111" s="10">
        <f>VLOOKUP(C111,'[1]Cenus Pivot Data Sheet'!$A$1:$M$469,2,FALSE)</f>
        <v>118308.21900000001</v>
      </c>
      <c r="E111" s="10">
        <f>VLOOKUP(C111,'[1]Cenus Pivot Data Sheet'!$A$1:$M$469,3,FALSE)</f>
        <v>219654.72199999998</v>
      </c>
      <c r="F111" s="10">
        <f>VLOOKUP(C111,'[1]Cenus Pivot Data Sheet'!$A$1:$M$469,4,FALSE)</f>
        <v>226820.76600000006</v>
      </c>
      <c r="G111" s="10">
        <f>VLOOKUP(C111,'[1]Cenus Pivot Data Sheet'!$A$1:$M$469,5,FALSE)</f>
        <v>198791.48699999999</v>
      </c>
      <c r="H111" s="10">
        <f>VLOOKUP(C111,'[1]Cenus Pivot Data Sheet'!$A$1:$M$469,6,FALSE)</f>
        <v>190729.63400000002</v>
      </c>
      <c r="I111" s="10">
        <f>VLOOKUP(C111,'[1]Cenus Pivot Data Sheet'!$A$1:$M$469,7,FALSE)</f>
        <v>201623.93400000001</v>
      </c>
      <c r="J111" s="10">
        <f>VLOOKUP(C111,'[1]Cenus Pivot Data Sheet'!$A$1:$M$469,8,FALSE)</f>
        <v>158520.40900000001</v>
      </c>
      <c r="K111" s="10">
        <f>VLOOKUP(C111,'[1]Cenus Pivot Data Sheet'!$A$1:$M$469,9,FALSE)</f>
        <v>93117.267000000007</v>
      </c>
      <c r="L111" s="10">
        <f>VLOOKUP(C111,'[1]Cenus Pivot Data Sheet'!$A$1:$M$469,10,FALSE)</f>
        <v>57869.105999999992</v>
      </c>
      <c r="M111" s="10">
        <f>VLOOKUP(C111,'[1]Cenus Pivot Data Sheet'!$A$1:$M$469,11,FALSE)</f>
        <v>23393.019999999997</v>
      </c>
      <c r="N111" s="10">
        <f>VLOOKUP(C111,'[1]Cenus Pivot Data Sheet'!$A$1:$M$469,12,FALSE)</f>
        <v>174379.39299999998</v>
      </c>
      <c r="O111" s="10">
        <f>VLOOKUP(C111,'[1]Cenus Pivot Data Sheet'!$A$1:$M$469,13,FALSE)</f>
        <v>1488828.564</v>
      </c>
      <c r="P111" s="11">
        <f>IFERROR(VLOOKUP(C111,'[1]Influenze Pivot Data Sheet'!$A$1:$M$461,2,FALSE),0)</f>
        <v>129</v>
      </c>
      <c r="Q111" s="11">
        <f>IFERROR(VLOOKUP(C111,'[1]Influenze Pivot Data Sheet'!$A$1:$M$461,3,FALSE),0)</f>
        <v>54</v>
      </c>
      <c r="R111" s="11">
        <f>IFERROR(VLOOKUP(C111,'[1]Influenze Pivot Data Sheet'!$A$1:$M$461,4,FALSE),0)</f>
        <v>32</v>
      </c>
      <c r="S111" s="11">
        <f>IFERROR(VLOOKUP(C111,'[1]Influenze Pivot Data Sheet'!$A$1:$M$461,5,FALSE),0)</f>
        <v>64</v>
      </c>
      <c r="T111" s="11">
        <f>IFERROR(VLOOKUP(C111,'[1]Influenze Pivot Data Sheet'!$A$1:$M$461,6,FALSE),0)</f>
        <v>48</v>
      </c>
      <c r="U111" s="11">
        <f>IFERROR(VLOOKUP(C111,'[1]Influenze Pivot Data Sheet'!$A$1:$M$461,7,FALSE),0)</f>
        <v>42</v>
      </c>
      <c r="V111" s="11">
        <f>IFERROR(VLOOKUP(C111,'[1]Influenze Pivot Data Sheet'!$A$1:$M$461,8,FALSE),0)</f>
        <v>73</v>
      </c>
      <c r="W111" s="11">
        <f>IFERROR(VLOOKUP(C111,'[1]Influenze Pivot Data Sheet'!$A$1:$M$461,9,FALSE),0)</f>
        <v>66</v>
      </c>
      <c r="X111" s="11">
        <f>IFERROR(VLOOKUP(C111,'[1]Influenze Pivot Data Sheet'!$A$1:$M$461,10,FALSE),0)</f>
        <v>64</v>
      </c>
      <c r="Y111" s="11">
        <f>IFERROR(VLOOKUP(C111,'[1]Influenze Pivot Data Sheet'!$A$1:$M$461,11,FALSE),0)</f>
        <v>60</v>
      </c>
      <c r="Z111" s="11">
        <f>IFERROR(VLOOKUP(C111,'[1]Influenze Pivot Data Sheet'!$A$1:$M$461,12,FALSE),0)</f>
        <v>190</v>
      </c>
      <c r="AA111" s="11">
        <f>IFERROR(VLOOKUP(C111,'[1]Influenze Pivot Data Sheet'!$A$1:$M$461,13,FALSE),0)</f>
        <v>632</v>
      </c>
      <c r="AB111" s="4">
        <f t="shared" si="6"/>
        <v>1.0903722589214193E-3</v>
      </c>
      <c r="AC111" s="4">
        <f t="shared" si="7"/>
        <v>2.4584037851915611E-4</v>
      </c>
      <c r="AD111" s="4">
        <f t="shared" si="8"/>
        <v>1.4108055697157812E-4</v>
      </c>
      <c r="AE111" s="4">
        <f t="shared" si="11"/>
        <v>3.2194537586008402E-4</v>
      </c>
      <c r="AF111" s="4">
        <f t="shared" si="11"/>
        <v>2.5166513977581477E-4</v>
      </c>
      <c r="AG111" s="4">
        <f t="shared" si="11"/>
        <v>2.0830860288640138E-4</v>
      </c>
      <c r="AH111" s="4">
        <f t="shared" si="10"/>
        <v>4.605085266970261E-4</v>
      </c>
      <c r="AI111" s="4">
        <f t="shared" si="10"/>
        <v>7.0878368885117721E-4</v>
      </c>
      <c r="AJ111" s="4">
        <f t="shared" si="10"/>
        <v>1.1059441630219759E-3</v>
      </c>
      <c r="AK111" s="4">
        <f t="shared" si="9"/>
        <v>2.5648676400054377E-3</v>
      </c>
      <c r="AL111" s="4">
        <f t="shared" si="9"/>
        <v>1.0895782852048351E-3</v>
      </c>
      <c r="AM111" s="4">
        <f t="shared" si="9"/>
        <v>4.2449481107617978E-4</v>
      </c>
    </row>
    <row r="112" spans="1:39" x14ac:dyDescent="0.3">
      <c r="A112" s="9" t="s">
        <v>150</v>
      </c>
      <c r="B112" s="9" t="s">
        <v>24</v>
      </c>
      <c r="C112" s="9" t="s">
        <v>152</v>
      </c>
      <c r="D112" s="10">
        <f>VLOOKUP(C112,'[1]Cenus Pivot Data Sheet'!$A$1:$M$469,2,FALSE)</f>
        <v>117531.72700000001</v>
      </c>
      <c r="E112" s="10">
        <f>VLOOKUP(C112,'[1]Cenus Pivot Data Sheet'!$A$1:$M$469,3,FALSE)</f>
        <v>226985.92999999996</v>
      </c>
      <c r="F112" s="10">
        <f>VLOOKUP(C112,'[1]Cenus Pivot Data Sheet'!$A$1:$M$469,4,FALSE)</f>
        <v>221152.67500000002</v>
      </c>
      <c r="G112" s="10">
        <f>VLOOKUP(C112,'[1]Cenus Pivot Data Sheet'!$A$1:$M$469,5,FALSE)</f>
        <v>198668.288</v>
      </c>
      <c r="H112" s="10">
        <f>VLOOKUP(C112,'[1]Cenus Pivot Data Sheet'!$A$1:$M$469,6,FALSE)</f>
        <v>189624.174</v>
      </c>
      <c r="I112" s="10">
        <f>VLOOKUP(C112,'[1]Cenus Pivot Data Sheet'!$A$1:$M$469,7,FALSE)</f>
        <v>203261.52400000003</v>
      </c>
      <c r="J112" s="10">
        <f>VLOOKUP(C112,'[1]Cenus Pivot Data Sheet'!$A$1:$M$469,8,FALSE)</f>
        <v>165030.503</v>
      </c>
      <c r="K112" s="10">
        <f>VLOOKUP(C112,'[1]Cenus Pivot Data Sheet'!$A$1:$M$469,9,FALSE)</f>
        <v>97975.627000000008</v>
      </c>
      <c r="L112" s="10">
        <f>VLOOKUP(C112,'[1]Cenus Pivot Data Sheet'!$A$1:$M$469,10,FALSE)</f>
        <v>56860.577999999994</v>
      </c>
      <c r="M112" s="10">
        <f>VLOOKUP(C112,'[1]Cenus Pivot Data Sheet'!$A$1:$M$469,11,FALSE)</f>
        <v>23060.665000000001</v>
      </c>
      <c r="N112" s="10">
        <f>VLOOKUP(C112,'[1]Cenus Pivot Data Sheet'!$A$1:$M$469,12,FALSE)</f>
        <v>177896.87000000002</v>
      </c>
      <c r="O112" s="10">
        <f>VLOOKUP(C112,'[1]Cenus Pivot Data Sheet'!$A$1:$M$469,13,FALSE)</f>
        <v>1500151.6910000003</v>
      </c>
      <c r="P112" s="11">
        <f>IFERROR(VLOOKUP(C112,'[1]Influenze Pivot Data Sheet'!$A$1:$M$461,2,FALSE),0)</f>
        <v>98</v>
      </c>
      <c r="Q112" s="11">
        <f>IFERROR(VLOOKUP(C112,'[1]Influenze Pivot Data Sheet'!$A$1:$M$461,3,FALSE),0)</f>
        <v>39</v>
      </c>
      <c r="R112" s="11">
        <f>IFERROR(VLOOKUP(C112,'[1]Influenze Pivot Data Sheet'!$A$1:$M$461,4,FALSE),0)</f>
        <v>50</v>
      </c>
      <c r="S112" s="11">
        <f>IFERROR(VLOOKUP(C112,'[1]Influenze Pivot Data Sheet'!$A$1:$M$461,5,FALSE),0)</f>
        <v>52</v>
      </c>
      <c r="T112" s="11">
        <f>IFERROR(VLOOKUP(C112,'[1]Influenze Pivot Data Sheet'!$A$1:$M$461,6,FALSE),0)</f>
        <v>63</v>
      </c>
      <c r="U112" s="11">
        <f>IFERROR(VLOOKUP(C112,'[1]Influenze Pivot Data Sheet'!$A$1:$M$461,7,FALSE),0)</f>
        <v>48</v>
      </c>
      <c r="V112" s="11">
        <f>IFERROR(VLOOKUP(C112,'[1]Influenze Pivot Data Sheet'!$A$1:$M$461,8,FALSE),0)</f>
        <v>33</v>
      </c>
      <c r="W112" s="11">
        <f>IFERROR(VLOOKUP(C112,'[1]Influenze Pivot Data Sheet'!$A$1:$M$461,9,FALSE),0)</f>
        <v>65</v>
      </c>
      <c r="X112" s="11">
        <f>IFERROR(VLOOKUP(C112,'[1]Influenze Pivot Data Sheet'!$A$1:$M$461,10,FALSE),0)</f>
        <v>63</v>
      </c>
      <c r="Y112" s="11">
        <f>IFERROR(VLOOKUP(C112,'[1]Influenze Pivot Data Sheet'!$A$1:$M$461,11,FALSE),0)</f>
        <v>98</v>
      </c>
      <c r="Z112" s="11">
        <f>IFERROR(VLOOKUP(C112,'[1]Influenze Pivot Data Sheet'!$A$1:$M$461,12,FALSE),0)</f>
        <v>226</v>
      </c>
      <c r="AA112" s="11">
        <f>IFERROR(VLOOKUP(C112,'[1]Influenze Pivot Data Sheet'!$A$1:$M$461,13,FALSE),0)</f>
        <v>609</v>
      </c>
      <c r="AB112" s="4">
        <f t="shared" si="6"/>
        <v>8.3381740829861187E-4</v>
      </c>
      <c r="AC112" s="4">
        <f t="shared" si="7"/>
        <v>1.7181681701592695E-4</v>
      </c>
      <c r="AD112" s="4">
        <f t="shared" si="8"/>
        <v>2.2608815380596232E-4</v>
      </c>
      <c r="AE112" s="4">
        <f t="shared" si="11"/>
        <v>2.6174283034039131E-4</v>
      </c>
      <c r="AF112" s="4">
        <f t="shared" si="11"/>
        <v>3.3223612090724257E-4</v>
      </c>
      <c r="AG112" s="4">
        <f t="shared" si="11"/>
        <v>2.3614897229639974E-4</v>
      </c>
      <c r="AH112" s="4">
        <f t="shared" si="10"/>
        <v>1.999630335005402E-4</v>
      </c>
      <c r="AI112" s="4">
        <f t="shared" si="10"/>
        <v>6.6343030394691929E-4</v>
      </c>
      <c r="AJ112" s="4">
        <f t="shared" si="10"/>
        <v>1.1079732604898952E-3</v>
      </c>
      <c r="AK112" s="4">
        <f t="shared" si="9"/>
        <v>4.2496606234035316E-3</v>
      </c>
      <c r="AL112" s="4">
        <f t="shared" si="9"/>
        <v>1.2703989676715502E-3</v>
      </c>
      <c r="AM112" s="4">
        <f t="shared" si="9"/>
        <v>4.0595894645430218E-4</v>
      </c>
    </row>
    <row r="113" spans="1:39" x14ac:dyDescent="0.3">
      <c r="A113" s="9" t="s">
        <v>150</v>
      </c>
      <c r="B113" s="9" t="s">
        <v>26</v>
      </c>
      <c r="C113" s="9" t="s">
        <v>153</v>
      </c>
      <c r="D113" s="10">
        <f>VLOOKUP(C113,'[1]Cenus Pivot Data Sheet'!$A$1:$M$469,2,FALSE)</f>
        <v>118195.25499999998</v>
      </c>
      <c r="E113" s="10">
        <f>VLOOKUP(C113,'[1]Cenus Pivot Data Sheet'!$A$1:$M$469,3,FALSE)</f>
        <v>230983.96399999998</v>
      </c>
      <c r="F113" s="10">
        <f>VLOOKUP(C113,'[1]Cenus Pivot Data Sheet'!$A$1:$M$469,4,FALSE)</f>
        <v>222542.09299999999</v>
      </c>
      <c r="G113" s="10">
        <f>VLOOKUP(C113,'[1]Cenus Pivot Data Sheet'!$A$1:$M$469,5,FALSE)</f>
        <v>203342.02600000001</v>
      </c>
      <c r="H113" s="10">
        <f>VLOOKUP(C113,'[1]Cenus Pivot Data Sheet'!$A$1:$M$469,6,FALSE)</f>
        <v>190115.88500000001</v>
      </c>
      <c r="I113" s="10">
        <f>VLOOKUP(C113,'[1]Cenus Pivot Data Sheet'!$A$1:$M$469,7,FALSE)</f>
        <v>204605.45600000001</v>
      </c>
      <c r="J113" s="10">
        <f>VLOOKUP(C113,'[1]Cenus Pivot Data Sheet'!$A$1:$M$469,8,FALSE)</f>
        <v>172728.52600000001</v>
      </c>
      <c r="K113" s="10">
        <f>VLOOKUP(C113,'[1]Cenus Pivot Data Sheet'!$A$1:$M$469,9,FALSE)</f>
        <v>103768.05099999999</v>
      </c>
      <c r="L113" s="10">
        <f>VLOOKUP(C113,'[1]Cenus Pivot Data Sheet'!$A$1:$M$469,10,FALSE)</f>
        <v>59070.705999999998</v>
      </c>
      <c r="M113" s="10">
        <f>VLOOKUP(C113,'[1]Cenus Pivot Data Sheet'!$A$1:$M$469,11,FALSE)</f>
        <v>23949.445999999993</v>
      </c>
      <c r="N113" s="10">
        <f>VLOOKUP(C113,'[1]Cenus Pivot Data Sheet'!$A$1:$M$469,12,FALSE)</f>
        <v>186788.20299999998</v>
      </c>
      <c r="O113" s="10">
        <f>VLOOKUP(C113,'[1]Cenus Pivot Data Sheet'!$A$1:$M$469,13,FALSE)</f>
        <v>1529301.4080000001</v>
      </c>
      <c r="P113" s="11">
        <f>IFERROR(VLOOKUP(C113,'[1]Influenze Pivot Data Sheet'!$A$1:$M$461,2,FALSE),0)</f>
        <v>111</v>
      </c>
      <c r="Q113" s="11">
        <f>IFERROR(VLOOKUP(C113,'[1]Influenze Pivot Data Sheet'!$A$1:$M$461,3,FALSE),0)</f>
        <v>48</v>
      </c>
      <c r="R113" s="11">
        <f>IFERROR(VLOOKUP(C113,'[1]Influenze Pivot Data Sheet'!$A$1:$M$461,4,FALSE),0)</f>
        <v>69</v>
      </c>
      <c r="S113" s="11">
        <f>IFERROR(VLOOKUP(C113,'[1]Influenze Pivot Data Sheet'!$A$1:$M$461,5,FALSE),0)</f>
        <v>46</v>
      </c>
      <c r="T113" s="11">
        <f>IFERROR(VLOOKUP(C113,'[1]Influenze Pivot Data Sheet'!$A$1:$M$461,6,FALSE),0)</f>
        <v>42</v>
      </c>
      <c r="U113" s="11">
        <f>IFERROR(VLOOKUP(C113,'[1]Influenze Pivot Data Sheet'!$A$1:$M$461,7,FALSE),0)</f>
        <v>51</v>
      </c>
      <c r="V113" s="11">
        <f>IFERROR(VLOOKUP(C113,'[1]Influenze Pivot Data Sheet'!$A$1:$M$461,8,FALSE),0)</f>
        <v>46</v>
      </c>
      <c r="W113" s="11">
        <f>IFERROR(VLOOKUP(C113,'[1]Influenze Pivot Data Sheet'!$A$1:$M$461,9,FALSE),0)</f>
        <v>48</v>
      </c>
      <c r="X113" s="11">
        <f>IFERROR(VLOOKUP(C113,'[1]Influenze Pivot Data Sheet'!$A$1:$M$461,10,FALSE),0)</f>
        <v>47</v>
      </c>
      <c r="Y113" s="11">
        <f>IFERROR(VLOOKUP(C113,'[1]Influenze Pivot Data Sheet'!$A$1:$M$461,11,FALSE),0)</f>
        <v>100</v>
      </c>
      <c r="Z113" s="11">
        <f>IFERROR(VLOOKUP(C113,'[1]Influenze Pivot Data Sheet'!$A$1:$M$461,12,FALSE),0)</f>
        <v>195</v>
      </c>
      <c r="AA113" s="11">
        <f>IFERROR(VLOOKUP(C113,'[1]Influenze Pivot Data Sheet'!$A$1:$M$461,13,FALSE),0)</f>
        <v>608</v>
      </c>
      <c r="AB113" s="4">
        <f t="shared" si="6"/>
        <v>9.3912399444461643E-4</v>
      </c>
      <c r="AC113" s="4">
        <f t="shared" si="7"/>
        <v>2.0780663371072809E-4</v>
      </c>
      <c r="AD113" s="4">
        <f t="shared" si="8"/>
        <v>3.1005370296396018E-4</v>
      </c>
      <c r="AE113" s="4">
        <f t="shared" si="11"/>
        <v>2.2621983711325862E-4</v>
      </c>
      <c r="AF113" s="4">
        <f t="shared" si="11"/>
        <v>2.2091788910747777E-4</v>
      </c>
      <c r="AG113" s="4">
        <f t="shared" si="11"/>
        <v>2.4926021523101515E-4</v>
      </c>
      <c r="AH113" s="4">
        <f t="shared" si="10"/>
        <v>2.6631385715640272E-4</v>
      </c>
      <c r="AI113" s="4">
        <f t="shared" si="10"/>
        <v>4.6257012189618947E-4</v>
      </c>
      <c r="AJ113" s="4">
        <f t="shared" si="10"/>
        <v>7.9565664916887908E-4</v>
      </c>
      <c r="AK113" s="4">
        <f t="shared" si="9"/>
        <v>4.1754619292655049E-3</v>
      </c>
      <c r="AL113" s="4">
        <f t="shared" si="9"/>
        <v>1.0439631457881738E-3</v>
      </c>
      <c r="AM113" s="4">
        <f t="shared" si="9"/>
        <v>3.975671485159582E-4</v>
      </c>
    </row>
    <row r="114" spans="1:39" x14ac:dyDescent="0.3">
      <c r="A114" s="9" t="s">
        <v>150</v>
      </c>
      <c r="B114" s="9" t="s">
        <v>28</v>
      </c>
      <c r="C114" s="9" t="s">
        <v>154</v>
      </c>
      <c r="D114" s="10">
        <f>VLOOKUP(C114,'[1]Cenus Pivot Data Sheet'!$A$1:$M$469,2,FALSE)</f>
        <v>117963.48799999998</v>
      </c>
      <c r="E114" s="10">
        <f>VLOOKUP(C114,'[1]Cenus Pivot Data Sheet'!$A$1:$M$469,3,FALSE)</f>
        <v>232694.77499999997</v>
      </c>
      <c r="F114" s="10">
        <f>VLOOKUP(C114,'[1]Cenus Pivot Data Sheet'!$A$1:$M$469,4,FALSE)</f>
        <v>223084.11000000002</v>
      </c>
      <c r="G114" s="10">
        <f>VLOOKUP(C114,'[1]Cenus Pivot Data Sheet'!$A$1:$M$469,5,FALSE)</f>
        <v>205227.49299999996</v>
      </c>
      <c r="H114" s="10">
        <f>VLOOKUP(C114,'[1]Cenus Pivot Data Sheet'!$A$1:$M$469,6,FALSE)</f>
        <v>188570.15500000003</v>
      </c>
      <c r="I114" s="10">
        <f>VLOOKUP(C114,'[1]Cenus Pivot Data Sheet'!$A$1:$M$469,7,FALSE)</f>
        <v>202336.63399999999</v>
      </c>
      <c r="J114" s="10">
        <f>VLOOKUP(C114,'[1]Cenus Pivot Data Sheet'!$A$1:$M$469,8,FALSE)</f>
        <v>176453.93299999996</v>
      </c>
      <c r="K114" s="10">
        <f>VLOOKUP(C114,'[1]Cenus Pivot Data Sheet'!$A$1:$M$469,9,FALSE)</f>
        <v>108055.36599999999</v>
      </c>
      <c r="L114" s="10">
        <f>VLOOKUP(C114,'[1]Cenus Pivot Data Sheet'!$A$1:$M$469,10,FALSE)</f>
        <v>59283.277000000009</v>
      </c>
      <c r="M114" s="10">
        <f>VLOOKUP(C114,'[1]Cenus Pivot Data Sheet'!$A$1:$M$469,11,FALSE)</f>
        <v>23963.852000000003</v>
      </c>
      <c r="N114" s="10">
        <f>VLOOKUP(C114,'[1]Cenus Pivot Data Sheet'!$A$1:$M$469,12,FALSE)</f>
        <v>191302.49500000002</v>
      </c>
      <c r="O114" s="10">
        <f>VLOOKUP(C114,'[1]Cenus Pivot Data Sheet'!$A$1:$M$469,13,FALSE)</f>
        <v>1537633.0829999999</v>
      </c>
      <c r="P114" s="11">
        <f>IFERROR(VLOOKUP(C114,'[1]Influenze Pivot Data Sheet'!$A$1:$M$461,2,FALSE),0)</f>
        <v>112</v>
      </c>
      <c r="Q114" s="11">
        <f>IFERROR(VLOOKUP(C114,'[1]Influenze Pivot Data Sheet'!$A$1:$M$461,3,FALSE),0)</f>
        <v>66</v>
      </c>
      <c r="R114" s="11">
        <f>IFERROR(VLOOKUP(C114,'[1]Influenze Pivot Data Sheet'!$A$1:$M$461,4,FALSE),0)</f>
        <v>61</v>
      </c>
      <c r="S114" s="11">
        <f>IFERROR(VLOOKUP(C114,'[1]Influenze Pivot Data Sheet'!$A$1:$M$461,5,FALSE),0)</f>
        <v>57</v>
      </c>
      <c r="T114" s="11">
        <f>IFERROR(VLOOKUP(C114,'[1]Influenze Pivot Data Sheet'!$A$1:$M$461,6,FALSE),0)</f>
        <v>55</v>
      </c>
      <c r="U114" s="11">
        <f>IFERROR(VLOOKUP(C114,'[1]Influenze Pivot Data Sheet'!$A$1:$M$461,7,FALSE),0)</f>
        <v>38</v>
      </c>
      <c r="V114" s="11">
        <f>IFERROR(VLOOKUP(C114,'[1]Influenze Pivot Data Sheet'!$A$1:$M$461,8,FALSE),0)</f>
        <v>54</v>
      </c>
      <c r="W114" s="11">
        <f>IFERROR(VLOOKUP(C114,'[1]Influenze Pivot Data Sheet'!$A$1:$M$461,9,FALSE),0)</f>
        <v>44</v>
      </c>
      <c r="X114" s="11">
        <f>IFERROR(VLOOKUP(C114,'[1]Influenze Pivot Data Sheet'!$A$1:$M$461,10,FALSE),0)</f>
        <v>61</v>
      </c>
      <c r="Y114" s="11">
        <f>IFERROR(VLOOKUP(C114,'[1]Influenze Pivot Data Sheet'!$A$1:$M$461,11,FALSE),0)</f>
        <v>90</v>
      </c>
      <c r="Z114" s="11">
        <f>IFERROR(VLOOKUP(C114,'[1]Influenze Pivot Data Sheet'!$A$1:$M$461,12,FALSE),0)</f>
        <v>195</v>
      </c>
      <c r="AA114" s="11">
        <f>IFERROR(VLOOKUP(C114,'[1]Influenze Pivot Data Sheet'!$A$1:$M$461,13,FALSE),0)</f>
        <v>638</v>
      </c>
      <c r="AB114" s="4">
        <f t="shared" si="6"/>
        <v>9.494463235946365E-4</v>
      </c>
      <c r="AC114" s="4">
        <f t="shared" si="7"/>
        <v>2.836333561851572E-4</v>
      </c>
      <c r="AD114" s="4">
        <f t="shared" si="8"/>
        <v>2.7343946639677742E-4</v>
      </c>
      <c r="AE114" s="4">
        <f t="shared" si="11"/>
        <v>2.7774056568531983E-4</v>
      </c>
      <c r="AF114" s="4">
        <f t="shared" si="11"/>
        <v>2.9166863653476866E-4</v>
      </c>
      <c r="AG114" s="4">
        <f t="shared" si="11"/>
        <v>1.8780583253154247E-4</v>
      </c>
      <c r="AH114" s="4">
        <f t="shared" si="10"/>
        <v>3.0602888290395889E-4</v>
      </c>
      <c r="AI114" s="4">
        <f t="shared" si="10"/>
        <v>4.0719865776957346E-4</v>
      </c>
      <c r="AJ114" s="4">
        <f t="shared" si="10"/>
        <v>1.0289579639802973E-3</v>
      </c>
      <c r="AK114" s="4">
        <f t="shared" si="9"/>
        <v>3.7556566448499178E-3</v>
      </c>
      <c r="AL114" s="4">
        <f t="shared" si="9"/>
        <v>1.0193280542420526E-3</v>
      </c>
      <c r="AM114" s="4">
        <f t="shared" si="9"/>
        <v>4.1492343463060103E-4</v>
      </c>
    </row>
    <row r="115" spans="1:39" x14ac:dyDescent="0.3">
      <c r="A115" s="9" t="s">
        <v>150</v>
      </c>
      <c r="B115" s="9" t="s">
        <v>30</v>
      </c>
      <c r="C115" s="9" t="s">
        <v>155</v>
      </c>
      <c r="D115" s="10">
        <f>VLOOKUP(C115,'[1]Cenus Pivot Data Sheet'!$A$1:$M$469,2,FALSE)</f>
        <v>117186.88999999998</v>
      </c>
      <c r="E115" s="10">
        <f>VLOOKUP(C115,'[1]Cenus Pivot Data Sheet'!$A$1:$M$469,3,FALSE)</f>
        <v>237208.435</v>
      </c>
      <c r="F115" s="10">
        <f>VLOOKUP(C115,'[1]Cenus Pivot Data Sheet'!$A$1:$M$469,4,FALSE)</f>
        <v>222510.21500000003</v>
      </c>
      <c r="G115" s="10">
        <f>VLOOKUP(C115,'[1]Cenus Pivot Data Sheet'!$A$1:$M$469,5,FALSE)</f>
        <v>208266.16099999996</v>
      </c>
      <c r="H115" s="10">
        <f>VLOOKUP(C115,'[1]Cenus Pivot Data Sheet'!$A$1:$M$469,6,FALSE)</f>
        <v>191229.17699999997</v>
      </c>
      <c r="I115" s="10">
        <f>VLOOKUP(C115,'[1]Cenus Pivot Data Sheet'!$A$1:$M$469,7,FALSE)</f>
        <v>200453.413</v>
      </c>
      <c r="J115" s="10">
        <f>VLOOKUP(C115,'[1]Cenus Pivot Data Sheet'!$A$1:$M$469,8,FALSE)</f>
        <v>181315.43099999998</v>
      </c>
      <c r="K115" s="10">
        <f>VLOOKUP(C115,'[1]Cenus Pivot Data Sheet'!$A$1:$M$469,9,FALSE)</f>
        <v>112203.31700000001</v>
      </c>
      <c r="L115" s="10">
        <f>VLOOKUP(C115,'[1]Cenus Pivot Data Sheet'!$A$1:$M$469,10,FALSE)</f>
        <v>59270.092999999993</v>
      </c>
      <c r="M115" s="10">
        <f>VLOOKUP(C115,'[1]Cenus Pivot Data Sheet'!$A$1:$M$469,11,FALSE)</f>
        <v>24265.836000000007</v>
      </c>
      <c r="N115" s="10">
        <f>VLOOKUP(C115,'[1]Cenus Pivot Data Sheet'!$A$1:$M$469,12,FALSE)</f>
        <v>195739.24600000001</v>
      </c>
      <c r="O115" s="10">
        <f>VLOOKUP(C115,'[1]Cenus Pivot Data Sheet'!$A$1:$M$469,13,FALSE)</f>
        <v>1553908.9680000001</v>
      </c>
      <c r="P115" s="11">
        <f>IFERROR(VLOOKUP(C115,'[1]Influenze Pivot Data Sheet'!$A$1:$M$461,2,FALSE),0)</f>
        <v>96</v>
      </c>
      <c r="Q115" s="11">
        <f>IFERROR(VLOOKUP(C115,'[1]Influenze Pivot Data Sheet'!$A$1:$M$461,3,FALSE),0)</f>
        <v>48</v>
      </c>
      <c r="R115" s="11">
        <f>IFERROR(VLOOKUP(C115,'[1]Influenze Pivot Data Sheet'!$A$1:$M$461,4,FALSE),0)</f>
        <v>70</v>
      </c>
      <c r="S115" s="11">
        <f>IFERROR(VLOOKUP(C115,'[1]Influenze Pivot Data Sheet'!$A$1:$M$461,5,FALSE),0)</f>
        <v>57</v>
      </c>
      <c r="T115" s="11">
        <f>IFERROR(VLOOKUP(C115,'[1]Influenze Pivot Data Sheet'!$A$1:$M$461,6,FALSE),0)</f>
        <v>39</v>
      </c>
      <c r="U115" s="11">
        <f>IFERROR(VLOOKUP(C115,'[1]Influenze Pivot Data Sheet'!$A$1:$M$461,7,FALSE),0)</f>
        <v>53</v>
      </c>
      <c r="V115" s="11">
        <f>IFERROR(VLOOKUP(C115,'[1]Influenze Pivot Data Sheet'!$A$1:$M$461,8,FALSE),0)</f>
        <v>35</v>
      </c>
      <c r="W115" s="11">
        <f>IFERROR(VLOOKUP(C115,'[1]Influenze Pivot Data Sheet'!$A$1:$M$461,9,FALSE),0)</f>
        <v>63</v>
      </c>
      <c r="X115" s="11">
        <f>IFERROR(VLOOKUP(C115,'[1]Influenze Pivot Data Sheet'!$A$1:$M$461,10,FALSE),0)</f>
        <v>67</v>
      </c>
      <c r="Y115" s="11">
        <f>IFERROR(VLOOKUP(C115,'[1]Influenze Pivot Data Sheet'!$A$1:$M$461,11,FALSE),0)</f>
        <v>121</v>
      </c>
      <c r="Z115" s="11">
        <f>IFERROR(VLOOKUP(C115,'[1]Influenze Pivot Data Sheet'!$A$1:$M$461,12,FALSE),0)</f>
        <v>251</v>
      </c>
      <c r="AA115" s="11">
        <f>IFERROR(VLOOKUP(C115,'[1]Influenze Pivot Data Sheet'!$A$1:$M$461,13,FALSE),0)</f>
        <v>649</v>
      </c>
      <c r="AB115" s="4">
        <f t="shared" si="6"/>
        <v>8.1920426423126352E-4</v>
      </c>
      <c r="AC115" s="4">
        <f t="shared" si="7"/>
        <v>2.0235368105691519E-4</v>
      </c>
      <c r="AD115" s="4">
        <f t="shared" si="8"/>
        <v>3.1459229860525726E-4</v>
      </c>
      <c r="AE115" s="4">
        <f t="shared" si="11"/>
        <v>2.7368824453435816E-4</v>
      </c>
      <c r="AF115" s="4">
        <f t="shared" si="11"/>
        <v>2.0394377370562029E-4</v>
      </c>
      <c r="AG115" s="4">
        <f t="shared" si="11"/>
        <v>2.6440058668394934E-4</v>
      </c>
      <c r="AH115" s="4">
        <f t="shared" si="10"/>
        <v>1.9303376335354493E-4</v>
      </c>
      <c r="AI115" s="4">
        <f t="shared" si="10"/>
        <v>5.6148072699134196E-4</v>
      </c>
      <c r="AJ115" s="4">
        <f t="shared" si="10"/>
        <v>1.1304183376260268E-3</v>
      </c>
      <c r="AK115" s="4">
        <f t="shared" si="9"/>
        <v>4.9864344257498474E-3</v>
      </c>
      <c r="AL115" s="4">
        <f t="shared" si="9"/>
        <v>1.2823182122608154E-3</v>
      </c>
      <c r="AM115" s="4">
        <f t="shared" si="9"/>
        <v>4.1765638358810217E-4</v>
      </c>
    </row>
    <row r="116" spans="1:39" x14ac:dyDescent="0.3">
      <c r="A116" s="9" t="s">
        <v>150</v>
      </c>
      <c r="B116" s="9" t="s">
        <v>32</v>
      </c>
      <c r="C116" s="9" t="s">
        <v>156</v>
      </c>
      <c r="D116" s="10">
        <f>VLOOKUP(C116,'[1]Cenus Pivot Data Sheet'!$A$1:$M$469,2,FALSE)</f>
        <v>105305.61700000001</v>
      </c>
      <c r="E116" s="10">
        <f>VLOOKUP(C116,'[1]Cenus Pivot Data Sheet'!$A$1:$M$469,3,FALSE)</f>
        <v>220453.24700000003</v>
      </c>
      <c r="F116" s="10">
        <f>VLOOKUP(C116,'[1]Cenus Pivot Data Sheet'!$A$1:$M$469,4,FALSE)</f>
        <v>199613.28600000002</v>
      </c>
      <c r="G116" s="10">
        <f>VLOOKUP(C116,'[1]Cenus Pivot Data Sheet'!$A$1:$M$469,5,FALSE)</f>
        <v>195363.098</v>
      </c>
      <c r="H116" s="10">
        <f>VLOOKUP(C116,'[1]Cenus Pivot Data Sheet'!$A$1:$M$469,6,FALSE)</f>
        <v>180904.51200000002</v>
      </c>
      <c r="I116" s="10">
        <f>VLOOKUP(C116,'[1]Cenus Pivot Data Sheet'!$A$1:$M$469,7,FALSE)</f>
        <v>184813.79800000001</v>
      </c>
      <c r="J116" s="10">
        <f>VLOOKUP(C116,'[1]Cenus Pivot Data Sheet'!$A$1:$M$469,8,FALSE)</f>
        <v>171175.413</v>
      </c>
      <c r="K116" s="10">
        <f>VLOOKUP(C116,'[1]Cenus Pivot Data Sheet'!$A$1:$M$469,9,FALSE)</f>
        <v>109409.83099999999</v>
      </c>
      <c r="L116" s="10">
        <f>VLOOKUP(C116,'[1]Cenus Pivot Data Sheet'!$A$1:$M$469,10,FALSE)</f>
        <v>57199.572000000007</v>
      </c>
      <c r="M116" s="10">
        <f>VLOOKUP(C116,'[1]Cenus Pivot Data Sheet'!$A$1:$M$469,11,FALSE)</f>
        <v>22841.778000000002</v>
      </c>
      <c r="N116" s="10">
        <f>VLOOKUP(C116,'[1]Cenus Pivot Data Sheet'!$A$1:$M$469,12,FALSE)</f>
        <v>189451.18099999998</v>
      </c>
      <c r="O116" s="10">
        <f>VLOOKUP(C116,'[1]Cenus Pivot Data Sheet'!$A$1:$M$469,13,FALSE)</f>
        <v>1447080.152</v>
      </c>
      <c r="P116" s="11">
        <f>IFERROR(VLOOKUP(C116,'[1]Influenze Pivot Data Sheet'!$A$1:$M$461,2,FALSE),0)</f>
        <v>114</v>
      </c>
      <c r="Q116" s="11">
        <f>IFERROR(VLOOKUP(C116,'[1]Influenze Pivot Data Sheet'!$A$1:$M$461,3,FALSE),0)</f>
        <v>48</v>
      </c>
      <c r="R116" s="11">
        <f>IFERROR(VLOOKUP(C116,'[1]Influenze Pivot Data Sheet'!$A$1:$M$461,4,FALSE),0)</f>
        <v>61</v>
      </c>
      <c r="S116" s="11">
        <f>IFERROR(VLOOKUP(C116,'[1]Influenze Pivot Data Sheet'!$A$1:$M$461,5,FALSE),0)</f>
        <v>32</v>
      </c>
      <c r="T116" s="11">
        <f>IFERROR(VLOOKUP(C116,'[1]Influenze Pivot Data Sheet'!$A$1:$M$461,6,FALSE),0)</f>
        <v>49</v>
      </c>
      <c r="U116" s="11">
        <f>IFERROR(VLOOKUP(C116,'[1]Influenze Pivot Data Sheet'!$A$1:$M$461,7,FALSE),0)</f>
        <v>58</v>
      </c>
      <c r="V116" s="11">
        <f>IFERROR(VLOOKUP(C116,'[1]Influenze Pivot Data Sheet'!$A$1:$M$461,8,FALSE),0)</f>
        <v>51</v>
      </c>
      <c r="W116" s="11">
        <f>IFERROR(VLOOKUP(C116,'[1]Influenze Pivot Data Sheet'!$A$1:$M$461,9,FALSE),0)</f>
        <v>44</v>
      </c>
      <c r="X116" s="11">
        <f>IFERROR(VLOOKUP(C116,'[1]Influenze Pivot Data Sheet'!$A$1:$M$461,10,FALSE),0)</f>
        <v>73</v>
      </c>
      <c r="Y116" s="11">
        <f>IFERROR(VLOOKUP(C116,'[1]Influenze Pivot Data Sheet'!$A$1:$M$461,11,FALSE),0)</f>
        <v>97</v>
      </c>
      <c r="Z116" s="11">
        <f>IFERROR(VLOOKUP(C116,'[1]Influenze Pivot Data Sheet'!$A$1:$M$461,12,FALSE),0)</f>
        <v>214</v>
      </c>
      <c r="AA116" s="11">
        <f>IFERROR(VLOOKUP(C116,'[1]Influenze Pivot Data Sheet'!$A$1:$M$461,13,FALSE),0)</f>
        <v>627</v>
      </c>
      <c r="AB116" s="4">
        <f t="shared" si="6"/>
        <v>1.0825633356290954E-3</v>
      </c>
      <c r="AC116" s="4">
        <f t="shared" si="7"/>
        <v>2.1773324118923044E-4</v>
      </c>
      <c r="AD116" s="4">
        <f t="shared" si="8"/>
        <v>3.0559088136047213E-4</v>
      </c>
      <c r="AE116" s="4">
        <f t="shared" si="11"/>
        <v>1.6379756631418693E-4</v>
      </c>
      <c r="AF116" s="4">
        <f t="shared" si="11"/>
        <v>2.7086112700163052E-4</v>
      </c>
      <c r="AG116" s="4">
        <f t="shared" si="11"/>
        <v>3.1382938193824682E-4</v>
      </c>
      <c r="AH116" s="4">
        <f t="shared" si="10"/>
        <v>2.9793998510755748E-4</v>
      </c>
      <c r="AI116" s="4">
        <f t="shared" si="10"/>
        <v>4.021576452302536E-4</v>
      </c>
      <c r="AJ116" s="4">
        <f t="shared" si="10"/>
        <v>1.2762333256619472E-3</v>
      </c>
      <c r="AK116" s="4">
        <f t="shared" si="9"/>
        <v>4.2466046207085975E-3</v>
      </c>
      <c r="AL116" s="4">
        <f t="shared" si="9"/>
        <v>1.1295786010434004E-3</v>
      </c>
      <c r="AM116" s="4">
        <f t="shared" si="9"/>
        <v>4.3328629663908207E-4</v>
      </c>
    </row>
    <row r="117" spans="1:39" x14ac:dyDescent="0.3">
      <c r="A117" s="9" t="s">
        <v>150</v>
      </c>
      <c r="B117" s="9" t="s">
        <v>34</v>
      </c>
      <c r="C117" s="9" t="s">
        <v>157</v>
      </c>
      <c r="D117" s="10">
        <f>VLOOKUP(C117,'[1]Cenus Pivot Data Sheet'!$A$1:$M$469,2,FALSE)</f>
        <v>106045.37800000001</v>
      </c>
      <c r="E117" s="10">
        <f>VLOOKUP(C117,'[1]Cenus Pivot Data Sheet'!$A$1:$M$469,3,FALSE)</f>
        <v>223634.64700000003</v>
      </c>
      <c r="F117" s="10">
        <f>VLOOKUP(C117,'[1]Cenus Pivot Data Sheet'!$A$1:$M$469,4,FALSE)</f>
        <v>210738.2</v>
      </c>
      <c r="G117" s="10">
        <f>VLOOKUP(C117,'[1]Cenus Pivot Data Sheet'!$A$1:$M$469,5,FALSE)</f>
        <v>199795.44200000004</v>
      </c>
      <c r="H117" s="10">
        <f>VLOOKUP(C117,'[1]Cenus Pivot Data Sheet'!$A$1:$M$469,6,FALSE)</f>
        <v>185526.40999999997</v>
      </c>
      <c r="I117" s="10">
        <f>VLOOKUP(C117,'[1]Cenus Pivot Data Sheet'!$A$1:$M$469,7,FALSE)</f>
        <v>186597</v>
      </c>
      <c r="J117" s="10">
        <f>VLOOKUP(C117,'[1]Cenus Pivot Data Sheet'!$A$1:$M$469,8,FALSE)</f>
        <v>175739.32499999998</v>
      </c>
      <c r="K117" s="10">
        <f>VLOOKUP(C117,'[1]Cenus Pivot Data Sheet'!$A$1:$M$469,9,FALSE)</f>
        <v>115193.95199999999</v>
      </c>
      <c r="L117" s="10">
        <f>VLOOKUP(C117,'[1]Cenus Pivot Data Sheet'!$A$1:$M$469,10,FALSE)</f>
        <v>57896.127999999997</v>
      </c>
      <c r="M117" s="10">
        <f>VLOOKUP(C117,'[1]Cenus Pivot Data Sheet'!$A$1:$M$469,11,FALSE)</f>
        <v>22252.798999999999</v>
      </c>
      <c r="N117" s="10">
        <f>VLOOKUP(C117,'[1]Cenus Pivot Data Sheet'!$A$1:$M$469,12,FALSE)</f>
        <v>195342.87899999999</v>
      </c>
      <c r="O117" s="10">
        <f>VLOOKUP(C117,'[1]Cenus Pivot Data Sheet'!$A$1:$M$469,13,FALSE)</f>
        <v>1483419.281</v>
      </c>
      <c r="P117" s="11">
        <f>IFERROR(VLOOKUP(C117,'[1]Influenze Pivot Data Sheet'!$A$1:$M$461,2,FALSE),0)</f>
        <v>106</v>
      </c>
      <c r="Q117" s="11">
        <f>IFERROR(VLOOKUP(C117,'[1]Influenze Pivot Data Sheet'!$A$1:$M$461,3,FALSE),0)</f>
        <v>43</v>
      </c>
      <c r="R117" s="11">
        <f>IFERROR(VLOOKUP(C117,'[1]Influenze Pivot Data Sheet'!$A$1:$M$461,4,FALSE),0)</f>
        <v>62</v>
      </c>
      <c r="S117" s="11">
        <f>IFERROR(VLOOKUP(C117,'[1]Influenze Pivot Data Sheet'!$A$1:$M$461,5,FALSE),0)</f>
        <v>59</v>
      </c>
      <c r="T117" s="11">
        <f>IFERROR(VLOOKUP(C117,'[1]Influenze Pivot Data Sheet'!$A$1:$M$461,6,FALSE),0)</f>
        <v>74</v>
      </c>
      <c r="U117" s="11">
        <f>IFERROR(VLOOKUP(C117,'[1]Influenze Pivot Data Sheet'!$A$1:$M$461,7,FALSE),0)</f>
        <v>60</v>
      </c>
      <c r="V117" s="11">
        <f>IFERROR(VLOOKUP(C117,'[1]Influenze Pivot Data Sheet'!$A$1:$M$461,8,FALSE),0)</f>
        <v>61</v>
      </c>
      <c r="W117" s="11">
        <f>IFERROR(VLOOKUP(C117,'[1]Influenze Pivot Data Sheet'!$A$1:$M$461,9,FALSE),0)</f>
        <v>37</v>
      </c>
      <c r="X117" s="11">
        <f>IFERROR(VLOOKUP(C117,'[1]Influenze Pivot Data Sheet'!$A$1:$M$461,10,FALSE),0)</f>
        <v>69</v>
      </c>
      <c r="Y117" s="11">
        <f>IFERROR(VLOOKUP(C117,'[1]Influenze Pivot Data Sheet'!$A$1:$M$461,11,FALSE),0)</f>
        <v>97</v>
      </c>
      <c r="Z117" s="11">
        <f>IFERROR(VLOOKUP(C117,'[1]Influenze Pivot Data Sheet'!$A$1:$M$461,12,FALSE),0)</f>
        <v>203</v>
      </c>
      <c r="AA117" s="11">
        <f>IFERROR(VLOOKUP(C117,'[1]Influenze Pivot Data Sheet'!$A$1:$M$461,13,FALSE),0)</f>
        <v>668</v>
      </c>
      <c r="AB117" s="4">
        <f t="shared" si="6"/>
        <v>9.9957208884671992E-4</v>
      </c>
      <c r="AC117" s="4">
        <f t="shared" si="7"/>
        <v>1.9227789869250445E-4</v>
      </c>
      <c r="AD117" s="4">
        <f t="shared" si="8"/>
        <v>2.9420389848636836E-4</v>
      </c>
      <c r="AE117" s="4">
        <f t="shared" si="11"/>
        <v>2.9530203196527369E-4</v>
      </c>
      <c r="AF117" s="4">
        <f t="shared" si="11"/>
        <v>3.9886504568271443E-4</v>
      </c>
      <c r="AG117" s="4">
        <f t="shared" si="11"/>
        <v>3.21548577951414E-4</v>
      </c>
      <c r="AH117" s="4">
        <f t="shared" si="10"/>
        <v>3.4710500908092146E-4</v>
      </c>
      <c r="AI117" s="4">
        <f t="shared" si="10"/>
        <v>3.2119741842002265E-4</v>
      </c>
      <c r="AJ117" s="4">
        <f t="shared" si="10"/>
        <v>1.1917895441988799E-3</v>
      </c>
      <c r="AK117" s="4">
        <f t="shared" si="9"/>
        <v>4.3590022091153568E-3</v>
      </c>
      <c r="AL117" s="4">
        <f t="shared" si="9"/>
        <v>1.039198362587868E-3</v>
      </c>
      <c r="AM117" s="4">
        <f t="shared" si="9"/>
        <v>4.5031098662118578E-4</v>
      </c>
    </row>
    <row r="118" spans="1:39" x14ac:dyDescent="0.3">
      <c r="A118" s="9" t="s">
        <v>150</v>
      </c>
      <c r="B118" s="9" t="s">
        <v>36</v>
      </c>
      <c r="C118" s="9" t="s">
        <v>158</v>
      </c>
      <c r="D118" s="10">
        <f>VLOOKUP(C118,'[1]Cenus Pivot Data Sheet'!$A$1:$M$469,2,FALSE)</f>
        <v>104928.70999999999</v>
      </c>
      <c r="E118" s="10">
        <f>VLOOKUP(C118,'[1]Cenus Pivot Data Sheet'!$A$1:$M$469,3,FALSE)</f>
        <v>226209.63499999995</v>
      </c>
      <c r="F118" s="10">
        <f>VLOOKUP(C118,'[1]Cenus Pivot Data Sheet'!$A$1:$M$469,4,FALSE)</f>
        <v>210922.47400000002</v>
      </c>
      <c r="G118" s="10">
        <f>VLOOKUP(C118,'[1]Cenus Pivot Data Sheet'!$A$1:$M$469,5,FALSE)</f>
        <v>198792.23300000001</v>
      </c>
      <c r="H118" s="10">
        <f>VLOOKUP(C118,'[1]Cenus Pivot Data Sheet'!$A$1:$M$469,6,FALSE)</f>
        <v>185114.62700000001</v>
      </c>
      <c r="I118" s="10">
        <f>VLOOKUP(C118,'[1]Cenus Pivot Data Sheet'!$A$1:$M$469,7,FALSE)</f>
        <v>181877.14900000003</v>
      </c>
      <c r="J118" s="10">
        <f>VLOOKUP(C118,'[1]Cenus Pivot Data Sheet'!$A$1:$M$469,8,FALSE)</f>
        <v>180223.478</v>
      </c>
      <c r="K118" s="10">
        <f>VLOOKUP(C118,'[1]Cenus Pivot Data Sheet'!$A$1:$M$469,9,FALSE)</f>
        <v>124425.43799999999</v>
      </c>
      <c r="L118" s="10">
        <f>VLOOKUP(C118,'[1]Cenus Pivot Data Sheet'!$A$1:$M$469,10,FALSE)</f>
        <v>60701.626999999993</v>
      </c>
      <c r="M118" s="10">
        <f>VLOOKUP(C118,'[1]Cenus Pivot Data Sheet'!$A$1:$M$469,11,FALSE)</f>
        <v>24139.109000000004</v>
      </c>
      <c r="N118" s="10">
        <f>VLOOKUP(C118,'[1]Cenus Pivot Data Sheet'!$A$1:$M$469,12,FALSE)</f>
        <v>209266.174</v>
      </c>
      <c r="O118" s="10">
        <f>VLOOKUP(C118,'[1]Cenus Pivot Data Sheet'!$A$1:$M$469,13,FALSE)</f>
        <v>1497334.48</v>
      </c>
      <c r="P118" s="11">
        <f>IFERROR(VLOOKUP(C118,'[1]Influenze Pivot Data Sheet'!$A$1:$M$461,2,FALSE),0)</f>
        <v>96</v>
      </c>
      <c r="Q118" s="11">
        <f>IFERROR(VLOOKUP(C118,'[1]Influenze Pivot Data Sheet'!$A$1:$M$461,3,FALSE),0)</f>
        <v>49</v>
      </c>
      <c r="R118" s="11">
        <f>IFERROR(VLOOKUP(C118,'[1]Influenze Pivot Data Sheet'!$A$1:$M$461,4,FALSE),0)</f>
        <v>47</v>
      </c>
      <c r="S118" s="11">
        <f>IFERROR(VLOOKUP(C118,'[1]Influenze Pivot Data Sheet'!$A$1:$M$461,5,FALSE),0)</f>
        <v>47</v>
      </c>
      <c r="T118" s="11">
        <f>IFERROR(VLOOKUP(C118,'[1]Influenze Pivot Data Sheet'!$A$1:$M$461,6,FALSE),0)</f>
        <v>61</v>
      </c>
      <c r="U118" s="11">
        <f>IFERROR(VLOOKUP(C118,'[1]Influenze Pivot Data Sheet'!$A$1:$M$461,7,FALSE),0)</f>
        <v>70</v>
      </c>
      <c r="V118" s="11">
        <f>IFERROR(VLOOKUP(C118,'[1]Influenze Pivot Data Sheet'!$A$1:$M$461,8,FALSE),0)</f>
        <v>48</v>
      </c>
      <c r="W118" s="11">
        <f>IFERROR(VLOOKUP(C118,'[1]Influenze Pivot Data Sheet'!$A$1:$M$461,9,FALSE),0)</f>
        <v>60</v>
      </c>
      <c r="X118" s="11">
        <f>IFERROR(VLOOKUP(C118,'[1]Influenze Pivot Data Sheet'!$A$1:$M$461,10,FALSE),0)</f>
        <v>43</v>
      </c>
      <c r="Y118" s="11">
        <f>IFERROR(VLOOKUP(C118,'[1]Influenze Pivot Data Sheet'!$A$1:$M$461,11,FALSE),0)</f>
        <v>84</v>
      </c>
      <c r="Z118" s="11">
        <f>IFERROR(VLOOKUP(C118,'[1]Influenze Pivot Data Sheet'!$A$1:$M$461,12,FALSE),0)</f>
        <v>187</v>
      </c>
      <c r="AA118" s="11">
        <f>IFERROR(VLOOKUP(C118,'[1]Influenze Pivot Data Sheet'!$A$1:$M$461,13,FALSE),0)</f>
        <v>605</v>
      </c>
      <c r="AB118" s="4">
        <f t="shared" si="6"/>
        <v>9.1490689249872613E-4</v>
      </c>
      <c r="AC118" s="4">
        <f t="shared" si="7"/>
        <v>2.1661323135064521E-4</v>
      </c>
      <c r="AD118" s="4">
        <f t="shared" si="8"/>
        <v>2.2283068801857501E-4</v>
      </c>
      <c r="AE118" s="4">
        <f t="shared" si="11"/>
        <v>2.364277481605632E-4</v>
      </c>
      <c r="AF118" s="4">
        <f t="shared" si="11"/>
        <v>3.2952555391530457E-4</v>
      </c>
      <c r="AG118" s="4">
        <f t="shared" si="11"/>
        <v>3.8487517747487889E-4</v>
      </c>
      <c r="AH118" s="4">
        <f t="shared" si="10"/>
        <v>2.663359986871411E-4</v>
      </c>
      <c r="AI118" s="4">
        <f t="shared" si="10"/>
        <v>4.822165062420757E-4</v>
      </c>
      <c r="AJ118" s="4">
        <f t="shared" si="10"/>
        <v>7.0838298947077649E-4</v>
      </c>
      <c r="AK118" s="4">
        <f t="shared" si="9"/>
        <v>3.479830179316063E-3</v>
      </c>
      <c r="AL118" s="4">
        <f t="shared" si="9"/>
        <v>8.935987906005296E-4</v>
      </c>
      <c r="AM118" s="4">
        <f t="shared" si="9"/>
        <v>4.0405133794821851E-4</v>
      </c>
    </row>
    <row r="119" spans="1:39" x14ac:dyDescent="0.3">
      <c r="A119" s="9" t="s">
        <v>150</v>
      </c>
      <c r="B119" s="9" t="s">
        <v>38</v>
      </c>
      <c r="C119" s="9" t="s">
        <v>159</v>
      </c>
      <c r="D119" s="10">
        <f>VLOOKUP(C119,'[1]Cenus Pivot Data Sheet'!$A$1:$M$469,2,FALSE)</f>
        <v>100125</v>
      </c>
      <c r="E119" s="10">
        <f>VLOOKUP(C119,'[1]Cenus Pivot Data Sheet'!$A$1:$M$469,3,FALSE)</f>
        <v>219883</v>
      </c>
      <c r="F119" s="10">
        <f>VLOOKUP(C119,'[1]Cenus Pivot Data Sheet'!$A$1:$M$469,4,FALSE)</f>
        <v>202076</v>
      </c>
      <c r="G119" s="10">
        <f>VLOOKUP(C119,'[1]Cenus Pivot Data Sheet'!$A$1:$M$469,5,FALSE)</f>
        <v>197089</v>
      </c>
      <c r="H119" s="10">
        <f>VLOOKUP(C119,'[1]Cenus Pivot Data Sheet'!$A$1:$M$469,6,FALSE)</f>
        <v>185100</v>
      </c>
      <c r="I119" s="10">
        <f>VLOOKUP(C119,'[1]Cenus Pivot Data Sheet'!$A$1:$M$469,7,FALSE)</f>
        <v>180146</v>
      </c>
      <c r="J119" s="10">
        <f>VLOOKUP(C119,'[1]Cenus Pivot Data Sheet'!$A$1:$M$469,8,FALSE)</f>
        <v>179283</v>
      </c>
      <c r="K119" s="10">
        <f>VLOOKUP(C119,'[1]Cenus Pivot Data Sheet'!$A$1:$M$469,9,FALSE)</f>
        <v>128357</v>
      </c>
      <c r="L119" s="10">
        <f>VLOOKUP(C119,'[1]Cenus Pivot Data Sheet'!$A$1:$M$469,10,FALSE)</f>
        <v>61454</v>
      </c>
      <c r="M119" s="10">
        <f>VLOOKUP(C119,'[1]Cenus Pivot Data Sheet'!$A$1:$M$469,11,FALSE)</f>
        <v>23893</v>
      </c>
      <c r="N119" s="10">
        <f>VLOOKUP(C119,'[1]Cenus Pivot Data Sheet'!$A$1:$M$469,12,FALSE)</f>
        <v>213704</v>
      </c>
      <c r="O119" s="10">
        <f>VLOOKUP(C119,'[1]Cenus Pivot Data Sheet'!$A$1:$M$469,13,FALSE)</f>
        <v>1477406</v>
      </c>
      <c r="P119" s="11">
        <f>IFERROR(VLOOKUP(C119,'[1]Influenze Pivot Data Sheet'!$A$1:$M$461,2,FALSE),0)</f>
        <v>95</v>
      </c>
      <c r="Q119" s="11">
        <f>IFERROR(VLOOKUP(C119,'[1]Influenze Pivot Data Sheet'!$A$1:$M$461,3,FALSE),0)</f>
        <v>59</v>
      </c>
      <c r="R119" s="11">
        <f>IFERROR(VLOOKUP(C119,'[1]Influenze Pivot Data Sheet'!$A$1:$M$461,4,FALSE),0)</f>
        <v>58</v>
      </c>
      <c r="S119" s="11">
        <f>IFERROR(VLOOKUP(C119,'[1]Influenze Pivot Data Sheet'!$A$1:$M$461,5,FALSE),0)</f>
        <v>48</v>
      </c>
      <c r="T119" s="11">
        <f>IFERROR(VLOOKUP(C119,'[1]Influenze Pivot Data Sheet'!$A$1:$M$461,6,FALSE),0)</f>
        <v>58</v>
      </c>
      <c r="U119" s="11">
        <f>IFERROR(VLOOKUP(C119,'[1]Influenze Pivot Data Sheet'!$A$1:$M$461,7,FALSE),0)</f>
        <v>63</v>
      </c>
      <c r="V119" s="11">
        <f>IFERROR(VLOOKUP(C119,'[1]Influenze Pivot Data Sheet'!$A$1:$M$461,8,FALSE),0)</f>
        <v>59</v>
      </c>
      <c r="W119" s="11">
        <f>IFERROR(VLOOKUP(C119,'[1]Influenze Pivot Data Sheet'!$A$1:$M$461,9,FALSE),0)</f>
        <v>47</v>
      </c>
      <c r="X119" s="11">
        <f>IFERROR(VLOOKUP(C119,'[1]Influenze Pivot Data Sheet'!$A$1:$M$461,10,FALSE),0)</f>
        <v>51</v>
      </c>
      <c r="Y119" s="11">
        <f>IFERROR(VLOOKUP(C119,'[1]Influenze Pivot Data Sheet'!$A$1:$M$461,11,FALSE),0)</f>
        <v>119</v>
      </c>
      <c r="Z119" s="11">
        <f>IFERROR(VLOOKUP(C119,'[1]Influenze Pivot Data Sheet'!$A$1:$M$461,12,FALSE),0)</f>
        <v>217</v>
      </c>
      <c r="AA119" s="11">
        <f>IFERROR(VLOOKUP(C119,'[1]Influenze Pivot Data Sheet'!$A$1:$M$461,13,FALSE),0)</f>
        <v>657</v>
      </c>
      <c r="AB119" s="4">
        <f t="shared" si="6"/>
        <v>9.4881398252184769E-4</v>
      </c>
      <c r="AC119" s="4">
        <f t="shared" si="7"/>
        <v>2.68324518039139E-4</v>
      </c>
      <c r="AD119" s="4">
        <f t="shared" si="8"/>
        <v>2.870207248757893E-4</v>
      </c>
      <c r="AE119" s="4">
        <f t="shared" si="11"/>
        <v>2.435447944837104E-4</v>
      </c>
      <c r="AF119" s="4">
        <f t="shared" si="11"/>
        <v>3.1334413830361966E-4</v>
      </c>
      <c r="AG119" s="4">
        <f t="shared" si="11"/>
        <v>3.4971634118992372E-4</v>
      </c>
      <c r="AH119" s="4">
        <f t="shared" si="10"/>
        <v>3.2908864755721402E-4</v>
      </c>
      <c r="AI119" s="4">
        <f t="shared" si="10"/>
        <v>3.6616623947272064E-4</v>
      </c>
      <c r="AJ119" s="4">
        <f t="shared" si="10"/>
        <v>8.2988902268363329E-4</v>
      </c>
      <c r="AK119" s="4">
        <f t="shared" si="9"/>
        <v>4.9805382329552589E-3</v>
      </c>
      <c r="AL119" s="4">
        <f t="shared" si="9"/>
        <v>1.0154232021862015E-3</v>
      </c>
      <c r="AM119" s="4">
        <f t="shared" si="9"/>
        <v>4.4469834290641842E-4</v>
      </c>
    </row>
    <row r="120" spans="1:39" x14ac:dyDescent="0.3">
      <c r="A120" s="9" t="s">
        <v>160</v>
      </c>
      <c r="B120" s="9" t="s">
        <v>22</v>
      </c>
      <c r="C120" s="9" t="s">
        <v>161</v>
      </c>
      <c r="D120" s="10">
        <f>VLOOKUP(C120,'[1]Cenus Pivot Data Sheet'!$A$1:$M$469,2,FALSE)</f>
        <v>892111.46400000004</v>
      </c>
      <c r="E120" s="10">
        <f>VLOOKUP(C120,'[1]Cenus Pivot Data Sheet'!$A$1:$M$469,3,FALSE)</f>
        <v>1754655.1489999997</v>
      </c>
      <c r="F120" s="10">
        <f>VLOOKUP(C120,'[1]Cenus Pivot Data Sheet'!$A$1:$M$469,4,FALSE)</f>
        <v>1830364.514</v>
      </c>
      <c r="G120" s="10">
        <f>VLOOKUP(C120,'[1]Cenus Pivot Data Sheet'!$A$1:$M$469,5,FALSE)</f>
        <v>1758476.67</v>
      </c>
      <c r="H120" s="10">
        <f>VLOOKUP(C120,'[1]Cenus Pivot Data Sheet'!$A$1:$M$469,6,FALSE)</f>
        <v>1816055.4360000002</v>
      </c>
      <c r="I120" s="10">
        <f>VLOOKUP(C120,'[1]Cenus Pivot Data Sheet'!$A$1:$M$469,7,FALSE)</f>
        <v>1851699.4280000001</v>
      </c>
      <c r="J120" s="10">
        <f>VLOOKUP(C120,'[1]Cenus Pivot Data Sheet'!$A$1:$M$469,8,FALSE)</f>
        <v>1329711.6629999997</v>
      </c>
      <c r="K120" s="10">
        <f>VLOOKUP(C120,'[1]Cenus Pivot Data Sheet'!$A$1:$M$469,9,FALSE)</f>
        <v>796071.00699999998</v>
      </c>
      <c r="L120" s="10">
        <f>VLOOKUP(C120,'[1]Cenus Pivot Data Sheet'!$A$1:$M$469,10,FALSE)</f>
        <v>534055.47799999989</v>
      </c>
      <c r="M120" s="10">
        <f>VLOOKUP(C120,'[1]Cenus Pivot Data Sheet'!$A$1:$M$469,11,FALSE)</f>
        <v>221032.01099999997</v>
      </c>
      <c r="N120" s="10">
        <f>VLOOKUP(C120,'[1]Cenus Pivot Data Sheet'!$A$1:$M$469,12,FALSE)</f>
        <v>1551158.4959999998</v>
      </c>
      <c r="O120" s="10">
        <f>VLOOKUP(C120,'[1]Cenus Pivot Data Sheet'!$A$1:$M$469,13,FALSE)</f>
        <v>12784232.82</v>
      </c>
      <c r="P120" s="11">
        <f>IFERROR(VLOOKUP(C120,'[1]Influenze Pivot Data Sheet'!$A$1:$M$461,2,FALSE),0)</f>
        <v>112</v>
      </c>
      <c r="Q120" s="11">
        <f>IFERROR(VLOOKUP(C120,'[1]Influenze Pivot Data Sheet'!$A$1:$M$461,3,FALSE),0)</f>
        <v>70</v>
      </c>
      <c r="R120" s="11">
        <f>IFERROR(VLOOKUP(C120,'[1]Influenze Pivot Data Sheet'!$A$1:$M$461,4,FALSE),0)</f>
        <v>53</v>
      </c>
      <c r="S120" s="11">
        <f>IFERROR(VLOOKUP(C120,'[1]Influenze Pivot Data Sheet'!$A$1:$M$461,5,FALSE),0)</f>
        <v>58</v>
      </c>
      <c r="T120" s="11">
        <f>IFERROR(VLOOKUP(C120,'[1]Influenze Pivot Data Sheet'!$A$1:$M$461,6,FALSE),0)</f>
        <v>63</v>
      </c>
      <c r="U120" s="11">
        <f>IFERROR(VLOOKUP(C120,'[1]Influenze Pivot Data Sheet'!$A$1:$M$461,7,FALSE),0)</f>
        <v>102</v>
      </c>
      <c r="V120" s="11">
        <f>IFERROR(VLOOKUP(C120,'[1]Influenze Pivot Data Sheet'!$A$1:$M$461,8,FALSE),0)</f>
        <v>173</v>
      </c>
      <c r="W120" s="11">
        <f>IFERROR(VLOOKUP(C120,'[1]Influenze Pivot Data Sheet'!$A$1:$M$461,9,FALSE),0)</f>
        <v>263</v>
      </c>
      <c r="X120" s="11">
        <f>IFERROR(VLOOKUP(C120,'[1]Influenze Pivot Data Sheet'!$A$1:$M$461,10,FALSE),0)</f>
        <v>589</v>
      </c>
      <c r="Y120" s="11">
        <f>IFERROR(VLOOKUP(C120,'[1]Influenze Pivot Data Sheet'!$A$1:$M$461,11,FALSE),0)</f>
        <v>1154</v>
      </c>
      <c r="Z120" s="11">
        <f>IFERROR(VLOOKUP(C120,'[1]Influenze Pivot Data Sheet'!$A$1:$M$461,12,FALSE),0)</f>
        <v>2006</v>
      </c>
      <c r="AA120" s="11">
        <f>IFERROR(VLOOKUP(C120,'[1]Influenze Pivot Data Sheet'!$A$1:$M$461,13,FALSE),0)</f>
        <v>2637</v>
      </c>
      <c r="AB120" s="4">
        <f t="shared" si="6"/>
        <v>1.255448500771648E-4</v>
      </c>
      <c r="AC120" s="4">
        <f t="shared" si="7"/>
        <v>3.9893878885485784E-5</v>
      </c>
      <c r="AD120" s="4">
        <f t="shared" si="8"/>
        <v>2.8955980950579117E-5</v>
      </c>
      <c r="AE120" s="4">
        <f t="shared" si="11"/>
        <v>3.2983093258780627E-5</v>
      </c>
      <c r="AF120" s="4">
        <f t="shared" si="11"/>
        <v>3.4690570976600956E-5</v>
      </c>
      <c r="AG120" s="4">
        <f t="shared" si="11"/>
        <v>5.5084533946294442E-5</v>
      </c>
      <c r="AH120" s="4">
        <f t="shared" si="10"/>
        <v>1.3010339370092449E-4</v>
      </c>
      <c r="AI120" s="4">
        <f t="shared" si="10"/>
        <v>3.3037253924259551E-4</v>
      </c>
      <c r="AJ120" s="4">
        <f t="shared" si="10"/>
        <v>1.1028816747761178E-3</v>
      </c>
      <c r="AK120" s="4">
        <f t="shared" si="9"/>
        <v>5.2209632205717036E-3</v>
      </c>
      <c r="AL120" s="4">
        <f t="shared" si="9"/>
        <v>1.2932269688577332E-3</v>
      </c>
      <c r="AM120" s="4">
        <f t="shared" si="9"/>
        <v>2.0626971028520427E-4</v>
      </c>
    </row>
    <row r="121" spans="1:39" x14ac:dyDescent="0.3">
      <c r="A121" s="9" t="s">
        <v>160</v>
      </c>
      <c r="B121" s="9" t="s">
        <v>24</v>
      </c>
      <c r="C121" s="9" t="s">
        <v>162</v>
      </c>
      <c r="D121" s="10">
        <f>VLOOKUP(C121,'[1]Cenus Pivot Data Sheet'!$A$1:$M$469,2,FALSE)</f>
        <v>844052.18200000003</v>
      </c>
      <c r="E121" s="10">
        <f>VLOOKUP(C121,'[1]Cenus Pivot Data Sheet'!$A$1:$M$469,3,FALSE)</f>
        <v>1740059.4859999996</v>
      </c>
      <c r="F121" s="10">
        <f>VLOOKUP(C121,'[1]Cenus Pivot Data Sheet'!$A$1:$M$469,4,FALSE)</f>
        <v>1802677.9820000003</v>
      </c>
      <c r="G121" s="10">
        <f>VLOOKUP(C121,'[1]Cenus Pivot Data Sheet'!$A$1:$M$469,5,FALSE)</f>
        <v>1752223.8779999996</v>
      </c>
      <c r="H121" s="10">
        <f>VLOOKUP(C121,'[1]Cenus Pivot Data Sheet'!$A$1:$M$469,6,FALSE)</f>
        <v>1774117.5290000001</v>
      </c>
      <c r="I121" s="10">
        <f>VLOOKUP(C121,'[1]Cenus Pivot Data Sheet'!$A$1:$M$469,7,FALSE)</f>
        <v>1848952.3940000001</v>
      </c>
      <c r="J121" s="10">
        <f>VLOOKUP(C121,'[1]Cenus Pivot Data Sheet'!$A$1:$M$469,8,FALSE)</f>
        <v>1384642.5249999999</v>
      </c>
      <c r="K121" s="10">
        <f>VLOOKUP(C121,'[1]Cenus Pivot Data Sheet'!$A$1:$M$469,9,FALSE)</f>
        <v>807321.60000000009</v>
      </c>
      <c r="L121" s="10">
        <f>VLOOKUP(C121,'[1]Cenus Pivot Data Sheet'!$A$1:$M$469,10,FALSE)</f>
        <v>524032.36899999983</v>
      </c>
      <c r="M121" s="10">
        <f>VLOOKUP(C121,'[1]Cenus Pivot Data Sheet'!$A$1:$M$469,11,FALSE)</f>
        <v>224866.46000000002</v>
      </c>
      <c r="N121" s="10">
        <f>VLOOKUP(C121,'[1]Cenus Pivot Data Sheet'!$A$1:$M$469,12,FALSE)</f>
        <v>1556220.429</v>
      </c>
      <c r="O121" s="10">
        <f>VLOOKUP(C121,'[1]Cenus Pivot Data Sheet'!$A$1:$M$469,13,FALSE)</f>
        <v>12702946.404999999</v>
      </c>
      <c r="P121" s="11">
        <f>IFERROR(VLOOKUP(C121,'[1]Influenze Pivot Data Sheet'!$A$1:$M$461,2,FALSE),0)</f>
        <v>103</v>
      </c>
      <c r="Q121" s="11">
        <f>IFERROR(VLOOKUP(C121,'[1]Influenze Pivot Data Sheet'!$A$1:$M$461,3,FALSE),0)</f>
        <v>59</v>
      </c>
      <c r="R121" s="11">
        <f>IFERROR(VLOOKUP(C121,'[1]Influenze Pivot Data Sheet'!$A$1:$M$461,4,FALSE),0)</f>
        <v>52</v>
      </c>
      <c r="S121" s="11">
        <f>IFERROR(VLOOKUP(C121,'[1]Influenze Pivot Data Sheet'!$A$1:$M$461,5,FALSE),0)</f>
        <v>54</v>
      </c>
      <c r="T121" s="11">
        <f>IFERROR(VLOOKUP(C121,'[1]Influenze Pivot Data Sheet'!$A$1:$M$461,6,FALSE),0)</f>
        <v>50</v>
      </c>
      <c r="U121" s="11">
        <f>IFERROR(VLOOKUP(C121,'[1]Influenze Pivot Data Sheet'!$A$1:$M$461,7,FALSE),0)</f>
        <v>60</v>
      </c>
      <c r="V121" s="11">
        <f>IFERROR(VLOOKUP(C121,'[1]Influenze Pivot Data Sheet'!$A$1:$M$461,8,FALSE),0)</f>
        <v>152</v>
      </c>
      <c r="W121" s="11">
        <f>IFERROR(VLOOKUP(C121,'[1]Influenze Pivot Data Sheet'!$A$1:$M$461,9,FALSE),0)</f>
        <v>247</v>
      </c>
      <c r="X121" s="11">
        <f>IFERROR(VLOOKUP(C121,'[1]Influenze Pivot Data Sheet'!$A$1:$M$461,10,FALSE),0)</f>
        <v>597</v>
      </c>
      <c r="Y121" s="11">
        <f>IFERROR(VLOOKUP(C121,'[1]Influenze Pivot Data Sheet'!$A$1:$M$461,11,FALSE),0)</f>
        <v>1068</v>
      </c>
      <c r="Z121" s="11">
        <f>IFERROR(VLOOKUP(C121,'[1]Influenze Pivot Data Sheet'!$A$1:$M$461,12,FALSE),0)</f>
        <v>1912</v>
      </c>
      <c r="AA121" s="11">
        <f>IFERROR(VLOOKUP(C121,'[1]Influenze Pivot Data Sheet'!$A$1:$M$461,13,FALSE),0)</f>
        <v>2442</v>
      </c>
      <c r="AB121" s="4">
        <f t="shared" si="6"/>
        <v>1.2203036991852715E-4</v>
      </c>
      <c r="AC121" s="4">
        <f t="shared" si="7"/>
        <v>3.390688679019104E-5</v>
      </c>
      <c r="AD121" s="4">
        <f t="shared" si="8"/>
        <v>2.8845972780068045E-5</v>
      </c>
      <c r="AE121" s="4">
        <f t="shared" si="11"/>
        <v>3.0817979755895107E-5</v>
      </c>
      <c r="AF121" s="4">
        <f t="shared" si="11"/>
        <v>2.8183025748121108E-5</v>
      </c>
      <c r="AG121" s="4">
        <f t="shared" si="11"/>
        <v>3.2450808465758691E-5</v>
      </c>
      <c r="AH121" s="4">
        <f t="shared" si="10"/>
        <v>1.0977562602304159E-4</v>
      </c>
      <c r="AI121" s="4">
        <f t="shared" si="10"/>
        <v>3.0594994609335358E-4</v>
      </c>
      <c r="AJ121" s="4">
        <f t="shared" si="10"/>
        <v>1.1392426027789901E-3</v>
      </c>
      <c r="AK121" s="4">
        <f t="shared" si="9"/>
        <v>4.7494855391061871E-3</v>
      </c>
      <c r="AL121" s="4">
        <f t="shared" si="9"/>
        <v>1.2286177230230923E-3</v>
      </c>
      <c r="AM121" s="4">
        <f t="shared" si="9"/>
        <v>1.9223886507454725E-4</v>
      </c>
    </row>
    <row r="122" spans="1:39" x14ac:dyDescent="0.3">
      <c r="A122" s="9" t="s">
        <v>160</v>
      </c>
      <c r="B122" s="9" t="s">
        <v>26</v>
      </c>
      <c r="C122" s="9" t="s">
        <v>163</v>
      </c>
      <c r="D122" s="10">
        <f>VLOOKUP(C122,'[1]Cenus Pivot Data Sheet'!$A$1:$M$469,2,FALSE)</f>
        <v>826826.70299999986</v>
      </c>
      <c r="E122" s="10">
        <f>VLOOKUP(C122,'[1]Cenus Pivot Data Sheet'!$A$1:$M$469,3,FALSE)</f>
        <v>1716811.7339999997</v>
      </c>
      <c r="F122" s="10">
        <f>VLOOKUP(C122,'[1]Cenus Pivot Data Sheet'!$A$1:$M$469,4,FALSE)</f>
        <v>1778455.6140000001</v>
      </c>
      <c r="G122" s="10">
        <f>VLOOKUP(C122,'[1]Cenus Pivot Data Sheet'!$A$1:$M$469,5,FALSE)</f>
        <v>1742987.8099999996</v>
      </c>
      <c r="H122" s="10">
        <f>VLOOKUP(C122,'[1]Cenus Pivot Data Sheet'!$A$1:$M$469,6,FALSE)</f>
        <v>1728847.8560000001</v>
      </c>
      <c r="I122" s="10">
        <f>VLOOKUP(C122,'[1]Cenus Pivot Data Sheet'!$A$1:$M$469,7,FALSE)</f>
        <v>1829258.4700000002</v>
      </c>
      <c r="J122" s="10">
        <f>VLOOKUP(C122,'[1]Cenus Pivot Data Sheet'!$A$1:$M$469,8,FALSE)</f>
        <v>1407394.169</v>
      </c>
      <c r="K122" s="10">
        <f>VLOOKUP(C122,'[1]Cenus Pivot Data Sheet'!$A$1:$M$469,9,FALSE)</f>
        <v>817205.45299999986</v>
      </c>
      <c r="L122" s="10">
        <f>VLOOKUP(C122,'[1]Cenus Pivot Data Sheet'!$A$1:$M$469,10,FALSE)</f>
        <v>517529.01899999997</v>
      </c>
      <c r="M122" s="10">
        <f>VLOOKUP(C122,'[1]Cenus Pivot Data Sheet'!$A$1:$M$469,11,FALSE)</f>
        <v>224885.51399999997</v>
      </c>
      <c r="N122" s="10">
        <f>VLOOKUP(C122,'[1]Cenus Pivot Data Sheet'!$A$1:$M$469,12,FALSE)</f>
        <v>1559619.9859999998</v>
      </c>
      <c r="O122" s="10">
        <f>VLOOKUP(C122,'[1]Cenus Pivot Data Sheet'!$A$1:$M$469,13,FALSE)</f>
        <v>12590202.341999998</v>
      </c>
      <c r="P122" s="11">
        <f>IFERROR(VLOOKUP(C122,'[1]Influenze Pivot Data Sheet'!$A$1:$M$461,2,FALSE),0)</f>
        <v>92</v>
      </c>
      <c r="Q122" s="11">
        <f>IFERROR(VLOOKUP(C122,'[1]Influenze Pivot Data Sheet'!$A$1:$M$461,3,FALSE),0)</f>
        <v>65</v>
      </c>
      <c r="R122" s="11">
        <f>IFERROR(VLOOKUP(C122,'[1]Influenze Pivot Data Sheet'!$A$1:$M$461,4,FALSE),0)</f>
        <v>48</v>
      </c>
      <c r="S122" s="11">
        <f>IFERROR(VLOOKUP(C122,'[1]Influenze Pivot Data Sheet'!$A$1:$M$461,5,FALSE),0)</f>
        <v>46</v>
      </c>
      <c r="T122" s="11">
        <f>IFERROR(VLOOKUP(C122,'[1]Influenze Pivot Data Sheet'!$A$1:$M$461,6,FALSE),0)</f>
        <v>65</v>
      </c>
      <c r="U122" s="11">
        <f>IFERROR(VLOOKUP(C122,'[1]Influenze Pivot Data Sheet'!$A$1:$M$461,7,FALSE),0)</f>
        <v>63</v>
      </c>
      <c r="V122" s="11">
        <f>IFERROR(VLOOKUP(C122,'[1]Influenze Pivot Data Sheet'!$A$1:$M$461,8,FALSE),0)</f>
        <v>201</v>
      </c>
      <c r="W122" s="11">
        <f>IFERROR(VLOOKUP(C122,'[1]Influenze Pivot Data Sheet'!$A$1:$M$461,9,FALSE),0)</f>
        <v>256</v>
      </c>
      <c r="X122" s="11">
        <f>IFERROR(VLOOKUP(C122,'[1]Influenze Pivot Data Sheet'!$A$1:$M$461,10,FALSE),0)</f>
        <v>625</v>
      </c>
      <c r="Y122" s="11">
        <f>IFERROR(VLOOKUP(C122,'[1]Influenze Pivot Data Sheet'!$A$1:$M$461,11,FALSE),0)</f>
        <v>1168</v>
      </c>
      <c r="Z122" s="11">
        <f>IFERROR(VLOOKUP(C122,'[1]Influenze Pivot Data Sheet'!$A$1:$M$461,12,FALSE),0)</f>
        <v>2049</v>
      </c>
      <c r="AA122" s="11">
        <f>IFERROR(VLOOKUP(C122,'[1]Influenze Pivot Data Sheet'!$A$1:$M$461,13,FALSE),0)</f>
        <v>2629</v>
      </c>
      <c r="AB122" s="4">
        <f t="shared" si="6"/>
        <v>1.1126878179695173E-4</v>
      </c>
      <c r="AC122" s="4">
        <f t="shared" si="7"/>
        <v>3.7860878227198795E-5</v>
      </c>
      <c r="AD122" s="4">
        <f t="shared" si="8"/>
        <v>2.6989709286048001E-5</v>
      </c>
      <c r="AE122" s="4">
        <f t="shared" si="11"/>
        <v>2.6391463977020018E-5</v>
      </c>
      <c r="AF122" s="4">
        <f t="shared" si="11"/>
        <v>3.7597293350259963E-5</v>
      </c>
      <c r="AG122" s="4">
        <f t="shared" si="11"/>
        <v>3.4440184934609045E-5</v>
      </c>
      <c r="AH122" s="4">
        <f t="shared" si="10"/>
        <v>1.4281713284546087E-4</v>
      </c>
      <c r="AI122" s="4">
        <f t="shared" si="10"/>
        <v>3.1326271632208511E-4</v>
      </c>
      <c r="AJ122" s="4">
        <f t="shared" si="10"/>
        <v>1.2076617485289266E-3</v>
      </c>
      <c r="AK122" s="4">
        <f t="shared" si="9"/>
        <v>5.1937538315607124E-3</v>
      </c>
      <c r="AL122" s="4">
        <f t="shared" si="9"/>
        <v>1.313781573968622E-3</v>
      </c>
      <c r="AM122" s="4">
        <f t="shared" si="9"/>
        <v>2.0881316507756571E-4</v>
      </c>
    </row>
    <row r="123" spans="1:39" x14ac:dyDescent="0.3">
      <c r="A123" s="9" t="s">
        <v>160</v>
      </c>
      <c r="B123" s="9" t="s">
        <v>28</v>
      </c>
      <c r="C123" s="9" t="s">
        <v>164</v>
      </c>
      <c r="D123" s="10">
        <f>VLOOKUP(C123,'[1]Cenus Pivot Data Sheet'!$A$1:$M$469,2,FALSE)</f>
        <v>826641.95999999985</v>
      </c>
      <c r="E123" s="10">
        <f>VLOOKUP(C123,'[1]Cenus Pivot Data Sheet'!$A$1:$M$469,3,FALSE)</f>
        <v>1714163.3160000001</v>
      </c>
      <c r="F123" s="10">
        <f>VLOOKUP(C123,'[1]Cenus Pivot Data Sheet'!$A$1:$M$469,4,FALSE)</f>
        <v>1784606.72</v>
      </c>
      <c r="G123" s="10">
        <f>VLOOKUP(C123,'[1]Cenus Pivot Data Sheet'!$A$1:$M$469,5,FALSE)</f>
        <v>1761955.9520000005</v>
      </c>
      <c r="H123" s="10">
        <f>VLOOKUP(C123,'[1]Cenus Pivot Data Sheet'!$A$1:$M$469,6,FALSE)</f>
        <v>1715035.9190000005</v>
      </c>
      <c r="I123" s="10">
        <f>VLOOKUP(C123,'[1]Cenus Pivot Data Sheet'!$A$1:$M$469,7,FALSE)</f>
        <v>1834098.6599999997</v>
      </c>
      <c r="J123" s="10">
        <f>VLOOKUP(C123,'[1]Cenus Pivot Data Sheet'!$A$1:$M$469,8,FALSE)</f>
        <v>1460640.2520000003</v>
      </c>
      <c r="K123" s="10">
        <f>VLOOKUP(C123,'[1]Cenus Pivot Data Sheet'!$A$1:$M$469,9,FALSE)</f>
        <v>846993.18000000017</v>
      </c>
      <c r="L123" s="10">
        <f>VLOOKUP(C123,'[1]Cenus Pivot Data Sheet'!$A$1:$M$469,10,FALSE)</f>
        <v>522505.18699999992</v>
      </c>
      <c r="M123" s="10">
        <f>VLOOKUP(C123,'[1]Cenus Pivot Data Sheet'!$A$1:$M$469,11,FALSE)</f>
        <v>232126.89199999999</v>
      </c>
      <c r="N123" s="10">
        <f>VLOOKUP(C123,'[1]Cenus Pivot Data Sheet'!$A$1:$M$469,12,FALSE)</f>
        <v>1601625.2590000001</v>
      </c>
      <c r="O123" s="10">
        <f>VLOOKUP(C123,'[1]Cenus Pivot Data Sheet'!$A$1:$M$469,13,FALSE)</f>
        <v>12698768.038000003</v>
      </c>
      <c r="P123" s="11">
        <f>IFERROR(VLOOKUP(C123,'[1]Influenze Pivot Data Sheet'!$A$1:$M$461,2,FALSE),0)</f>
        <v>125</v>
      </c>
      <c r="Q123" s="11">
        <f>IFERROR(VLOOKUP(C123,'[1]Influenze Pivot Data Sheet'!$A$1:$M$461,3,FALSE),0)</f>
        <v>65</v>
      </c>
      <c r="R123" s="11">
        <f>IFERROR(VLOOKUP(C123,'[1]Influenze Pivot Data Sheet'!$A$1:$M$461,4,FALSE),0)</f>
        <v>65</v>
      </c>
      <c r="S123" s="11">
        <f>IFERROR(VLOOKUP(C123,'[1]Influenze Pivot Data Sheet'!$A$1:$M$461,5,FALSE),0)</f>
        <v>70</v>
      </c>
      <c r="T123" s="11">
        <f>IFERROR(VLOOKUP(C123,'[1]Influenze Pivot Data Sheet'!$A$1:$M$461,6,FALSE),0)</f>
        <v>50</v>
      </c>
      <c r="U123" s="11">
        <f>IFERROR(VLOOKUP(C123,'[1]Influenze Pivot Data Sheet'!$A$1:$M$461,7,FALSE),0)</f>
        <v>80</v>
      </c>
      <c r="V123" s="11">
        <f>IFERROR(VLOOKUP(C123,'[1]Influenze Pivot Data Sheet'!$A$1:$M$461,8,FALSE),0)</f>
        <v>185</v>
      </c>
      <c r="W123" s="11">
        <f>IFERROR(VLOOKUP(C123,'[1]Influenze Pivot Data Sheet'!$A$1:$M$461,9,FALSE),0)</f>
        <v>292</v>
      </c>
      <c r="X123" s="11">
        <f>IFERROR(VLOOKUP(C123,'[1]Influenze Pivot Data Sheet'!$A$1:$M$461,10,FALSE),0)</f>
        <v>559</v>
      </c>
      <c r="Y123" s="11">
        <f>IFERROR(VLOOKUP(C123,'[1]Influenze Pivot Data Sheet'!$A$1:$M$461,11,FALSE),0)</f>
        <v>1132</v>
      </c>
      <c r="Z123" s="11">
        <f>IFERROR(VLOOKUP(C123,'[1]Influenze Pivot Data Sheet'!$A$1:$M$461,12,FALSE),0)</f>
        <v>1983</v>
      </c>
      <c r="AA123" s="11">
        <f>IFERROR(VLOOKUP(C123,'[1]Influenze Pivot Data Sheet'!$A$1:$M$461,13,FALSE),0)</f>
        <v>2623</v>
      </c>
      <c r="AB123" s="4">
        <f t="shared" si="6"/>
        <v>1.5121419677268744E-4</v>
      </c>
      <c r="AC123" s="4">
        <f t="shared" si="7"/>
        <v>3.7919374072056033E-5</v>
      </c>
      <c r="AD123" s="4">
        <f t="shared" si="8"/>
        <v>3.642259063106072E-5</v>
      </c>
      <c r="AE123" s="4">
        <f t="shared" si="11"/>
        <v>3.9728575462140711E-5</v>
      </c>
      <c r="AF123" s="4">
        <f t="shared" si="11"/>
        <v>2.9153908350300847E-5</v>
      </c>
      <c r="AG123" s="4">
        <f t="shared" si="11"/>
        <v>4.3618155197823446E-5</v>
      </c>
      <c r="AH123" s="4">
        <f t="shared" si="10"/>
        <v>1.26656786122857E-4</v>
      </c>
      <c r="AI123" s="4">
        <f t="shared" si="10"/>
        <v>3.4474893882852748E-4</v>
      </c>
      <c r="AJ123" s="4">
        <f t="shared" si="10"/>
        <v>1.069845838678727E-3</v>
      </c>
      <c r="AK123" s="4">
        <f t="shared" si="9"/>
        <v>4.8766430733066463E-3</v>
      </c>
      <c r="AL123" s="4">
        <f t="shared" si="9"/>
        <v>1.2381173366597111E-3</v>
      </c>
      <c r="AM123" s="4">
        <f t="shared" si="9"/>
        <v>2.0655546995983323E-4</v>
      </c>
    </row>
    <row r="124" spans="1:39" x14ac:dyDescent="0.3">
      <c r="A124" s="9" t="s">
        <v>160</v>
      </c>
      <c r="B124" s="9" t="s">
        <v>30</v>
      </c>
      <c r="C124" s="9" t="s">
        <v>165</v>
      </c>
      <c r="D124" s="10">
        <f>VLOOKUP(C124,'[1]Cenus Pivot Data Sheet'!$A$1:$M$469,2,FALSE)</f>
        <v>807263.59800000023</v>
      </c>
      <c r="E124" s="10">
        <f>VLOOKUP(C124,'[1]Cenus Pivot Data Sheet'!$A$1:$M$469,3,FALSE)</f>
        <v>1691815.58</v>
      </c>
      <c r="F124" s="10">
        <f>VLOOKUP(C124,'[1]Cenus Pivot Data Sheet'!$A$1:$M$469,4,FALSE)</f>
        <v>1759587.898</v>
      </c>
      <c r="G124" s="10">
        <f>VLOOKUP(C124,'[1]Cenus Pivot Data Sheet'!$A$1:$M$469,5,FALSE)</f>
        <v>1750182.3780000005</v>
      </c>
      <c r="H124" s="10">
        <f>VLOOKUP(C124,'[1]Cenus Pivot Data Sheet'!$A$1:$M$469,6,FALSE)</f>
        <v>1677345.1140000001</v>
      </c>
      <c r="I124" s="10">
        <f>VLOOKUP(C124,'[1]Cenus Pivot Data Sheet'!$A$1:$M$469,7,FALSE)</f>
        <v>1800864.3630000001</v>
      </c>
      <c r="J124" s="10">
        <f>VLOOKUP(C124,'[1]Cenus Pivot Data Sheet'!$A$1:$M$469,8,FALSE)</f>
        <v>1480883.2480000001</v>
      </c>
      <c r="K124" s="10">
        <f>VLOOKUP(C124,'[1]Cenus Pivot Data Sheet'!$A$1:$M$469,9,FALSE)</f>
        <v>866207.41100000008</v>
      </c>
      <c r="L124" s="10">
        <f>VLOOKUP(C124,'[1]Cenus Pivot Data Sheet'!$A$1:$M$469,10,FALSE)</f>
        <v>505570.75800000009</v>
      </c>
      <c r="M124" s="10">
        <f>VLOOKUP(C124,'[1]Cenus Pivot Data Sheet'!$A$1:$M$469,11,FALSE)</f>
        <v>234078.35399999996</v>
      </c>
      <c r="N124" s="10">
        <f>VLOOKUP(C124,'[1]Cenus Pivot Data Sheet'!$A$1:$M$469,12,FALSE)</f>
        <v>1605856.5230000003</v>
      </c>
      <c r="O124" s="10">
        <f>VLOOKUP(C124,'[1]Cenus Pivot Data Sheet'!$A$1:$M$469,13,FALSE)</f>
        <v>12573798.702000001</v>
      </c>
      <c r="P124" s="11">
        <f>IFERROR(VLOOKUP(C124,'[1]Influenze Pivot Data Sheet'!$A$1:$M$461,2,FALSE),0)</f>
        <v>73</v>
      </c>
      <c r="Q124" s="11">
        <f>IFERROR(VLOOKUP(C124,'[1]Influenze Pivot Data Sheet'!$A$1:$M$461,3,FALSE),0)</f>
        <v>65</v>
      </c>
      <c r="R124" s="11">
        <f>IFERROR(VLOOKUP(C124,'[1]Influenze Pivot Data Sheet'!$A$1:$M$461,4,FALSE),0)</f>
        <v>58</v>
      </c>
      <c r="S124" s="11">
        <f>IFERROR(VLOOKUP(C124,'[1]Influenze Pivot Data Sheet'!$A$1:$M$461,5,FALSE),0)</f>
        <v>61</v>
      </c>
      <c r="T124" s="11">
        <f>IFERROR(VLOOKUP(C124,'[1]Influenze Pivot Data Sheet'!$A$1:$M$461,6,FALSE),0)</f>
        <v>65</v>
      </c>
      <c r="U124" s="11">
        <f>IFERROR(VLOOKUP(C124,'[1]Influenze Pivot Data Sheet'!$A$1:$M$461,7,FALSE),0)</f>
        <v>53</v>
      </c>
      <c r="V124" s="11">
        <f>IFERROR(VLOOKUP(C124,'[1]Influenze Pivot Data Sheet'!$A$1:$M$461,8,FALSE),0)</f>
        <v>180</v>
      </c>
      <c r="W124" s="11">
        <f>IFERROR(VLOOKUP(C124,'[1]Influenze Pivot Data Sheet'!$A$1:$M$461,9,FALSE),0)</f>
        <v>315</v>
      </c>
      <c r="X124" s="11">
        <f>IFERROR(VLOOKUP(C124,'[1]Influenze Pivot Data Sheet'!$A$1:$M$461,10,FALSE),0)</f>
        <v>600</v>
      </c>
      <c r="Y124" s="11">
        <f>IFERROR(VLOOKUP(C124,'[1]Influenze Pivot Data Sheet'!$A$1:$M$461,11,FALSE),0)</f>
        <v>1207</v>
      </c>
      <c r="Z124" s="11">
        <f>IFERROR(VLOOKUP(C124,'[1]Influenze Pivot Data Sheet'!$A$1:$M$461,12,FALSE),0)</f>
        <v>2122</v>
      </c>
      <c r="AA124" s="11">
        <f>IFERROR(VLOOKUP(C124,'[1]Influenze Pivot Data Sheet'!$A$1:$M$461,13,FALSE),0)</f>
        <v>2677</v>
      </c>
      <c r="AB124" s="4">
        <f t="shared" si="6"/>
        <v>9.0428950569377683E-5</v>
      </c>
      <c r="AC124" s="4">
        <f t="shared" si="7"/>
        <v>3.8420263277159319E-5</v>
      </c>
      <c r="AD124" s="4">
        <f t="shared" si="8"/>
        <v>3.2962263531094144E-5</v>
      </c>
      <c r="AE124" s="4">
        <f t="shared" si="11"/>
        <v>3.485351056368594E-5</v>
      </c>
      <c r="AF124" s="4">
        <f t="shared" si="11"/>
        <v>3.8751715110668634E-5</v>
      </c>
      <c r="AG124" s="4">
        <f t="shared" si="11"/>
        <v>2.9430311959590926E-5</v>
      </c>
      <c r="AH124" s="4">
        <f t="shared" si="10"/>
        <v>1.215490824432636E-4</v>
      </c>
      <c r="AI124" s="4">
        <f t="shared" si="10"/>
        <v>3.636542426211128E-4</v>
      </c>
      <c r="AJ124" s="4">
        <f t="shared" si="10"/>
        <v>1.1867774995008708E-3</v>
      </c>
      <c r="AK124" s="4">
        <f t="shared" si="9"/>
        <v>5.1563930597358877E-3</v>
      </c>
      <c r="AL124" s="4">
        <f t="shared" si="9"/>
        <v>1.3214131957665558E-3</v>
      </c>
      <c r="AM124" s="4">
        <f t="shared" si="9"/>
        <v>2.1290304254466819E-4</v>
      </c>
    </row>
    <row r="125" spans="1:39" x14ac:dyDescent="0.3">
      <c r="A125" s="9" t="s">
        <v>160</v>
      </c>
      <c r="B125" s="9" t="s">
        <v>32</v>
      </c>
      <c r="C125" s="9" t="s">
        <v>166</v>
      </c>
      <c r="D125" s="10">
        <f>VLOOKUP(C125,'[1]Cenus Pivot Data Sheet'!$A$1:$M$469,2,FALSE)</f>
        <v>792432.07700000028</v>
      </c>
      <c r="E125" s="10">
        <f>VLOOKUP(C125,'[1]Cenus Pivot Data Sheet'!$A$1:$M$469,3,FALSE)</f>
        <v>1670056.9570000004</v>
      </c>
      <c r="F125" s="10">
        <f>VLOOKUP(C125,'[1]Cenus Pivot Data Sheet'!$A$1:$M$469,4,FALSE)</f>
        <v>1753712.7279999999</v>
      </c>
      <c r="G125" s="10">
        <f>VLOOKUP(C125,'[1]Cenus Pivot Data Sheet'!$A$1:$M$469,5,FALSE)</f>
        <v>1748553.7829999998</v>
      </c>
      <c r="H125" s="10">
        <f>VLOOKUP(C125,'[1]Cenus Pivot Data Sheet'!$A$1:$M$469,6,FALSE)</f>
        <v>1662813.6840000001</v>
      </c>
      <c r="I125" s="10">
        <f>VLOOKUP(C125,'[1]Cenus Pivot Data Sheet'!$A$1:$M$469,7,FALSE)</f>
        <v>1774318.7560000001</v>
      </c>
      <c r="J125" s="10">
        <f>VLOOKUP(C125,'[1]Cenus Pivot Data Sheet'!$A$1:$M$469,8,FALSE)</f>
        <v>1520083.8749999995</v>
      </c>
      <c r="K125" s="10">
        <f>VLOOKUP(C125,'[1]Cenus Pivot Data Sheet'!$A$1:$M$469,9,FALSE)</f>
        <v>893303.8</v>
      </c>
      <c r="L125" s="10">
        <f>VLOOKUP(C125,'[1]Cenus Pivot Data Sheet'!$A$1:$M$469,10,FALSE)</f>
        <v>503550.80799999996</v>
      </c>
      <c r="M125" s="10">
        <f>VLOOKUP(C125,'[1]Cenus Pivot Data Sheet'!$A$1:$M$469,11,FALSE)</f>
        <v>233847.42200000002</v>
      </c>
      <c r="N125" s="10">
        <f>VLOOKUP(C125,'[1]Cenus Pivot Data Sheet'!$A$1:$M$469,12,FALSE)</f>
        <v>1630702.03</v>
      </c>
      <c r="O125" s="10">
        <f>VLOOKUP(C125,'[1]Cenus Pivot Data Sheet'!$A$1:$M$469,13,FALSE)</f>
        <v>12552673.890000002</v>
      </c>
      <c r="P125" s="11">
        <f>IFERROR(VLOOKUP(C125,'[1]Influenze Pivot Data Sheet'!$A$1:$M$461,2,FALSE),0)</f>
        <v>105</v>
      </c>
      <c r="Q125" s="11">
        <f>IFERROR(VLOOKUP(C125,'[1]Influenze Pivot Data Sheet'!$A$1:$M$461,3,FALSE),0)</f>
        <v>47</v>
      </c>
      <c r="R125" s="11">
        <f>IFERROR(VLOOKUP(C125,'[1]Influenze Pivot Data Sheet'!$A$1:$M$461,4,FALSE),0)</f>
        <v>45</v>
      </c>
      <c r="S125" s="11">
        <f>IFERROR(VLOOKUP(C125,'[1]Influenze Pivot Data Sheet'!$A$1:$M$461,5,FALSE),0)</f>
        <v>64</v>
      </c>
      <c r="T125" s="11">
        <f>IFERROR(VLOOKUP(C125,'[1]Influenze Pivot Data Sheet'!$A$1:$M$461,6,FALSE),0)</f>
        <v>66</v>
      </c>
      <c r="U125" s="11">
        <f>IFERROR(VLOOKUP(C125,'[1]Influenze Pivot Data Sheet'!$A$1:$M$461,7,FALSE),0)</f>
        <v>86</v>
      </c>
      <c r="V125" s="11">
        <f>IFERROR(VLOOKUP(C125,'[1]Influenze Pivot Data Sheet'!$A$1:$M$461,8,FALSE),0)</f>
        <v>197</v>
      </c>
      <c r="W125" s="11">
        <f>IFERROR(VLOOKUP(C125,'[1]Influenze Pivot Data Sheet'!$A$1:$M$461,9,FALSE),0)</f>
        <v>333</v>
      </c>
      <c r="X125" s="11">
        <f>IFERROR(VLOOKUP(C125,'[1]Influenze Pivot Data Sheet'!$A$1:$M$461,10,FALSE),0)</f>
        <v>577</v>
      </c>
      <c r="Y125" s="11">
        <f>IFERROR(VLOOKUP(C125,'[1]Influenze Pivot Data Sheet'!$A$1:$M$461,11,FALSE),0)</f>
        <v>1215</v>
      </c>
      <c r="Z125" s="11">
        <f>IFERROR(VLOOKUP(C125,'[1]Influenze Pivot Data Sheet'!$A$1:$M$461,12,FALSE),0)</f>
        <v>2125</v>
      </c>
      <c r="AA125" s="11">
        <f>IFERROR(VLOOKUP(C125,'[1]Influenze Pivot Data Sheet'!$A$1:$M$461,13,FALSE),0)</f>
        <v>2735</v>
      </c>
      <c r="AB125" s="4">
        <f t="shared" si="6"/>
        <v>1.3250347007343565E-4</v>
      </c>
      <c r="AC125" s="4">
        <f t="shared" si="7"/>
        <v>2.8142752738462432E-5</v>
      </c>
      <c r="AD125" s="4">
        <f t="shared" si="8"/>
        <v>2.565984683895161E-5</v>
      </c>
      <c r="AE125" s="4">
        <f t="shared" si="11"/>
        <v>3.6601676552490697E-5</v>
      </c>
      <c r="AF125" s="4">
        <f t="shared" si="11"/>
        <v>3.9691758995651854E-5</v>
      </c>
      <c r="AG125" s="4">
        <f t="shared" si="11"/>
        <v>4.8469306717963812E-5</v>
      </c>
      <c r="AH125" s="4">
        <f t="shared" si="10"/>
        <v>1.2959811181471816E-4</v>
      </c>
      <c r="AI125" s="4">
        <f t="shared" si="10"/>
        <v>3.7277351781107388E-4</v>
      </c>
      <c r="AJ125" s="4">
        <f t="shared" si="10"/>
        <v>1.1458625243631821E-3</v>
      </c>
      <c r="AK125" s="4">
        <f t="shared" si="9"/>
        <v>5.1956955078170585E-3</v>
      </c>
      <c r="AL125" s="4">
        <f t="shared" si="9"/>
        <v>1.303119736718547E-3</v>
      </c>
      <c r="AM125" s="4">
        <f t="shared" si="9"/>
        <v>2.1788186516809126E-4</v>
      </c>
    </row>
    <row r="126" spans="1:39" x14ac:dyDescent="0.3">
      <c r="A126" s="9" t="s">
        <v>160</v>
      </c>
      <c r="B126" s="9" t="s">
        <v>34</v>
      </c>
      <c r="C126" s="9" t="s">
        <v>167</v>
      </c>
      <c r="D126" s="10">
        <f>VLOOKUP(C126,'[1]Cenus Pivot Data Sheet'!$A$1:$M$469,2,FALSE)</f>
        <v>781640.65499999991</v>
      </c>
      <c r="E126" s="10">
        <f>VLOOKUP(C126,'[1]Cenus Pivot Data Sheet'!$A$1:$M$469,3,FALSE)</f>
        <v>1655938.2410000002</v>
      </c>
      <c r="F126" s="10">
        <f>VLOOKUP(C126,'[1]Cenus Pivot Data Sheet'!$A$1:$M$469,4,FALSE)</f>
        <v>1736609.4840000002</v>
      </c>
      <c r="G126" s="10">
        <f>VLOOKUP(C126,'[1]Cenus Pivot Data Sheet'!$A$1:$M$469,5,FALSE)</f>
        <v>1740169.898</v>
      </c>
      <c r="H126" s="10">
        <f>VLOOKUP(C126,'[1]Cenus Pivot Data Sheet'!$A$1:$M$469,6,FALSE)</f>
        <v>1646411.6739999999</v>
      </c>
      <c r="I126" s="10">
        <f>VLOOKUP(C126,'[1]Cenus Pivot Data Sheet'!$A$1:$M$469,7,FALSE)</f>
        <v>1745745.8630000001</v>
      </c>
      <c r="J126" s="10">
        <f>VLOOKUP(C126,'[1]Cenus Pivot Data Sheet'!$A$1:$M$469,8,FALSE)</f>
        <v>1536681.943</v>
      </c>
      <c r="K126" s="10">
        <f>VLOOKUP(C126,'[1]Cenus Pivot Data Sheet'!$A$1:$M$469,9,FALSE)</f>
        <v>923824.55500000005</v>
      </c>
      <c r="L126" s="10">
        <f>VLOOKUP(C126,'[1]Cenus Pivot Data Sheet'!$A$1:$M$469,10,FALSE)</f>
        <v>510100.87299999991</v>
      </c>
      <c r="M126" s="10">
        <f>VLOOKUP(C126,'[1]Cenus Pivot Data Sheet'!$A$1:$M$469,11,FALSE)</f>
        <v>233360.25199999998</v>
      </c>
      <c r="N126" s="10">
        <f>VLOOKUP(C126,'[1]Cenus Pivot Data Sheet'!$A$1:$M$469,12,FALSE)</f>
        <v>1667285.6799999997</v>
      </c>
      <c r="O126" s="10">
        <f>VLOOKUP(C126,'[1]Cenus Pivot Data Sheet'!$A$1:$M$469,13,FALSE)</f>
        <v>12510483.438000001</v>
      </c>
      <c r="P126" s="11">
        <f>IFERROR(VLOOKUP(C126,'[1]Influenze Pivot Data Sheet'!$A$1:$M$461,2,FALSE),0)</f>
        <v>123</v>
      </c>
      <c r="Q126" s="11">
        <f>IFERROR(VLOOKUP(C126,'[1]Influenze Pivot Data Sheet'!$A$1:$M$461,3,FALSE),0)</f>
        <v>69</v>
      </c>
      <c r="R126" s="11">
        <f>IFERROR(VLOOKUP(C126,'[1]Influenze Pivot Data Sheet'!$A$1:$M$461,4,FALSE),0)</f>
        <v>53</v>
      </c>
      <c r="S126" s="11">
        <f>IFERROR(VLOOKUP(C126,'[1]Influenze Pivot Data Sheet'!$A$1:$M$461,5,FALSE),0)</f>
        <v>68</v>
      </c>
      <c r="T126" s="11">
        <f>IFERROR(VLOOKUP(C126,'[1]Influenze Pivot Data Sheet'!$A$1:$M$461,6,FALSE),0)</f>
        <v>57</v>
      </c>
      <c r="U126" s="11">
        <f>IFERROR(VLOOKUP(C126,'[1]Influenze Pivot Data Sheet'!$A$1:$M$461,7,FALSE),0)</f>
        <v>78</v>
      </c>
      <c r="V126" s="11">
        <f>IFERROR(VLOOKUP(C126,'[1]Influenze Pivot Data Sheet'!$A$1:$M$461,8,FALSE),0)</f>
        <v>190</v>
      </c>
      <c r="W126" s="11">
        <f>IFERROR(VLOOKUP(C126,'[1]Influenze Pivot Data Sheet'!$A$1:$M$461,9,FALSE),0)</f>
        <v>315</v>
      </c>
      <c r="X126" s="11">
        <f>IFERROR(VLOOKUP(C126,'[1]Influenze Pivot Data Sheet'!$A$1:$M$461,10,FALSE),0)</f>
        <v>541</v>
      </c>
      <c r="Y126" s="11">
        <f>IFERROR(VLOOKUP(C126,'[1]Influenze Pivot Data Sheet'!$A$1:$M$461,11,FALSE),0)</f>
        <v>1141</v>
      </c>
      <c r="Z126" s="11">
        <f>IFERROR(VLOOKUP(C126,'[1]Influenze Pivot Data Sheet'!$A$1:$M$461,12,FALSE),0)</f>
        <v>1997</v>
      </c>
      <c r="AA126" s="11">
        <f>IFERROR(VLOOKUP(C126,'[1]Influenze Pivot Data Sheet'!$A$1:$M$461,13,FALSE),0)</f>
        <v>2635</v>
      </c>
      <c r="AB126" s="4">
        <f t="shared" si="6"/>
        <v>1.5736131330067524E-4</v>
      </c>
      <c r="AC126" s="4">
        <f t="shared" si="7"/>
        <v>4.1668220644709414E-5</v>
      </c>
      <c r="AD126" s="4">
        <f t="shared" si="8"/>
        <v>3.0519239062269218E-5</v>
      </c>
      <c r="AE126" s="4">
        <f t="shared" si="11"/>
        <v>3.9076644227758044E-5</v>
      </c>
      <c r="AF126" s="4">
        <f t="shared" si="11"/>
        <v>3.4620745771023973E-5</v>
      </c>
      <c r="AG126" s="4">
        <f t="shared" si="11"/>
        <v>4.4680042870592783E-5</v>
      </c>
      <c r="AH126" s="4">
        <f t="shared" si="10"/>
        <v>1.2364302246505932E-4</v>
      </c>
      <c r="AI126" s="4">
        <f t="shared" si="10"/>
        <v>3.4097383350023639E-4</v>
      </c>
      <c r="AJ126" s="4">
        <f t="shared" si="10"/>
        <v>1.0605745424787777E-3</v>
      </c>
      <c r="AK126" s="4">
        <f t="shared" si="9"/>
        <v>4.8894359267318589E-3</v>
      </c>
      <c r="AL126" s="4">
        <f t="shared" si="9"/>
        <v>1.1977551441574191E-3</v>
      </c>
      <c r="AM126" s="4">
        <f t="shared" si="9"/>
        <v>2.1062335544894391E-4</v>
      </c>
    </row>
    <row r="127" spans="1:39" x14ac:dyDescent="0.3">
      <c r="A127" s="9" t="s">
        <v>160</v>
      </c>
      <c r="B127" s="9" t="s">
        <v>36</v>
      </c>
      <c r="C127" s="9" t="s">
        <v>168</v>
      </c>
      <c r="D127" s="10">
        <f>VLOOKUP(C127,'[1]Cenus Pivot Data Sheet'!$A$1:$M$469,2,FALSE)</f>
        <v>776121.96899999981</v>
      </c>
      <c r="E127" s="10">
        <f>VLOOKUP(C127,'[1]Cenus Pivot Data Sheet'!$A$1:$M$469,3,FALSE)</f>
        <v>1644562.8130000003</v>
      </c>
      <c r="F127" s="10">
        <f>VLOOKUP(C127,'[1]Cenus Pivot Data Sheet'!$A$1:$M$469,4,FALSE)</f>
        <v>1735615.4159999997</v>
      </c>
      <c r="G127" s="10">
        <f>VLOOKUP(C127,'[1]Cenus Pivot Data Sheet'!$A$1:$M$469,5,FALSE)</f>
        <v>1747801.6149999998</v>
      </c>
      <c r="H127" s="10">
        <f>VLOOKUP(C127,'[1]Cenus Pivot Data Sheet'!$A$1:$M$469,6,FALSE)</f>
        <v>1641331.5710000002</v>
      </c>
      <c r="I127" s="10">
        <f>VLOOKUP(C127,'[1]Cenus Pivot Data Sheet'!$A$1:$M$469,7,FALSE)</f>
        <v>1738312.4189999998</v>
      </c>
      <c r="J127" s="10">
        <f>VLOOKUP(C127,'[1]Cenus Pivot Data Sheet'!$A$1:$M$469,8,FALSE)</f>
        <v>1584310.5070000004</v>
      </c>
      <c r="K127" s="10">
        <f>VLOOKUP(C127,'[1]Cenus Pivot Data Sheet'!$A$1:$M$469,9,FALSE)</f>
        <v>979686.75400000007</v>
      </c>
      <c r="L127" s="10">
        <f>VLOOKUP(C127,'[1]Cenus Pivot Data Sheet'!$A$1:$M$469,10,FALSE)</f>
        <v>521369.37799999991</v>
      </c>
      <c r="M127" s="10">
        <f>VLOOKUP(C127,'[1]Cenus Pivot Data Sheet'!$A$1:$M$469,11,FALSE)</f>
        <v>240786.94299999997</v>
      </c>
      <c r="N127" s="10">
        <f>VLOOKUP(C127,'[1]Cenus Pivot Data Sheet'!$A$1:$M$469,12,FALSE)</f>
        <v>1741843.075</v>
      </c>
      <c r="O127" s="10">
        <f>VLOOKUP(C127,'[1]Cenus Pivot Data Sheet'!$A$1:$M$469,13,FALSE)</f>
        <v>12609899.385000002</v>
      </c>
      <c r="P127" s="11">
        <f>IFERROR(VLOOKUP(C127,'[1]Influenze Pivot Data Sheet'!$A$1:$M$461,2,FALSE),0)</f>
        <v>101</v>
      </c>
      <c r="Q127" s="11">
        <f>IFERROR(VLOOKUP(C127,'[1]Influenze Pivot Data Sheet'!$A$1:$M$461,3,FALSE),0)</f>
        <v>33</v>
      </c>
      <c r="R127" s="11">
        <f>IFERROR(VLOOKUP(C127,'[1]Influenze Pivot Data Sheet'!$A$1:$M$461,4,FALSE),0)</f>
        <v>51</v>
      </c>
      <c r="S127" s="11">
        <f>IFERROR(VLOOKUP(C127,'[1]Influenze Pivot Data Sheet'!$A$1:$M$461,5,FALSE),0)</f>
        <v>57</v>
      </c>
      <c r="T127" s="11">
        <f>IFERROR(VLOOKUP(C127,'[1]Influenze Pivot Data Sheet'!$A$1:$M$461,6,FALSE),0)</f>
        <v>60</v>
      </c>
      <c r="U127" s="11">
        <f>IFERROR(VLOOKUP(C127,'[1]Influenze Pivot Data Sheet'!$A$1:$M$461,7,FALSE),0)</f>
        <v>78</v>
      </c>
      <c r="V127" s="11">
        <f>IFERROR(VLOOKUP(C127,'[1]Influenze Pivot Data Sheet'!$A$1:$M$461,8,FALSE),0)</f>
        <v>223</v>
      </c>
      <c r="W127" s="11">
        <f>IFERROR(VLOOKUP(C127,'[1]Influenze Pivot Data Sheet'!$A$1:$M$461,9,FALSE),0)</f>
        <v>333</v>
      </c>
      <c r="X127" s="11">
        <f>IFERROR(VLOOKUP(C127,'[1]Influenze Pivot Data Sheet'!$A$1:$M$461,10,FALSE),0)</f>
        <v>519</v>
      </c>
      <c r="Y127" s="11">
        <f>IFERROR(VLOOKUP(C127,'[1]Influenze Pivot Data Sheet'!$A$1:$M$461,11,FALSE),0)</f>
        <v>947</v>
      </c>
      <c r="Z127" s="11">
        <f>IFERROR(VLOOKUP(C127,'[1]Influenze Pivot Data Sheet'!$A$1:$M$461,12,FALSE),0)</f>
        <v>1799</v>
      </c>
      <c r="AA127" s="11">
        <f>IFERROR(VLOOKUP(C127,'[1]Influenze Pivot Data Sheet'!$A$1:$M$461,13,FALSE),0)</f>
        <v>2402</v>
      </c>
      <c r="AB127" s="4">
        <f t="shared" si="6"/>
        <v>1.3013418513347098E-4</v>
      </c>
      <c r="AC127" s="4">
        <f t="shared" si="7"/>
        <v>2.006612319039467E-5</v>
      </c>
      <c r="AD127" s="4">
        <f t="shared" si="8"/>
        <v>2.9384389842271375E-5</v>
      </c>
      <c r="AE127" s="4">
        <f t="shared" si="11"/>
        <v>3.2612396916683249E-5</v>
      </c>
      <c r="AF127" s="4">
        <f t="shared" si="11"/>
        <v>3.6555685066999783E-5</v>
      </c>
      <c r="AG127" s="4">
        <f t="shared" si="11"/>
        <v>4.487110553169212E-5</v>
      </c>
      <c r="AH127" s="4">
        <f t="shared" si="10"/>
        <v>1.4075523643547984E-4</v>
      </c>
      <c r="AI127" s="4">
        <f t="shared" si="10"/>
        <v>3.3990456504630866E-4</v>
      </c>
      <c r="AJ127" s="4">
        <f t="shared" si="10"/>
        <v>9.954554714949142E-4</v>
      </c>
      <c r="AK127" s="4">
        <f t="shared" si="9"/>
        <v>3.9329375098217023E-3</v>
      </c>
      <c r="AL127" s="4">
        <f t="shared" si="9"/>
        <v>1.032814049566434E-3</v>
      </c>
      <c r="AM127" s="4">
        <f t="shared" si="9"/>
        <v>1.9048526294010551E-4</v>
      </c>
    </row>
    <row r="128" spans="1:39" x14ac:dyDescent="0.3">
      <c r="A128" s="9" t="s">
        <v>160</v>
      </c>
      <c r="B128" s="9" t="s">
        <v>38</v>
      </c>
      <c r="C128" s="9" t="s">
        <v>169</v>
      </c>
      <c r="D128" s="10">
        <f>VLOOKUP(C128,'[1]Cenus Pivot Data Sheet'!$A$1:$M$469,2,FALSE)</f>
        <v>766302</v>
      </c>
      <c r="E128" s="10">
        <f>VLOOKUP(C128,'[1]Cenus Pivot Data Sheet'!$A$1:$M$469,3,FALSE)</f>
        <v>1614338</v>
      </c>
      <c r="F128" s="10">
        <f>VLOOKUP(C128,'[1]Cenus Pivot Data Sheet'!$A$1:$M$469,4,FALSE)</f>
        <v>1703933</v>
      </c>
      <c r="G128" s="10">
        <f>VLOOKUP(C128,'[1]Cenus Pivot Data Sheet'!$A$1:$M$469,5,FALSE)</f>
        <v>1742744</v>
      </c>
      <c r="H128" s="10">
        <f>VLOOKUP(C128,'[1]Cenus Pivot Data Sheet'!$A$1:$M$469,6,FALSE)</f>
        <v>1619739</v>
      </c>
      <c r="I128" s="10">
        <f>VLOOKUP(C128,'[1]Cenus Pivot Data Sheet'!$A$1:$M$469,7,FALSE)</f>
        <v>1688402</v>
      </c>
      <c r="J128" s="10">
        <f>VLOOKUP(C128,'[1]Cenus Pivot Data Sheet'!$A$1:$M$469,8,FALSE)</f>
        <v>1581940</v>
      </c>
      <c r="K128" s="10">
        <f>VLOOKUP(C128,'[1]Cenus Pivot Data Sheet'!$A$1:$M$469,9,FALSE)</f>
        <v>1006169</v>
      </c>
      <c r="L128" s="10">
        <f>VLOOKUP(C128,'[1]Cenus Pivot Data Sheet'!$A$1:$M$469,10,FALSE)</f>
        <v>526767</v>
      </c>
      <c r="M128" s="10">
        <f>VLOOKUP(C128,'[1]Cenus Pivot Data Sheet'!$A$1:$M$469,11,FALSE)</f>
        <v>240827</v>
      </c>
      <c r="N128" s="10">
        <f>VLOOKUP(C128,'[1]Cenus Pivot Data Sheet'!$A$1:$M$469,12,FALSE)</f>
        <v>1773763</v>
      </c>
      <c r="O128" s="10">
        <f>VLOOKUP(C128,'[1]Cenus Pivot Data Sheet'!$A$1:$M$469,13,FALSE)</f>
        <v>12491161</v>
      </c>
      <c r="P128" s="11">
        <f>IFERROR(VLOOKUP(C128,'[1]Influenze Pivot Data Sheet'!$A$1:$M$461,2,FALSE),0)</f>
        <v>120</v>
      </c>
      <c r="Q128" s="11">
        <f>IFERROR(VLOOKUP(C128,'[1]Influenze Pivot Data Sheet'!$A$1:$M$461,3,FALSE),0)</f>
        <v>57</v>
      </c>
      <c r="R128" s="11">
        <f>IFERROR(VLOOKUP(C128,'[1]Influenze Pivot Data Sheet'!$A$1:$M$461,4,FALSE),0)</f>
        <v>55</v>
      </c>
      <c r="S128" s="11">
        <f>IFERROR(VLOOKUP(C128,'[1]Influenze Pivot Data Sheet'!$A$1:$M$461,5,FALSE),0)</f>
        <v>71</v>
      </c>
      <c r="T128" s="11">
        <f>IFERROR(VLOOKUP(C128,'[1]Influenze Pivot Data Sheet'!$A$1:$M$461,6,FALSE),0)</f>
        <v>48</v>
      </c>
      <c r="U128" s="11">
        <f>IFERROR(VLOOKUP(C128,'[1]Influenze Pivot Data Sheet'!$A$1:$M$461,7,FALSE),0)</f>
        <v>82</v>
      </c>
      <c r="V128" s="11">
        <f>IFERROR(VLOOKUP(C128,'[1]Influenze Pivot Data Sheet'!$A$1:$M$461,8,FALSE),0)</f>
        <v>206</v>
      </c>
      <c r="W128" s="11">
        <f>IFERROR(VLOOKUP(C128,'[1]Influenze Pivot Data Sheet'!$A$1:$M$461,9,FALSE),0)</f>
        <v>370</v>
      </c>
      <c r="X128" s="11">
        <f>IFERROR(VLOOKUP(C128,'[1]Influenze Pivot Data Sheet'!$A$1:$M$461,10,FALSE),0)</f>
        <v>587</v>
      </c>
      <c r="Y128" s="11">
        <f>IFERROR(VLOOKUP(C128,'[1]Influenze Pivot Data Sheet'!$A$1:$M$461,11,FALSE),0)</f>
        <v>1069</v>
      </c>
      <c r="Z128" s="11">
        <f>IFERROR(VLOOKUP(C128,'[1]Influenze Pivot Data Sheet'!$A$1:$M$461,12,FALSE),0)</f>
        <v>2026</v>
      </c>
      <c r="AA128" s="11">
        <f>IFERROR(VLOOKUP(C128,'[1]Influenze Pivot Data Sheet'!$A$1:$M$461,13,FALSE),0)</f>
        <v>2665</v>
      </c>
      <c r="AB128" s="4">
        <f t="shared" si="6"/>
        <v>1.5659622446502814E-4</v>
      </c>
      <c r="AC128" s="4">
        <f t="shared" si="7"/>
        <v>3.5308590889887992E-5</v>
      </c>
      <c r="AD128" s="4">
        <f t="shared" si="8"/>
        <v>3.227826446227639E-5</v>
      </c>
      <c r="AE128" s="4">
        <f t="shared" si="11"/>
        <v>4.0740349701390451E-5</v>
      </c>
      <c r="AF128" s="4">
        <f t="shared" si="11"/>
        <v>2.9634404061395075E-5</v>
      </c>
      <c r="AG128" s="4">
        <f t="shared" si="11"/>
        <v>4.8566632827963956E-5</v>
      </c>
      <c r="AH128" s="4">
        <f t="shared" si="10"/>
        <v>1.3021985663173066E-4</v>
      </c>
      <c r="AI128" s="4">
        <f t="shared" si="10"/>
        <v>3.6773146459491397E-4</v>
      </c>
      <c r="AJ128" s="4">
        <f t="shared" si="10"/>
        <v>1.1143446723124266E-3</v>
      </c>
      <c r="AK128" s="4">
        <f t="shared" si="9"/>
        <v>4.4388710568167193E-3</v>
      </c>
      <c r="AL128" s="4">
        <f t="shared" si="9"/>
        <v>1.1422044545973729E-3</v>
      </c>
      <c r="AM128" s="4">
        <f t="shared" si="9"/>
        <v>2.1335086466342079E-4</v>
      </c>
    </row>
    <row r="129" spans="1:39" x14ac:dyDescent="0.3">
      <c r="A129" s="9" t="s">
        <v>170</v>
      </c>
      <c r="B129" s="9" t="s">
        <v>22</v>
      </c>
      <c r="C129" s="9" t="s">
        <v>171</v>
      </c>
      <c r="D129" s="10">
        <f>VLOOKUP(C129,'[1]Cenus Pivot Data Sheet'!$A$1:$M$469,2,FALSE)</f>
        <v>441193.09600000014</v>
      </c>
      <c r="E129" s="10">
        <f>VLOOKUP(C129,'[1]Cenus Pivot Data Sheet'!$A$1:$M$469,3,FALSE)</f>
        <v>872152.48199999996</v>
      </c>
      <c r="F129" s="10">
        <f>VLOOKUP(C129,'[1]Cenus Pivot Data Sheet'!$A$1:$M$469,4,FALSE)</f>
        <v>908840.45299999986</v>
      </c>
      <c r="G129" s="10">
        <f>VLOOKUP(C129,'[1]Cenus Pivot Data Sheet'!$A$1:$M$469,5,FALSE)</f>
        <v>827150.11599999992</v>
      </c>
      <c r="H129" s="10">
        <f>VLOOKUP(C129,'[1]Cenus Pivot Data Sheet'!$A$1:$M$469,6,FALSE)</f>
        <v>879121.60199999996</v>
      </c>
      <c r="I129" s="10">
        <f>VLOOKUP(C129,'[1]Cenus Pivot Data Sheet'!$A$1:$M$469,7,FALSE)</f>
        <v>924322.82300000032</v>
      </c>
      <c r="J129" s="10">
        <f>VLOOKUP(C129,'[1]Cenus Pivot Data Sheet'!$A$1:$M$469,8,FALSE)</f>
        <v>687855.61799999978</v>
      </c>
      <c r="K129" s="10">
        <f>VLOOKUP(C129,'[1]Cenus Pivot Data Sheet'!$A$1:$M$469,9,FALSE)</f>
        <v>412614.74800000002</v>
      </c>
      <c r="L129" s="10">
        <f>VLOOKUP(C129,'[1]Cenus Pivot Data Sheet'!$A$1:$M$469,10,FALSE)</f>
        <v>277850.85499999992</v>
      </c>
      <c r="M129" s="10">
        <f>VLOOKUP(C129,'[1]Cenus Pivot Data Sheet'!$A$1:$M$469,11,FALSE)</f>
        <v>108053.95499999996</v>
      </c>
      <c r="N129" s="10">
        <f>VLOOKUP(C129,'[1]Cenus Pivot Data Sheet'!$A$1:$M$469,12,FALSE)</f>
        <v>798519.55799999984</v>
      </c>
      <c r="O129" s="10">
        <f>VLOOKUP(C129,'[1]Cenus Pivot Data Sheet'!$A$1:$M$469,13,FALSE)</f>
        <v>6339155.7479999997</v>
      </c>
      <c r="P129" s="11">
        <f>IFERROR(VLOOKUP(C129,'[1]Influenze Pivot Data Sheet'!$A$1:$M$461,2,FALSE),0)</f>
        <v>104</v>
      </c>
      <c r="Q129" s="11">
        <f>IFERROR(VLOOKUP(C129,'[1]Influenze Pivot Data Sheet'!$A$1:$M$461,3,FALSE),0)</f>
        <v>60</v>
      </c>
      <c r="R129" s="11">
        <f>IFERROR(VLOOKUP(C129,'[1]Influenze Pivot Data Sheet'!$A$1:$M$461,4,FALSE),0)</f>
        <v>85</v>
      </c>
      <c r="S129" s="11">
        <f>IFERROR(VLOOKUP(C129,'[1]Influenze Pivot Data Sheet'!$A$1:$M$461,5,FALSE),0)</f>
        <v>60</v>
      </c>
      <c r="T129" s="11">
        <f>IFERROR(VLOOKUP(C129,'[1]Influenze Pivot Data Sheet'!$A$1:$M$461,6,FALSE),0)</f>
        <v>53</v>
      </c>
      <c r="U129" s="11">
        <f>IFERROR(VLOOKUP(C129,'[1]Influenze Pivot Data Sheet'!$A$1:$M$461,7,FALSE),0)</f>
        <v>56</v>
      </c>
      <c r="V129" s="11">
        <f>IFERROR(VLOOKUP(C129,'[1]Influenze Pivot Data Sheet'!$A$1:$M$461,8,FALSE),0)</f>
        <v>84</v>
      </c>
      <c r="W129" s="11">
        <f>IFERROR(VLOOKUP(C129,'[1]Influenze Pivot Data Sheet'!$A$1:$M$461,9,FALSE),0)</f>
        <v>119</v>
      </c>
      <c r="X129" s="11">
        <f>IFERROR(VLOOKUP(C129,'[1]Influenze Pivot Data Sheet'!$A$1:$M$461,10,FALSE),0)</f>
        <v>296</v>
      </c>
      <c r="Y129" s="11">
        <f>IFERROR(VLOOKUP(C129,'[1]Influenze Pivot Data Sheet'!$A$1:$M$461,11,FALSE),0)</f>
        <v>537</v>
      </c>
      <c r="Z129" s="11">
        <f>IFERROR(VLOOKUP(C129,'[1]Influenze Pivot Data Sheet'!$A$1:$M$461,12,FALSE),0)</f>
        <v>952</v>
      </c>
      <c r="AA129" s="11">
        <f>IFERROR(VLOOKUP(C129,'[1]Influenze Pivot Data Sheet'!$A$1:$M$461,13,FALSE),0)</f>
        <v>1454</v>
      </c>
      <c r="AB129" s="4">
        <f t="shared" si="6"/>
        <v>2.3572445023029094E-4</v>
      </c>
      <c r="AC129" s="4">
        <f t="shared" si="7"/>
        <v>6.8795309579821855E-5</v>
      </c>
      <c r="AD129" s="4">
        <f t="shared" si="8"/>
        <v>9.3525766507666675E-5</v>
      </c>
      <c r="AE129" s="4">
        <f t="shared" si="11"/>
        <v>7.2538223521206646E-5</v>
      </c>
      <c r="AF129" s="4">
        <f t="shared" si="11"/>
        <v>6.0287450427136704E-5</v>
      </c>
      <c r="AG129" s="4">
        <f t="shared" si="11"/>
        <v>6.0584893726031022E-5</v>
      </c>
      <c r="AH129" s="4">
        <f t="shared" si="10"/>
        <v>1.2211865077766949E-4</v>
      </c>
      <c r="AI129" s="4">
        <f t="shared" si="10"/>
        <v>2.8840462096134286E-4</v>
      </c>
      <c r="AJ129" s="4">
        <f t="shared" si="10"/>
        <v>1.0653197378140157E-3</v>
      </c>
      <c r="AK129" s="4">
        <f t="shared" si="9"/>
        <v>4.969739423235366E-3</v>
      </c>
      <c r="AL129" s="4">
        <f t="shared" si="9"/>
        <v>1.192206240238389E-3</v>
      </c>
      <c r="AM129" s="4">
        <f t="shared" si="9"/>
        <v>2.2936808272280363E-4</v>
      </c>
    </row>
    <row r="130" spans="1:39" x14ac:dyDescent="0.3">
      <c r="A130" s="9" t="s">
        <v>170</v>
      </c>
      <c r="B130" s="9" t="s">
        <v>24</v>
      </c>
      <c r="C130" s="9" t="s">
        <v>172</v>
      </c>
      <c r="D130" s="10">
        <f>VLOOKUP(C130,'[1]Cenus Pivot Data Sheet'!$A$1:$M$469,2,FALSE)</f>
        <v>434220.70100000018</v>
      </c>
      <c r="E130" s="10">
        <f>VLOOKUP(C130,'[1]Cenus Pivot Data Sheet'!$A$1:$M$469,3,FALSE)</f>
        <v>892279.24600000004</v>
      </c>
      <c r="F130" s="10">
        <f>VLOOKUP(C130,'[1]Cenus Pivot Data Sheet'!$A$1:$M$469,4,FALSE)</f>
        <v>925144.25399999996</v>
      </c>
      <c r="G130" s="10">
        <f>VLOOKUP(C130,'[1]Cenus Pivot Data Sheet'!$A$1:$M$469,5,FALSE)</f>
        <v>821683.98299999977</v>
      </c>
      <c r="H130" s="10">
        <f>VLOOKUP(C130,'[1]Cenus Pivot Data Sheet'!$A$1:$M$469,6,FALSE)</f>
        <v>867670.94899999979</v>
      </c>
      <c r="I130" s="10">
        <f>VLOOKUP(C130,'[1]Cenus Pivot Data Sheet'!$A$1:$M$469,7,FALSE)</f>
        <v>937873.24199999985</v>
      </c>
      <c r="J130" s="10">
        <f>VLOOKUP(C130,'[1]Cenus Pivot Data Sheet'!$A$1:$M$469,8,FALSE)</f>
        <v>722547.61300000013</v>
      </c>
      <c r="K130" s="10">
        <f>VLOOKUP(C130,'[1]Cenus Pivot Data Sheet'!$A$1:$M$469,9,FALSE)</f>
        <v>429819.46799999999</v>
      </c>
      <c r="L130" s="10">
        <f>VLOOKUP(C130,'[1]Cenus Pivot Data Sheet'!$A$1:$M$469,10,FALSE)</f>
        <v>279231.98899999994</v>
      </c>
      <c r="M130" s="10">
        <f>VLOOKUP(C130,'[1]Cenus Pivot Data Sheet'!$A$1:$M$469,11,FALSE)</f>
        <v>107913.81700000001</v>
      </c>
      <c r="N130" s="10">
        <f>VLOOKUP(C130,'[1]Cenus Pivot Data Sheet'!$A$1:$M$469,12,FALSE)</f>
        <v>816965.27399999998</v>
      </c>
      <c r="O130" s="10">
        <f>VLOOKUP(C130,'[1]Cenus Pivot Data Sheet'!$A$1:$M$469,13,FALSE)</f>
        <v>6418385.2620000001</v>
      </c>
      <c r="P130" s="11">
        <f>IFERROR(VLOOKUP(C130,'[1]Influenze Pivot Data Sheet'!$A$1:$M$461,2,FALSE),0)</f>
        <v>94</v>
      </c>
      <c r="Q130" s="11">
        <f>IFERROR(VLOOKUP(C130,'[1]Influenze Pivot Data Sheet'!$A$1:$M$461,3,FALSE),0)</f>
        <v>58</v>
      </c>
      <c r="R130" s="11">
        <f>IFERROR(VLOOKUP(C130,'[1]Influenze Pivot Data Sheet'!$A$1:$M$461,4,FALSE),0)</f>
        <v>54</v>
      </c>
      <c r="S130" s="11">
        <f>IFERROR(VLOOKUP(C130,'[1]Influenze Pivot Data Sheet'!$A$1:$M$461,5,FALSE),0)</f>
        <v>51</v>
      </c>
      <c r="T130" s="11">
        <f>IFERROR(VLOOKUP(C130,'[1]Influenze Pivot Data Sheet'!$A$1:$M$461,6,FALSE),0)</f>
        <v>61</v>
      </c>
      <c r="U130" s="11">
        <f>IFERROR(VLOOKUP(C130,'[1]Influenze Pivot Data Sheet'!$A$1:$M$461,7,FALSE),0)</f>
        <v>60</v>
      </c>
      <c r="V130" s="11">
        <f>IFERROR(VLOOKUP(C130,'[1]Influenze Pivot Data Sheet'!$A$1:$M$461,8,FALSE),0)</f>
        <v>70</v>
      </c>
      <c r="W130" s="11">
        <f>IFERROR(VLOOKUP(C130,'[1]Influenze Pivot Data Sheet'!$A$1:$M$461,9,FALSE),0)</f>
        <v>119</v>
      </c>
      <c r="X130" s="11">
        <f>IFERROR(VLOOKUP(C130,'[1]Influenze Pivot Data Sheet'!$A$1:$M$461,10,FALSE),0)</f>
        <v>311</v>
      </c>
      <c r="Y130" s="11">
        <f>IFERROR(VLOOKUP(C130,'[1]Influenze Pivot Data Sheet'!$A$1:$M$461,11,FALSE),0)</f>
        <v>549</v>
      </c>
      <c r="Z130" s="11">
        <f>IFERROR(VLOOKUP(C130,'[1]Influenze Pivot Data Sheet'!$A$1:$M$461,12,FALSE),0)</f>
        <v>979</v>
      </c>
      <c r="AA130" s="11">
        <f>IFERROR(VLOOKUP(C130,'[1]Influenze Pivot Data Sheet'!$A$1:$M$461,13,FALSE),0)</f>
        <v>1427</v>
      </c>
      <c r="AB130" s="4">
        <f t="shared" si="6"/>
        <v>2.1647977579954201E-4</v>
      </c>
      <c r="AC130" s="4">
        <f t="shared" si="7"/>
        <v>6.5002072232441002E-5</v>
      </c>
      <c r="AD130" s="4">
        <f t="shared" si="8"/>
        <v>5.836927567406153E-5</v>
      </c>
      <c r="AE130" s="4">
        <f t="shared" si="11"/>
        <v>6.2067657463392485E-5</v>
      </c>
      <c r="AF130" s="4">
        <f t="shared" si="11"/>
        <v>7.0303148987877449E-5</v>
      </c>
      <c r="AG130" s="4">
        <f t="shared" si="11"/>
        <v>6.397453015297776E-5</v>
      </c>
      <c r="AH130" s="4">
        <f t="shared" si="10"/>
        <v>9.6879428760911275E-5</v>
      </c>
      <c r="AI130" s="4">
        <f t="shared" si="10"/>
        <v>2.7686042364186261E-4</v>
      </c>
      <c r="AJ130" s="4">
        <f t="shared" si="10"/>
        <v>1.113769239383243E-3</v>
      </c>
      <c r="AK130" s="4">
        <f t="shared" si="9"/>
        <v>5.0873930258624805E-3</v>
      </c>
      <c r="AL130" s="4">
        <f t="shared" si="9"/>
        <v>1.1983373481796241E-3</v>
      </c>
      <c r="AM130" s="4">
        <f t="shared" si="9"/>
        <v>2.2233006305317045E-4</v>
      </c>
    </row>
    <row r="131" spans="1:39" x14ac:dyDescent="0.3">
      <c r="A131" s="9" t="s">
        <v>170</v>
      </c>
      <c r="B131" s="9" t="s">
        <v>26</v>
      </c>
      <c r="C131" s="9" t="s">
        <v>173</v>
      </c>
      <c r="D131" s="10">
        <f>VLOOKUP(C131,'[1]Cenus Pivot Data Sheet'!$A$1:$M$469,2,FALSE)</f>
        <v>413324.3110000001</v>
      </c>
      <c r="E131" s="10">
        <f>VLOOKUP(C131,'[1]Cenus Pivot Data Sheet'!$A$1:$M$469,3,FALSE)</f>
        <v>846918.71800000011</v>
      </c>
      <c r="F131" s="10">
        <f>VLOOKUP(C131,'[1]Cenus Pivot Data Sheet'!$A$1:$M$469,4,FALSE)</f>
        <v>886187.56500000018</v>
      </c>
      <c r="G131" s="10">
        <f>VLOOKUP(C131,'[1]Cenus Pivot Data Sheet'!$A$1:$M$469,5,FALSE)</f>
        <v>786823.85599999991</v>
      </c>
      <c r="H131" s="10">
        <f>VLOOKUP(C131,'[1]Cenus Pivot Data Sheet'!$A$1:$M$469,6,FALSE)</f>
        <v>811199.49899999995</v>
      </c>
      <c r="I131" s="10">
        <f>VLOOKUP(C131,'[1]Cenus Pivot Data Sheet'!$A$1:$M$469,7,FALSE)</f>
        <v>889629.85299999989</v>
      </c>
      <c r="J131" s="10">
        <f>VLOOKUP(C131,'[1]Cenus Pivot Data Sheet'!$A$1:$M$469,8,FALSE)</f>
        <v>707830.05599999998</v>
      </c>
      <c r="K131" s="10">
        <f>VLOOKUP(C131,'[1]Cenus Pivot Data Sheet'!$A$1:$M$469,9,FALSE)</f>
        <v>415771.44899999991</v>
      </c>
      <c r="L131" s="10">
        <f>VLOOKUP(C131,'[1]Cenus Pivot Data Sheet'!$A$1:$M$469,10,FALSE)</f>
        <v>262994.35600000003</v>
      </c>
      <c r="M131" s="10">
        <f>VLOOKUP(C131,'[1]Cenus Pivot Data Sheet'!$A$1:$M$469,11,FALSE)</f>
        <v>104097.71399999996</v>
      </c>
      <c r="N131" s="10">
        <f>VLOOKUP(C131,'[1]Cenus Pivot Data Sheet'!$A$1:$M$469,12,FALSE)</f>
        <v>782863.51899999985</v>
      </c>
      <c r="O131" s="10">
        <f>VLOOKUP(C131,'[1]Cenus Pivot Data Sheet'!$A$1:$M$469,13,FALSE)</f>
        <v>6124777.3769999994</v>
      </c>
      <c r="P131" s="11">
        <f>IFERROR(VLOOKUP(C131,'[1]Influenze Pivot Data Sheet'!$A$1:$M$461,2,FALSE),0)</f>
        <v>118</v>
      </c>
      <c r="Q131" s="11">
        <f>IFERROR(VLOOKUP(C131,'[1]Influenze Pivot Data Sheet'!$A$1:$M$461,3,FALSE),0)</f>
        <v>59</v>
      </c>
      <c r="R131" s="11">
        <f>IFERROR(VLOOKUP(C131,'[1]Influenze Pivot Data Sheet'!$A$1:$M$461,4,FALSE),0)</f>
        <v>53</v>
      </c>
      <c r="S131" s="11">
        <f>IFERROR(VLOOKUP(C131,'[1]Influenze Pivot Data Sheet'!$A$1:$M$461,5,FALSE),0)</f>
        <v>66</v>
      </c>
      <c r="T131" s="11">
        <f>IFERROR(VLOOKUP(C131,'[1]Influenze Pivot Data Sheet'!$A$1:$M$461,6,FALSE),0)</f>
        <v>62</v>
      </c>
      <c r="U131" s="11">
        <f>IFERROR(VLOOKUP(C131,'[1]Influenze Pivot Data Sheet'!$A$1:$M$461,7,FALSE),0)</f>
        <v>72</v>
      </c>
      <c r="V131" s="11">
        <f>IFERROR(VLOOKUP(C131,'[1]Influenze Pivot Data Sheet'!$A$1:$M$461,8,FALSE),0)</f>
        <v>63</v>
      </c>
      <c r="W131" s="11">
        <f>IFERROR(VLOOKUP(C131,'[1]Influenze Pivot Data Sheet'!$A$1:$M$461,9,FALSE),0)</f>
        <v>106</v>
      </c>
      <c r="X131" s="11">
        <f>IFERROR(VLOOKUP(C131,'[1]Influenze Pivot Data Sheet'!$A$1:$M$461,10,FALSE),0)</f>
        <v>250</v>
      </c>
      <c r="Y131" s="11">
        <f>IFERROR(VLOOKUP(C131,'[1]Influenze Pivot Data Sheet'!$A$1:$M$461,11,FALSE),0)</f>
        <v>458</v>
      </c>
      <c r="Z131" s="11">
        <f>IFERROR(VLOOKUP(C131,'[1]Influenze Pivot Data Sheet'!$A$1:$M$461,12,FALSE),0)</f>
        <v>814</v>
      </c>
      <c r="AA131" s="11">
        <f>IFERROR(VLOOKUP(C131,'[1]Influenze Pivot Data Sheet'!$A$1:$M$461,13,FALSE),0)</f>
        <v>1307</v>
      </c>
      <c r="AB131" s="4">
        <f t="shared" ref="AB131:AB194" si="12">P131/D131</f>
        <v>2.8549010271016931E-4</v>
      </c>
      <c r="AC131" s="4">
        <f t="shared" ref="AC131:AC194" si="13">Q131/E131</f>
        <v>6.9664300417551989E-5</v>
      </c>
      <c r="AD131" s="4">
        <f t="shared" ref="AD131:AD194" si="14">R131/F131</f>
        <v>5.9806752084136941E-5</v>
      </c>
      <c r="AE131" s="4">
        <f t="shared" si="11"/>
        <v>8.3881544130507408E-5</v>
      </c>
      <c r="AF131" s="4">
        <f t="shared" si="11"/>
        <v>7.6430027479590447E-5</v>
      </c>
      <c r="AG131" s="4">
        <f t="shared" si="11"/>
        <v>8.0932535882426165E-5</v>
      </c>
      <c r="AH131" s="4">
        <f t="shared" si="10"/>
        <v>8.9004414924138237E-5</v>
      </c>
      <c r="AI131" s="4">
        <f t="shared" si="10"/>
        <v>2.5494776097528528E-4</v>
      </c>
      <c r="AJ131" s="4">
        <f t="shared" si="10"/>
        <v>9.5059074195493376E-4</v>
      </c>
      <c r="AK131" s="4">
        <f t="shared" si="9"/>
        <v>4.3997123702447507E-3</v>
      </c>
      <c r="AL131" s="4">
        <f t="shared" si="9"/>
        <v>1.0397725532539474E-3</v>
      </c>
      <c r="AM131" s="4">
        <f t="shared" si="9"/>
        <v>2.1339551130594508E-4</v>
      </c>
    </row>
    <row r="132" spans="1:39" x14ac:dyDescent="0.3">
      <c r="A132" s="9" t="s">
        <v>170</v>
      </c>
      <c r="B132" s="9" t="s">
        <v>28</v>
      </c>
      <c r="C132" s="9" t="s">
        <v>174</v>
      </c>
      <c r="D132" s="10">
        <f>VLOOKUP(C132,'[1]Cenus Pivot Data Sheet'!$A$1:$M$469,2,FALSE)</f>
        <v>413214.62899999984</v>
      </c>
      <c r="E132" s="10">
        <f>VLOOKUP(C132,'[1]Cenus Pivot Data Sheet'!$A$1:$M$469,3,FALSE)</f>
        <v>853588.74800000014</v>
      </c>
      <c r="F132" s="10">
        <f>VLOOKUP(C132,'[1]Cenus Pivot Data Sheet'!$A$1:$M$469,4,FALSE)</f>
        <v>894392.93500000006</v>
      </c>
      <c r="G132" s="10">
        <f>VLOOKUP(C132,'[1]Cenus Pivot Data Sheet'!$A$1:$M$469,5,FALSE)</f>
        <v>794058.03599999961</v>
      </c>
      <c r="H132" s="10">
        <f>VLOOKUP(C132,'[1]Cenus Pivot Data Sheet'!$A$1:$M$469,6,FALSE)</f>
        <v>805505.14799999981</v>
      </c>
      <c r="I132" s="10">
        <f>VLOOKUP(C132,'[1]Cenus Pivot Data Sheet'!$A$1:$M$469,7,FALSE)</f>
        <v>893335.89199999999</v>
      </c>
      <c r="J132" s="10">
        <f>VLOOKUP(C132,'[1]Cenus Pivot Data Sheet'!$A$1:$M$469,8,FALSE)</f>
        <v>734396.83000000031</v>
      </c>
      <c r="K132" s="10">
        <f>VLOOKUP(C132,'[1]Cenus Pivot Data Sheet'!$A$1:$M$469,9,FALSE)</f>
        <v>434146.701</v>
      </c>
      <c r="L132" s="10">
        <f>VLOOKUP(C132,'[1]Cenus Pivot Data Sheet'!$A$1:$M$469,10,FALSE)</f>
        <v>264627.89500000002</v>
      </c>
      <c r="M132" s="10">
        <f>VLOOKUP(C132,'[1]Cenus Pivot Data Sheet'!$A$1:$M$469,11,FALSE)</f>
        <v>107469.41999999998</v>
      </c>
      <c r="N132" s="10">
        <f>VLOOKUP(C132,'[1]Cenus Pivot Data Sheet'!$A$1:$M$469,12,FALSE)</f>
        <v>806244.01600000006</v>
      </c>
      <c r="O132" s="10">
        <f>VLOOKUP(C132,'[1]Cenus Pivot Data Sheet'!$A$1:$M$469,13,FALSE)</f>
        <v>6194736.2339999992</v>
      </c>
      <c r="P132" s="11">
        <f>IFERROR(VLOOKUP(C132,'[1]Influenze Pivot Data Sheet'!$A$1:$M$461,2,FALSE),0)</f>
        <v>135</v>
      </c>
      <c r="Q132" s="11">
        <f>IFERROR(VLOOKUP(C132,'[1]Influenze Pivot Data Sheet'!$A$1:$M$461,3,FALSE),0)</f>
        <v>71</v>
      </c>
      <c r="R132" s="11">
        <f>IFERROR(VLOOKUP(C132,'[1]Influenze Pivot Data Sheet'!$A$1:$M$461,4,FALSE),0)</f>
        <v>53</v>
      </c>
      <c r="S132" s="11">
        <f>IFERROR(VLOOKUP(C132,'[1]Influenze Pivot Data Sheet'!$A$1:$M$461,5,FALSE),0)</f>
        <v>52</v>
      </c>
      <c r="T132" s="11">
        <f>IFERROR(VLOOKUP(C132,'[1]Influenze Pivot Data Sheet'!$A$1:$M$461,6,FALSE),0)</f>
        <v>64</v>
      </c>
      <c r="U132" s="11">
        <f>IFERROR(VLOOKUP(C132,'[1]Influenze Pivot Data Sheet'!$A$1:$M$461,7,FALSE),0)</f>
        <v>67</v>
      </c>
      <c r="V132" s="11">
        <f>IFERROR(VLOOKUP(C132,'[1]Influenze Pivot Data Sheet'!$A$1:$M$461,8,FALSE),0)</f>
        <v>42</v>
      </c>
      <c r="W132" s="11">
        <f>IFERROR(VLOOKUP(C132,'[1]Influenze Pivot Data Sheet'!$A$1:$M$461,9,FALSE),0)</f>
        <v>81</v>
      </c>
      <c r="X132" s="11">
        <f>IFERROR(VLOOKUP(C132,'[1]Influenze Pivot Data Sheet'!$A$1:$M$461,10,FALSE),0)</f>
        <v>244</v>
      </c>
      <c r="Y132" s="11">
        <f>IFERROR(VLOOKUP(C132,'[1]Influenze Pivot Data Sheet'!$A$1:$M$461,11,FALSE),0)</f>
        <v>472</v>
      </c>
      <c r="Z132" s="11">
        <f>IFERROR(VLOOKUP(C132,'[1]Influenze Pivot Data Sheet'!$A$1:$M$461,12,FALSE),0)</f>
        <v>797</v>
      </c>
      <c r="AA132" s="11">
        <f>IFERROR(VLOOKUP(C132,'[1]Influenze Pivot Data Sheet'!$A$1:$M$461,13,FALSE),0)</f>
        <v>1281</v>
      </c>
      <c r="AB132" s="4">
        <f t="shared" si="12"/>
        <v>3.2670672944640607E-4</v>
      </c>
      <c r="AC132" s="4">
        <f t="shared" si="13"/>
        <v>8.3178228586490213E-5</v>
      </c>
      <c r="AD132" s="4">
        <f t="shared" si="14"/>
        <v>5.9258070950661071E-5</v>
      </c>
      <c r="AE132" s="4">
        <f t="shared" si="11"/>
        <v>6.5486397268826359E-5</v>
      </c>
      <c r="AF132" s="4">
        <f t="shared" si="11"/>
        <v>7.9453247640820813E-5</v>
      </c>
      <c r="AG132" s="4">
        <f t="shared" si="11"/>
        <v>7.4999785187182422E-5</v>
      </c>
      <c r="AH132" s="4">
        <f t="shared" si="10"/>
        <v>5.7189789340457781E-5</v>
      </c>
      <c r="AI132" s="4">
        <f t="shared" si="10"/>
        <v>1.8657287919826899E-4</v>
      </c>
      <c r="AJ132" s="4">
        <f t="shared" si="10"/>
        <v>9.2204943095662681E-4</v>
      </c>
      <c r="AK132" s="4">
        <f t="shared" si="9"/>
        <v>4.3919470301412257E-3</v>
      </c>
      <c r="AL132" s="4">
        <f t="shared" si="9"/>
        <v>9.8853446870109845E-4</v>
      </c>
      <c r="AM132" s="4">
        <f t="shared" si="9"/>
        <v>2.0678846549901389E-4</v>
      </c>
    </row>
    <row r="133" spans="1:39" x14ac:dyDescent="0.3">
      <c r="A133" s="9" t="s">
        <v>170</v>
      </c>
      <c r="B133" s="9" t="s">
        <v>30</v>
      </c>
      <c r="C133" s="9" t="s">
        <v>175</v>
      </c>
      <c r="D133" s="10">
        <f>VLOOKUP(C133,'[1]Cenus Pivot Data Sheet'!$A$1:$M$469,2,FALSE)</f>
        <v>414121.54399999982</v>
      </c>
      <c r="E133" s="10">
        <f>VLOOKUP(C133,'[1]Cenus Pivot Data Sheet'!$A$1:$M$469,3,FALSE)</f>
        <v>866321.63699999964</v>
      </c>
      <c r="F133" s="10">
        <f>VLOOKUP(C133,'[1]Cenus Pivot Data Sheet'!$A$1:$M$469,4,FALSE)</f>
        <v>904894.23900000018</v>
      </c>
      <c r="G133" s="10">
        <f>VLOOKUP(C133,'[1]Cenus Pivot Data Sheet'!$A$1:$M$469,5,FALSE)</f>
        <v>808611.04399999999</v>
      </c>
      <c r="H133" s="10">
        <f>VLOOKUP(C133,'[1]Cenus Pivot Data Sheet'!$A$1:$M$469,6,FALSE)</f>
        <v>808147.03</v>
      </c>
      <c r="I133" s="10">
        <f>VLOOKUP(C133,'[1]Cenus Pivot Data Sheet'!$A$1:$M$469,7,FALSE)</f>
        <v>897186.87599999993</v>
      </c>
      <c r="J133" s="10">
        <f>VLOOKUP(C133,'[1]Cenus Pivot Data Sheet'!$A$1:$M$469,8,FALSE)</f>
        <v>766856.53900000011</v>
      </c>
      <c r="K133" s="10">
        <f>VLOOKUP(C133,'[1]Cenus Pivot Data Sheet'!$A$1:$M$469,9,FALSE)</f>
        <v>453974.14399999997</v>
      </c>
      <c r="L133" s="10">
        <f>VLOOKUP(C133,'[1]Cenus Pivot Data Sheet'!$A$1:$M$469,10,FALSE)</f>
        <v>264685.44900000002</v>
      </c>
      <c r="M133" s="10">
        <f>VLOOKUP(C133,'[1]Cenus Pivot Data Sheet'!$A$1:$M$469,11,FALSE)</f>
        <v>113043.43999999996</v>
      </c>
      <c r="N133" s="10">
        <f>VLOOKUP(C133,'[1]Cenus Pivot Data Sheet'!$A$1:$M$469,12,FALSE)</f>
        <v>831703.03299999994</v>
      </c>
      <c r="O133" s="10">
        <f>VLOOKUP(C133,'[1]Cenus Pivot Data Sheet'!$A$1:$M$469,13,FALSE)</f>
        <v>6297841.9420000007</v>
      </c>
      <c r="P133" s="11">
        <f>IFERROR(VLOOKUP(C133,'[1]Influenze Pivot Data Sheet'!$A$1:$M$461,2,FALSE),0)</f>
        <v>111</v>
      </c>
      <c r="Q133" s="11">
        <f>IFERROR(VLOOKUP(C133,'[1]Influenze Pivot Data Sheet'!$A$1:$M$461,3,FALSE),0)</f>
        <v>51</v>
      </c>
      <c r="R133" s="11">
        <f>IFERROR(VLOOKUP(C133,'[1]Influenze Pivot Data Sheet'!$A$1:$M$461,4,FALSE),0)</f>
        <v>64</v>
      </c>
      <c r="S133" s="11">
        <f>IFERROR(VLOOKUP(C133,'[1]Influenze Pivot Data Sheet'!$A$1:$M$461,5,FALSE),0)</f>
        <v>56</v>
      </c>
      <c r="T133" s="11">
        <f>IFERROR(VLOOKUP(C133,'[1]Influenze Pivot Data Sheet'!$A$1:$M$461,6,FALSE),0)</f>
        <v>48</v>
      </c>
      <c r="U133" s="11">
        <f>IFERROR(VLOOKUP(C133,'[1]Influenze Pivot Data Sheet'!$A$1:$M$461,7,FALSE),0)</f>
        <v>60</v>
      </c>
      <c r="V133" s="11">
        <f>IFERROR(VLOOKUP(C133,'[1]Influenze Pivot Data Sheet'!$A$1:$M$461,8,FALSE),0)</f>
        <v>97</v>
      </c>
      <c r="W133" s="11">
        <f>IFERROR(VLOOKUP(C133,'[1]Influenze Pivot Data Sheet'!$A$1:$M$461,9,FALSE),0)</f>
        <v>118</v>
      </c>
      <c r="X133" s="11">
        <f>IFERROR(VLOOKUP(C133,'[1]Influenze Pivot Data Sheet'!$A$1:$M$461,10,FALSE),0)</f>
        <v>265</v>
      </c>
      <c r="Y133" s="11">
        <f>IFERROR(VLOOKUP(C133,'[1]Influenze Pivot Data Sheet'!$A$1:$M$461,11,FALSE),0)</f>
        <v>532</v>
      </c>
      <c r="Z133" s="11">
        <f>IFERROR(VLOOKUP(C133,'[1]Influenze Pivot Data Sheet'!$A$1:$M$461,12,FALSE),0)</f>
        <v>915</v>
      </c>
      <c r="AA133" s="11">
        <f>IFERROR(VLOOKUP(C133,'[1]Influenze Pivot Data Sheet'!$A$1:$M$461,13,FALSE),0)</f>
        <v>1402</v>
      </c>
      <c r="AB133" s="4">
        <f t="shared" si="12"/>
        <v>2.680372504358287E-4</v>
      </c>
      <c r="AC133" s="4">
        <f t="shared" si="13"/>
        <v>5.8869590486749003E-5</v>
      </c>
      <c r="AD133" s="4">
        <f t="shared" si="14"/>
        <v>7.0726497353686867E-5</v>
      </c>
      <c r="AE133" s="4">
        <f t="shared" si="11"/>
        <v>6.9254557448265579E-5</v>
      </c>
      <c r="AF133" s="4">
        <f t="shared" si="11"/>
        <v>5.9395132591157329E-5</v>
      </c>
      <c r="AG133" s="4">
        <f t="shared" si="11"/>
        <v>6.6875699595052936E-5</v>
      </c>
      <c r="AH133" s="4">
        <f t="shared" si="10"/>
        <v>1.2649041256985354E-4</v>
      </c>
      <c r="AI133" s="4">
        <f t="shared" si="10"/>
        <v>2.599266974993184E-4</v>
      </c>
      <c r="AJ133" s="4">
        <f t="shared" si="10"/>
        <v>1.0011883955131965E-3</v>
      </c>
      <c r="AK133" s="4">
        <f t="shared" si="9"/>
        <v>4.706155439006458E-3</v>
      </c>
      <c r="AL133" s="4">
        <f t="shared" si="9"/>
        <v>1.1001522943826995E-3</v>
      </c>
      <c r="AM133" s="4">
        <f t="shared" si="9"/>
        <v>2.2261593938236691E-4</v>
      </c>
    </row>
    <row r="134" spans="1:39" x14ac:dyDescent="0.3">
      <c r="A134" s="9" t="s">
        <v>170</v>
      </c>
      <c r="B134" s="9" t="s">
        <v>32</v>
      </c>
      <c r="C134" s="9" t="s">
        <v>176</v>
      </c>
      <c r="D134" s="10">
        <f>VLOOKUP(C134,'[1]Cenus Pivot Data Sheet'!$A$1:$M$469,2,FALSE)</f>
        <v>405766.9</v>
      </c>
      <c r="E134" s="10">
        <f>VLOOKUP(C134,'[1]Cenus Pivot Data Sheet'!$A$1:$M$469,3,FALSE)</f>
        <v>852576.25300000026</v>
      </c>
      <c r="F134" s="10">
        <f>VLOOKUP(C134,'[1]Cenus Pivot Data Sheet'!$A$1:$M$469,4,FALSE)</f>
        <v>895011.65999999992</v>
      </c>
      <c r="G134" s="10">
        <f>VLOOKUP(C134,'[1]Cenus Pivot Data Sheet'!$A$1:$M$469,5,FALSE)</f>
        <v>798814.64000000013</v>
      </c>
      <c r="H134" s="10">
        <f>VLOOKUP(C134,'[1]Cenus Pivot Data Sheet'!$A$1:$M$469,6,FALSE)</f>
        <v>790157.45500000019</v>
      </c>
      <c r="I134" s="10">
        <f>VLOOKUP(C134,'[1]Cenus Pivot Data Sheet'!$A$1:$M$469,7,FALSE)</f>
        <v>870696.79700000014</v>
      </c>
      <c r="J134" s="10">
        <f>VLOOKUP(C134,'[1]Cenus Pivot Data Sheet'!$A$1:$M$469,8,FALSE)</f>
        <v>770242.11899999995</v>
      </c>
      <c r="K134" s="10">
        <f>VLOOKUP(C134,'[1]Cenus Pivot Data Sheet'!$A$1:$M$469,9,FALSE)</f>
        <v>466232.04399999988</v>
      </c>
      <c r="L134" s="10">
        <f>VLOOKUP(C134,'[1]Cenus Pivot Data Sheet'!$A$1:$M$469,10,FALSE)</f>
        <v>262371.69400000002</v>
      </c>
      <c r="M134" s="10">
        <f>VLOOKUP(C134,'[1]Cenus Pivot Data Sheet'!$A$1:$M$469,11,FALSE)</f>
        <v>115554.06199999999</v>
      </c>
      <c r="N134" s="10">
        <f>VLOOKUP(C134,'[1]Cenus Pivot Data Sheet'!$A$1:$M$469,12,FALSE)</f>
        <v>844157.79999999993</v>
      </c>
      <c r="O134" s="10">
        <f>VLOOKUP(C134,'[1]Cenus Pivot Data Sheet'!$A$1:$M$469,13,FALSE)</f>
        <v>6227423.6239999998</v>
      </c>
      <c r="P134" s="11">
        <f>IFERROR(VLOOKUP(C134,'[1]Influenze Pivot Data Sheet'!$A$1:$M$461,2,FALSE),0)</f>
        <v>132</v>
      </c>
      <c r="Q134" s="11">
        <f>IFERROR(VLOOKUP(C134,'[1]Influenze Pivot Data Sheet'!$A$1:$M$461,3,FALSE),0)</f>
        <v>44</v>
      </c>
      <c r="R134" s="11">
        <f>IFERROR(VLOOKUP(C134,'[1]Influenze Pivot Data Sheet'!$A$1:$M$461,4,FALSE),0)</f>
        <v>48</v>
      </c>
      <c r="S134" s="11">
        <f>IFERROR(VLOOKUP(C134,'[1]Influenze Pivot Data Sheet'!$A$1:$M$461,5,FALSE),0)</f>
        <v>60</v>
      </c>
      <c r="T134" s="11">
        <f>IFERROR(VLOOKUP(C134,'[1]Influenze Pivot Data Sheet'!$A$1:$M$461,6,FALSE),0)</f>
        <v>55</v>
      </c>
      <c r="U134" s="11">
        <f>IFERROR(VLOOKUP(C134,'[1]Influenze Pivot Data Sheet'!$A$1:$M$461,7,FALSE),0)</f>
        <v>55</v>
      </c>
      <c r="V134" s="11">
        <f>IFERROR(VLOOKUP(C134,'[1]Influenze Pivot Data Sheet'!$A$1:$M$461,8,FALSE),0)</f>
        <v>108</v>
      </c>
      <c r="W134" s="11">
        <f>IFERROR(VLOOKUP(C134,'[1]Influenze Pivot Data Sheet'!$A$1:$M$461,9,FALSE),0)</f>
        <v>135</v>
      </c>
      <c r="X134" s="11">
        <f>IFERROR(VLOOKUP(C134,'[1]Influenze Pivot Data Sheet'!$A$1:$M$461,10,FALSE),0)</f>
        <v>250</v>
      </c>
      <c r="Y134" s="11">
        <f>IFERROR(VLOOKUP(C134,'[1]Influenze Pivot Data Sheet'!$A$1:$M$461,11,FALSE),0)</f>
        <v>455</v>
      </c>
      <c r="Z134" s="11">
        <f>IFERROR(VLOOKUP(C134,'[1]Influenze Pivot Data Sheet'!$A$1:$M$461,12,FALSE),0)</f>
        <v>840</v>
      </c>
      <c r="AA134" s="11">
        <f>IFERROR(VLOOKUP(C134,'[1]Influenze Pivot Data Sheet'!$A$1:$M$461,13,FALSE),0)</f>
        <v>1342</v>
      </c>
      <c r="AB134" s="4">
        <f t="shared" si="12"/>
        <v>3.2530992547691789E-4</v>
      </c>
      <c r="AC134" s="4">
        <f t="shared" si="13"/>
        <v>5.160828705370942E-5</v>
      </c>
      <c r="AD134" s="4">
        <f t="shared" si="14"/>
        <v>5.363058622051919E-5</v>
      </c>
      <c r="AE134" s="4">
        <f t="shared" si="11"/>
        <v>7.5111292401951955E-5</v>
      </c>
      <c r="AF134" s="4">
        <f t="shared" si="11"/>
        <v>6.9606379908166514E-5</v>
      </c>
      <c r="AG134" s="4">
        <f t="shared" si="11"/>
        <v>6.3167798698127045E-5</v>
      </c>
      <c r="AH134" s="4">
        <f t="shared" si="10"/>
        <v>1.4021565081407864E-4</v>
      </c>
      <c r="AI134" s="4">
        <f t="shared" si="10"/>
        <v>2.8955538714537613E-4</v>
      </c>
      <c r="AJ134" s="4">
        <f t="shared" si="10"/>
        <v>9.5284668932312487E-4</v>
      </c>
      <c r="AK134" s="4">
        <f t="shared" si="9"/>
        <v>3.9375508928452905E-3</v>
      </c>
      <c r="AL134" s="4">
        <f t="shared" si="9"/>
        <v>9.9507461756557841E-4</v>
      </c>
      <c r="AM134" s="4">
        <f t="shared" si="9"/>
        <v>2.1549842776522185E-4</v>
      </c>
    </row>
    <row r="135" spans="1:39" x14ac:dyDescent="0.3">
      <c r="A135" s="9" t="s">
        <v>170</v>
      </c>
      <c r="B135" s="9" t="s">
        <v>34</v>
      </c>
      <c r="C135" s="9" t="s">
        <v>177</v>
      </c>
      <c r="D135" s="10">
        <f>VLOOKUP(C135,'[1]Cenus Pivot Data Sheet'!$A$1:$M$469,2,FALSE)</f>
        <v>391287.79999999987</v>
      </c>
      <c r="E135" s="10">
        <f>VLOOKUP(C135,'[1]Cenus Pivot Data Sheet'!$A$1:$M$469,3,FALSE)</f>
        <v>828865.60799999989</v>
      </c>
      <c r="F135" s="10">
        <f>VLOOKUP(C135,'[1]Cenus Pivot Data Sheet'!$A$1:$M$469,4,FALSE)</f>
        <v>877061.92500000005</v>
      </c>
      <c r="G135" s="10">
        <f>VLOOKUP(C135,'[1]Cenus Pivot Data Sheet'!$A$1:$M$469,5,FALSE)</f>
        <v>787858.2570000001</v>
      </c>
      <c r="H135" s="10">
        <f>VLOOKUP(C135,'[1]Cenus Pivot Data Sheet'!$A$1:$M$469,6,FALSE)</f>
        <v>768474.26500000013</v>
      </c>
      <c r="I135" s="10">
        <f>VLOOKUP(C135,'[1]Cenus Pivot Data Sheet'!$A$1:$M$469,7,FALSE)</f>
        <v>835815.71300000022</v>
      </c>
      <c r="J135" s="10">
        <f>VLOOKUP(C135,'[1]Cenus Pivot Data Sheet'!$A$1:$M$469,8,FALSE)</f>
        <v>763172.5149999999</v>
      </c>
      <c r="K135" s="10">
        <f>VLOOKUP(C135,'[1]Cenus Pivot Data Sheet'!$A$1:$M$469,9,FALSE)</f>
        <v>469508.995</v>
      </c>
      <c r="L135" s="10">
        <f>VLOOKUP(C135,'[1]Cenus Pivot Data Sheet'!$A$1:$M$469,10,FALSE)</f>
        <v>252907.283</v>
      </c>
      <c r="M135" s="10">
        <f>VLOOKUP(C135,'[1]Cenus Pivot Data Sheet'!$A$1:$M$469,11,FALSE)</f>
        <v>111659.11699999998</v>
      </c>
      <c r="N135" s="10">
        <f>VLOOKUP(C135,'[1]Cenus Pivot Data Sheet'!$A$1:$M$469,12,FALSE)</f>
        <v>834075.3949999999</v>
      </c>
      <c r="O135" s="10">
        <f>VLOOKUP(C135,'[1]Cenus Pivot Data Sheet'!$A$1:$M$469,13,FALSE)</f>
        <v>6086611.4779999992</v>
      </c>
      <c r="P135" s="11">
        <f>IFERROR(VLOOKUP(C135,'[1]Influenze Pivot Data Sheet'!$A$1:$M$461,2,FALSE),0)</f>
        <v>103</v>
      </c>
      <c r="Q135" s="11">
        <f>IFERROR(VLOOKUP(C135,'[1]Influenze Pivot Data Sheet'!$A$1:$M$461,3,FALSE),0)</f>
        <v>67</v>
      </c>
      <c r="R135" s="11">
        <f>IFERROR(VLOOKUP(C135,'[1]Influenze Pivot Data Sheet'!$A$1:$M$461,4,FALSE),0)</f>
        <v>68</v>
      </c>
      <c r="S135" s="11">
        <f>IFERROR(VLOOKUP(C135,'[1]Influenze Pivot Data Sheet'!$A$1:$M$461,5,FALSE),0)</f>
        <v>55</v>
      </c>
      <c r="T135" s="11">
        <f>IFERROR(VLOOKUP(C135,'[1]Influenze Pivot Data Sheet'!$A$1:$M$461,6,FALSE),0)</f>
        <v>56</v>
      </c>
      <c r="U135" s="11">
        <f>IFERROR(VLOOKUP(C135,'[1]Influenze Pivot Data Sheet'!$A$1:$M$461,7,FALSE),0)</f>
        <v>44</v>
      </c>
      <c r="V135" s="11">
        <f>IFERROR(VLOOKUP(C135,'[1]Influenze Pivot Data Sheet'!$A$1:$M$461,8,FALSE),0)</f>
        <v>51</v>
      </c>
      <c r="W135" s="11">
        <f>IFERROR(VLOOKUP(C135,'[1]Influenze Pivot Data Sheet'!$A$1:$M$461,9,FALSE),0)</f>
        <v>119</v>
      </c>
      <c r="X135" s="11">
        <f>IFERROR(VLOOKUP(C135,'[1]Influenze Pivot Data Sheet'!$A$1:$M$461,10,FALSE),0)</f>
        <v>273</v>
      </c>
      <c r="Y135" s="11">
        <f>IFERROR(VLOOKUP(C135,'[1]Influenze Pivot Data Sheet'!$A$1:$M$461,11,FALSE),0)</f>
        <v>480</v>
      </c>
      <c r="Z135" s="11">
        <f>IFERROR(VLOOKUP(C135,'[1]Influenze Pivot Data Sheet'!$A$1:$M$461,12,FALSE),0)</f>
        <v>872</v>
      </c>
      <c r="AA135" s="11">
        <f>IFERROR(VLOOKUP(C135,'[1]Influenze Pivot Data Sheet'!$A$1:$M$461,13,FALSE),0)</f>
        <v>1316</v>
      </c>
      <c r="AB135" s="4">
        <f t="shared" si="12"/>
        <v>2.6323335406828433E-4</v>
      </c>
      <c r="AC135" s="4">
        <f t="shared" si="13"/>
        <v>8.0833369551508783E-5</v>
      </c>
      <c r="AD135" s="4">
        <f t="shared" si="14"/>
        <v>7.7531583645020267E-5</v>
      </c>
      <c r="AE135" s="4">
        <f t="shared" si="11"/>
        <v>6.9809511433476022E-5</v>
      </c>
      <c r="AF135" s="4">
        <f t="shared" si="11"/>
        <v>7.2871666040761932E-5</v>
      </c>
      <c r="AG135" s="4">
        <f t="shared" si="11"/>
        <v>5.2643183557856839E-5</v>
      </c>
      <c r="AH135" s="4">
        <f t="shared" si="10"/>
        <v>6.6826305976178937E-5</v>
      </c>
      <c r="AI135" s="4">
        <f t="shared" si="10"/>
        <v>2.5345627297300238E-4</v>
      </c>
      <c r="AJ135" s="4">
        <f t="shared" si="10"/>
        <v>1.079446968713827E-3</v>
      </c>
      <c r="AK135" s="4">
        <f t="shared" si="9"/>
        <v>4.2987980999348229E-3</v>
      </c>
      <c r="AL135" s="4">
        <f t="shared" si="9"/>
        <v>1.0454690370047424E-3</v>
      </c>
      <c r="AM135" s="4">
        <f t="shared" si="9"/>
        <v>2.1621225615544378E-4</v>
      </c>
    </row>
    <row r="136" spans="1:39" x14ac:dyDescent="0.3">
      <c r="A136" s="9" t="s">
        <v>170</v>
      </c>
      <c r="B136" s="9" t="s">
        <v>36</v>
      </c>
      <c r="C136" s="9" t="s">
        <v>178</v>
      </c>
      <c r="D136" s="10">
        <f>VLOOKUP(C136,'[1]Cenus Pivot Data Sheet'!$A$1:$M$469,2,FALSE)</f>
        <v>397808.516</v>
      </c>
      <c r="E136" s="10">
        <f>VLOOKUP(C136,'[1]Cenus Pivot Data Sheet'!$A$1:$M$469,3,FALSE)</f>
        <v>839684.39199999999</v>
      </c>
      <c r="F136" s="10">
        <f>VLOOKUP(C136,'[1]Cenus Pivot Data Sheet'!$A$1:$M$469,4,FALSE)</f>
        <v>891564.85600000015</v>
      </c>
      <c r="G136" s="10">
        <f>VLOOKUP(C136,'[1]Cenus Pivot Data Sheet'!$A$1:$M$469,5,FALSE)</f>
        <v>799134.44099999999</v>
      </c>
      <c r="H136" s="10">
        <f>VLOOKUP(C136,'[1]Cenus Pivot Data Sheet'!$A$1:$M$469,6,FALSE)</f>
        <v>773398.85800000001</v>
      </c>
      <c r="I136" s="10">
        <f>VLOOKUP(C136,'[1]Cenus Pivot Data Sheet'!$A$1:$M$469,7,FALSE)</f>
        <v>834289.51100000006</v>
      </c>
      <c r="J136" s="10">
        <f>VLOOKUP(C136,'[1]Cenus Pivot Data Sheet'!$A$1:$M$469,8,FALSE)</f>
        <v>788220.93500000006</v>
      </c>
      <c r="K136" s="10">
        <f>VLOOKUP(C136,'[1]Cenus Pivot Data Sheet'!$A$1:$M$469,9,FALSE)</f>
        <v>503322.27600000007</v>
      </c>
      <c r="L136" s="10">
        <f>VLOOKUP(C136,'[1]Cenus Pivot Data Sheet'!$A$1:$M$469,10,FALSE)</f>
        <v>262931.31800000003</v>
      </c>
      <c r="M136" s="10">
        <f>VLOOKUP(C136,'[1]Cenus Pivot Data Sheet'!$A$1:$M$469,11,FALSE)</f>
        <v>116767.32000000004</v>
      </c>
      <c r="N136" s="10">
        <f>VLOOKUP(C136,'[1]Cenus Pivot Data Sheet'!$A$1:$M$469,12,FALSE)</f>
        <v>883020.91400000011</v>
      </c>
      <c r="O136" s="10">
        <f>VLOOKUP(C136,'[1]Cenus Pivot Data Sheet'!$A$1:$M$469,13,FALSE)</f>
        <v>6207122.4230000023</v>
      </c>
      <c r="P136" s="11">
        <f>IFERROR(VLOOKUP(C136,'[1]Influenze Pivot Data Sheet'!$A$1:$M$461,2,FALSE),0)</f>
        <v>93</v>
      </c>
      <c r="Q136" s="11">
        <f>IFERROR(VLOOKUP(C136,'[1]Influenze Pivot Data Sheet'!$A$1:$M$461,3,FALSE),0)</f>
        <v>51</v>
      </c>
      <c r="R136" s="11">
        <f>IFERROR(VLOOKUP(C136,'[1]Influenze Pivot Data Sheet'!$A$1:$M$461,4,FALSE),0)</f>
        <v>41</v>
      </c>
      <c r="S136" s="11">
        <f>IFERROR(VLOOKUP(C136,'[1]Influenze Pivot Data Sheet'!$A$1:$M$461,5,FALSE),0)</f>
        <v>53</v>
      </c>
      <c r="T136" s="11">
        <f>IFERROR(VLOOKUP(C136,'[1]Influenze Pivot Data Sheet'!$A$1:$M$461,6,FALSE),0)</f>
        <v>58</v>
      </c>
      <c r="U136" s="11">
        <f>IFERROR(VLOOKUP(C136,'[1]Influenze Pivot Data Sheet'!$A$1:$M$461,7,FALSE),0)</f>
        <v>74</v>
      </c>
      <c r="V136" s="11">
        <f>IFERROR(VLOOKUP(C136,'[1]Influenze Pivot Data Sheet'!$A$1:$M$461,8,FALSE),0)</f>
        <v>86</v>
      </c>
      <c r="W136" s="11">
        <f>IFERROR(VLOOKUP(C136,'[1]Influenze Pivot Data Sheet'!$A$1:$M$461,9,FALSE),0)</f>
        <v>141</v>
      </c>
      <c r="X136" s="11">
        <f>IFERROR(VLOOKUP(C136,'[1]Influenze Pivot Data Sheet'!$A$1:$M$461,10,FALSE),0)</f>
        <v>229</v>
      </c>
      <c r="Y136" s="11">
        <f>IFERROR(VLOOKUP(C136,'[1]Influenze Pivot Data Sheet'!$A$1:$M$461,11,FALSE),0)</f>
        <v>387</v>
      </c>
      <c r="Z136" s="11">
        <f>IFERROR(VLOOKUP(C136,'[1]Influenze Pivot Data Sheet'!$A$1:$M$461,12,FALSE),0)</f>
        <v>757</v>
      </c>
      <c r="AA136" s="11">
        <f>IFERROR(VLOOKUP(C136,'[1]Influenze Pivot Data Sheet'!$A$1:$M$461,13,FALSE),0)</f>
        <v>1213</v>
      </c>
      <c r="AB136" s="4">
        <f t="shared" si="12"/>
        <v>2.3378081730155822E-4</v>
      </c>
      <c r="AC136" s="4">
        <f t="shared" si="13"/>
        <v>6.0737106091165737E-5</v>
      </c>
      <c r="AD136" s="4">
        <f t="shared" si="14"/>
        <v>4.5986559165136038E-5</v>
      </c>
      <c r="AE136" s="4">
        <f t="shared" si="11"/>
        <v>6.63217567418046E-5</v>
      </c>
      <c r="AF136" s="4">
        <f t="shared" si="11"/>
        <v>7.4993645775463504E-5</v>
      </c>
      <c r="AG136" s="4">
        <f t="shared" si="11"/>
        <v>8.869822648411553E-5</v>
      </c>
      <c r="AH136" s="4">
        <f t="shared" si="10"/>
        <v>1.0910646518161814E-4</v>
      </c>
      <c r="AI136" s="4">
        <f t="shared" si="10"/>
        <v>2.8013860447535603E-4</v>
      </c>
      <c r="AJ136" s="4">
        <f t="shared" si="10"/>
        <v>8.7094988053115828E-4</v>
      </c>
      <c r="AK136" s="4">
        <f t="shared" si="9"/>
        <v>3.3142834827415745E-3</v>
      </c>
      <c r="AL136" s="4">
        <f t="shared" si="9"/>
        <v>8.5728433834127724E-4</v>
      </c>
      <c r="AM136" s="4">
        <f t="shared" si="9"/>
        <v>1.9542066634698944E-4</v>
      </c>
    </row>
    <row r="137" spans="1:39" x14ac:dyDescent="0.3">
      <c r="A137" s="9" t="s">
        <v>170</v>
      </c>
      <c r="B137" s="9" t="s">
        <v>38</v>
      </c>
      <c r="C137" s="9" t="s">
        <v>179</v>
      </c>
      <c r="D137" s="10">
        <f>VLOOKUP(C137,'[1]Cenus Pivot Data Sheet'!$A$1:$M$469,2,FALSE)</f>
        <v>406671</v>
      </c>
      <c r="E137" s="10">
        <f>VLOOKUP(C137,'[1]Cenus Pivot Data Sheet'!$A$1:$M$469,3,FALSE)</f>
        <v>859406</v>
      </c>
      <c r="F137" s="10">
        <f>VLOOKUP(C137,'[1]Cenus Pivot Data Sheet'!$A$1:$M$469,4,FALSE)</f>
        <v>916908</v>
      </c>
      <c r="G137" s="10">
        <f>VLOOKUP(C137,'[1]Cenus Pivot Data Sheet'!$A$1:$M$469,5,FALSE)</f>
        <v>829718</v>
      </c>
      <c r="H137" s="10">
        <f>VLOOKUP(C137,'[1]Cenus Pivot Data Sheet'!$A$1:$M$469,6,FALSE)</f>
        <v>797478</v>
      </c>
      <c r="I137" s="10">
        <f>VLOOKUP(C137,'[1]Cenus Pivot Data Sheet'!$A$1:$M$469,7,FALSE)</f>
        <v>847709</v>
      </c>
      <c r="J137" s="10">
        <f>VLOOKUP(C137,'[1]Cenus Pivot Data Sheet'!$A$1:$M$469,8,FALSE)</f>
        <v>826237</v>
      </c>
      <c r="K137" s="10">
        <f>VLOOKUP(C137,'[1]Cenus Pivot Data Sheet'!$A$1:$M$469,9,FALSE)</f>
        <v>541672</v>
      </c>
      <c r="L137" s="10">
        <f>VLOOKUP(C137,'[1]Cenus Pivot Data Sheet'!$A$1:$M$469,10,FALSE)</f>
        <v>274937</v>
      </c>
      <c r="M137" s="10">
        <f>VLOOKUP(C137,'[1]Cenus Pivot Data Sheet'!$A$1:$M$469,11,FALSE)</f>
        <v>123639</v>
      </c>
      <c r="N137" s="10">
        <f>VLOOKUP(C137,'[1]Cenus Pivot Data Sheet'!$A$1:$M$469,12,FALSE)</f>
        <v>940248</v>
      </c>
      <c r="O137" s="10">
        <f>VLOOKUP(C137,'[1]Cenus Pivot Data Sheet'!$A$1:$M$469,13,FALSE)</f>
        <v>6424375</v>
      </c>
      <c r="P137" s="11">
        <f>IFERROR(VLOOKUP(C137,'[1]Influenze Pivot Data Sheet'!$A$1:$M$461,2,FALSE),0)</f>
        <v>89</v>
      </c>
      <c r="Q137" s="11">
        <f>IFERROR(VLOOKUP(C137,'[1]Influenze Pivot Data Sheet'!$A$1:$M$461,3,FALSE),0)</f>
        <v>52</v>
      </c>
      <c r="R137" s="11">
        <f>IFERROR(VLOOKUP(C137,'[1]Influenze Pivot Data Sheet'!$A$1:$M$461,4,FALSE),0)</f>
        <v>54</v>
      </c>
      <c r="S137" s="11">
        <f>IFERROR(VLOOKUP(C137,'[1]Influenze Pivot Data Sheet'!$A$1:$M$461,5,FALSE),0)</f>
        <v>44</v>
      </c>
      <c r="T137" s="11">
        <f>IFERROR(VLOOKUP(C137,'[1]Influenze Pivot Data Sheet'!$A$1:$M$461,6,FALSE),0)</f>
        <v>50</v>
      </c>
      <c r="U137" s="11">
        <f>IFERROR(VLOOKUP(C137,'[1]Influenze Pivot Data Sheet'!$A$1:$M$461,7,FALSE),0)</f>
        <v>57</v>
      </c>
      <c r="V137" s="11">
        <f>IFERROR(VLOOKUP(C137,'[1]Influenze Pivot Data Sheet'!$A$1:$M$461,8,FALSE),0)</f>
        <v>72</v>
      </c>
      <c r="W137" s="11">
        <f>IFERROR(VLOOKUP(C137,'[1]Influenze Pivot Data Sheet'!$A$1:$M$461,9,FALSE),0)</f>
        <v>162</v>
      </c>
      <c r="X137" s="11">
        <f>IFERROR(VLOOKUP(C137,'[1]Influenze Pivot Data Sheet'!$A$1:$M$461,10,FALSE),0)</f>
        <v>276</v>
      </c>
      <c r="Y137" s="11">
        <f>IFERROR(VLOOKUP(C137,'[1]Influenze Pivot Data Sheet'!$A$1:$M$461,11,FALSE),0)</f>
        <v>456</v>
      </c>
      <c r="Z137" s="11">
        <f>IFERROR(VLOOKUP(C137,'[1]Influenze Pivot Data Sheet'!$A$1:$M$461,12,FALSE),0)</f>
        <v>894</v>
      </c>
      <c r="AA137" s="11">
        <f>IFERROR(VLOOKUP(C137,'[1]Influenze Pivot Data Sheet'!$A$1:$M$461,13,FALSE),0)</f>
        <v>1312</v>
      </c>
      <c r="AB137" s="4">
        <f t="shared" si="12"/>
        <v>2.1885012700684336E-4</v>
      </c>
      <c r="AC137" s="4">
        <f t="shared" si="13"/>
        <v>6.0506908259891132E-5</v>
      </c>
      <c r="AD137" s="4">
        <f t="shared" si="14"/>
        <v>5.8893585834129485E-5</v>
      </c>
      <c r="AE137" s="4">
        <f t="shared" si="11"/>
        <v>5.3030065636758512E-5</v>
      </c>
      <c r="AF137" s="4">
        <f t="shared" si="11"/>
        <v>6.269765435535526E-5</v>
      </c>
      <c r="AG137" s="4">
        <f t="shared" si="11"/>
        <v>6.7240055254810316E-5</v>
      </c>
      <c r="AH137" s="4">
        <f t="shared" si="10"/>
        <v>8.7142066985622764E-5</v>
      </c>
      <c r="AI137" s="4">
        <f t="shared" si="10"/>
        <v>2.9907397834852086E-4</v>
      </c>
      <c r="AJ137" s="4">
        <f t="shared" si="10"/>
        <v>1.0038663402888663E-3</v>
      </c>
      <c r="AK137" s="4">
        <f t="shared" si="10"/>
        <v>3.6881566496008542E-3</v>
      </c>
      <c r="AL137" s="4">
        <f t="shared" si="10"/>
        <v>9.5081297700181234E-4</v>
      </c>
      <c r="AM137" s="4">
        <f t="shared" si="10"/>
        <v>2.0422220060317152E-4</v>
      </c>
    </row>
    <row r="138" spans="1:39" x14ac:dyDescent="0.3">
      <c r="A138" s="9" t="s">
        <v>180</v>
      </c>
      <c r="B138" s="9" t="s">
        <v>22</v>
      </c>
      <c r="C138" s="9" t="s">
        <v>181</v>
      </c>
      <c r="D138" s="10">
        <f>VLOOKUP(C138,'[1]Cenus Pivot Data Sheet'!$A$1:$M$469,2,FALSE)</f>
        <v>194872.17199999996</v>
      </c>
      <c r="E138" s="10">
        <f>VLOOKUP(C138,'[1]Cenus Pivot Data Sheet'!$A$1:$M$469,3,FALSE)</f>
        <v>381483.93799999991</v>
      </c>
      <c r="F138" s="10">
        <f>VLOOKUP(C138,'[1]Cenus Pivot Data Sheet'!$A$1:$M$469,4,FALSE)</f>
        <v>440273.24699999997</v>
      </c>
      <c r="G138" s="10">
        <f>VLOOKUP(C138,'[1]Cenus Pivot Data Sheet'!$A$1:$M$469,5,FALSE)</f>
        <v>351004.32200000004</v>
      </c>
      <c r="H138" s="10">
        <f>VLOOKUP(C138,'[1]Cenus Pivot Data Sheet'!$A$1:$M$469,6,FALSE)</f>
        <v>380666.61200000008</v>
      </c>
      <c r="I138" s="10">
        <f>VLOOKUP(C138,'[1]Cenus Pivot Data Sheet'!$A$1:$M$469,7,FALSE)</f>
        <v>432370.63299999991</v>
      </c>
      <c r="J138" s="10">
        <f>VLOOKUP(C138,'[1]Cenus Pivot Data Sheet'!$A$1:$M$469,8,FALSE)</f>
        <v>326577.60699999996</v>
      </c>
      <c r="K138" s="10">
        <f>VLOOKUP(C138,'[1]Cenus Pivot Data Sheet'!$A$1:$M$469,9,FALSE)</f>
        <v>206739.25600000011</v>
      </c>
      <c r="L138" s="10">
        <f>VLOOKUP(C138,'[1]Cenus Pivot Data Sheet'!$A$1:$M$469,10,FALSE)</f>
        <v>154806.74999999994</v>
      </c>
      <c r="M138" s="10">
        <f>VLOOKUP(C138,'[1]Cenus Pivot Data Sheet'!$A$1:$M$469,11,FALSE)</f>
        <v>69911.267999999996</v>
      </c>
      <c r="N138" s="10">
        <f>VLOOKUP(C138,'[1]Cenus Pivot Data Sheet'!$A$1:$M$469,12,FALSE)</f>
        <v>431457.27400000003</v>
      </c>
      <c r="O138" s="10">
        <f>VLOOKUP(C138,'[1]Cenus Pivot Data Sheet'!$A$1:$M$469,13,FALSE)</f>
        <v>2938705.8050000002</v>
      </c>
      <c r="P138" s="11">
        <f>IFERROR(VLOOKUP(C138,'[1]Influenze Pivot Data Sheet'!$A$1:$M$461,2,FALSE),0)</f>
        <v>109</v>
      </c>
      <c r="Q138" s="11">
        <f>IFERROR(VLOOKUP(C138,'[1]Influenze Pivot Data Sheet'!$A$1:$M$461,3,FALSE),0)</f>
        <v>54</v>
      </c>
      <c r="R138" s="11">
        <f>IFERROR(VLOOKUP(C138,'[1]Influenze Pivot Data Sheet'!$A$1:$M$461,4,FALSE),0)</f>
        <v>48</v>
      </c>
      <c r="S138" s="11">
        <f>IFERROR(VLOOKUP(C138,'[1]Influenze Pivot Data Sheet'!$A$1:$M$461,5,FALSE),0)</f>
        <v>54</v>
      </c>
      <c r="T138" s="11">
        <f>IFERROR(VLOOKUP(C138,'[1]Influenze Pivot Data Sheet'!$A$1:$M$461,6,FALSE),0)</f>
        <v>43</v>
      </c>
      <c r="U138" s="11">
        <f>IFERROR(VLOOKUP(C138,'[1]Influenze Pivot Data Sheet'!$A$1:$M$461,7,FALSE),0)</f>
        <v>57</v>
      </c>
      <c r="V138" s="11">
        <f>IFERROR(VLOOKUP(C138,'[1]Influenze Pivot Data Sheet'!$A$1:$M$461,8,FALSE),0)</f>
        <v>71</v>
      </c>
      <c r="W138" s="11">
        <f>IFERROR(VLOOKUP(C138,'[1]Influenze Pivot Data Sheet'!$A$1:$M$461,9,FALSE),0)</f>
        <v>45</v>
      </c>
      <c r="X138" s="11">
        <f>IFERROR(VLOOKUP(C138,'[1]Influenze Pivot Data Sheet'!$A$1:$M$461,10,FALSE),0)</f>
        <v>161</v>
      </c>
      <c r="Y138" s="11">
        <f>IFERROR(VLOOKUP(C138,'[1]Influenze Pivot Data Sheet'!$A$1:$M$461,11,FALSE),0)</f>
        <v>342</v>
      </c>
      <c r="Z138" s="11">
        <f>IFERROR(VLOOKUP(C138,'[1]Influenze Pivot Data Sheet'!$A$1:$M$461,12,FALSE),0)</f>
        <v>548</v>
      </c>
      <c r="AA138" s="11">
        <f>IFERROR(VLOOKUP(C138,'[1]Influenze Pivot Data Sheet'!$A$1:$M$461,13,FALSE),0)</f>
        <v>984</v>
      </c>
      <c r="AB138" s="4">
        <f t="shared" si="12"/>
        <v>5.5934102279108389E-4</v>
      </c>
      <c r="AC138" s="4">
        <f t="shared" si="13"/>
        <v>1.4155248654269689E-4</v>
      </c>
      <c r="AD138" s="4">
        <f t="shared" si="14"/>
        <v>1.0902320394679808E-4</v>
      </c>
      <c r="AE138" s="4">
        <f t="shared" si="11"/>
        <v>1.5384425950173912E-4</v>
      </c>
      <c r="AF138" s="4">
        <f t="shared" si="11"/>
        <v>1.1295973601173089E-4</v>
      </c>
      <c r="AG138" s="4">
        <f t="shared" si="11"/>
        <v>1.3183134017337393E-4</v>
      </c>
      <c r="AH138" s="4">
        <f t="shared" si="10"/>
        <v>2.1740621058565112E-4</v>
      </c>
      <c r="AI138" s="4">
        <f t="shared" si="10"/>
        <v>2.1766548294050152E-4</v>
      </c>
      <c r="AJ138" s="4">
        <f t="shared" si="10"/>
        <v>1.0400063304733163E-3</v>
      </c>
      <c r="AK138" s="4">
        <f t="shared" si="10"/>
        <v>4.8919152775200704E-3</v>
      </c>
      <c r="AL138" s="4">
        <f t="shared" si="10"/>
        <v>1.2701141758940421E-3</v>
      </c>
      <c r="AM138" s="4">
        <f t="shared" si="10"/>
        <v>3.3484127547772684E-4</v>
      </c>
    </row>
    <row r="139" spans="1:39" x14ac:dyDescent="0.3">
      <c r="A139" s="9" t="s">
        <v>180</v>
      </c>
      <c r="B139" s="9" t="s">
        <v>24</v>
      </c>
      <c r="C139" s="9" t="s">
        <v>182</v>
      </c>
      <c r="D139" s="10">
        <f>VLOOKUP(C139,'[1]Cenus Pivot Data Sheet'!$A$1:$M$469,2,FALSE)</f>
        <v>190348.39000000007</v>
      </c>
      <c r="E139" s="10">
        <f>VLOOKUP(C139,'[1]Cenus Pivot Data Sheet'!$A$1:$M$469,3,FALSE)</f>
        <v>383130.47200000007</v>
      </c>
      <c r="F139" s="10">
        <f>VLOOKUP(C139,'[1]Cenus Pivot Data Sheet'!$A$1:$M$469,4,FALSE)</f>
        <v>421090.408</v>
      </c>
      <c r="G139" s="10">
        <f>VLOOKUP(C139,'[1]Cenus Pivot Data Sheet'!$A$1:$M$469,5,FALSE)</f>
        <v>356427.26500000001</v>
      </c>
      <c r="H139" s="10">
        <f>VLOOKUP(C139,'[1]Cenus Pivot Data Sheet'!$A$1:$M$469,6,FALSE)</f>
        <v>364477.25199999986</v>
      </c>
      <c r="I139" s="10">
        <f>VLOOKUP(C139,'[1]Cenus Pivot Data Sheet'!$A$1:$M$469,7,FALSE)</f>
        <v>422553.10900000005</v>
      </c>
      <c r="J139" s="10">
        <f>VLOOKUP(C139,'[1]Cenus Pivot Data Sheet'!$A$1:$M$469,8,FALSE)</f>
        <v>335156.57500000001</v>
      </c>
      <c r="K139" s="10">
        <f>VLOOKUP(C139,'[1]Cenus Pivot Data Sheet'!$A$1:$M$469,9,FALSE)</f>
        <v>207605.64500000002</v>
      </c>
      <c r="L139" s="10">
        <f>VLOOKUP(C139,'[1]Cenus Pivot Data Sheet'!$A$1:$M$469,10,FALSE)</f>
        <v>150624.49100000004</v>
      </c>
      <c r="M139" s="10">
        <f>VLOOKUP(C139,'[1]Cenus Pivot Data Sheet'!$A$1:$M$469,11,FALSE)</f>
        <v>68008.944000000003</v>
      </c>
      <c r="N139" s="10">
        <f>VLOOKUP(C139,'[1]Cenus Pivot Data Sheet'!$A$1:$M$469,12,FALSE)</f>
        <v>426239.08000000007</v>
      </c>
      <c r="O139" s="10">
        <f>VLOOKUP(C139,'[1]Cenus Pivot Data Sheet'!$A$1:$M$469,13,FALSE)</f>
        <v>2899422.5510000004</v>
      </c>
      <c r="P139" s="11">
        <f>IFERROR(VLOOKUP(C139,'[1]Influenze Pivot Data Sheet'!$A$1:$M$461,2,FALSE),0)</f>
        <v>133</v>
      </c>
      <c r="Q139" s="11">
        <f>IFERROR(VLOOKUP(C139,'[1]Influenze Pivot Data Sheet'!$A$1:$M$461,3,FALSE),0)</f>
        <v>44</v>
      </c>
      <c r="R139" s="11">
        <f>IFERROR(VLOOKUP(C139,'[1]Influenze Pivot Data Sheet'!$A$1:$M$461,4,FALSE),0)</f>
        <v>62</v>
      </c>
      <c r="S139" s="11">
        <f>IFERROR(VLOOKUP(C139,'[1]Influenze Pivot Data Sheet'!$A$1:$M$461,5,FALSE),0)</f>
        <v>45</v>
      </c>
      <c r="T139" s="11">
        <f>IFERROR(VLOOKUP(C139,'[1]Influenze Pivot Data Sheet'!$A$1:$M$461,6,FALSE),0)</f>
        <v>65</v>
      </c>
      <c r="U139" s="11">
        <f>IFERROR(VLOOKUP(C139,'[1]Influenze Pivot Data Sheet'!$A$1:$M$461,7,FALSE),0)</f>
        <v>73</v>
      </c>
      <c r="V139" s="11">
        <f>IFERROR(VLOOKUP(C139,'[1]Influenze Pivot Data Sheet'!$A$1:$M$461,8,FALSE),0)</f>
        <v>61</v>
      </c>
      <c r="W139" s="11">
        <f>IFERROR(VLOOKUP(C139,'[1]Influenze Pivot Data Sheet'!$A$1:$M$461,9,FALSE),0)</f>
        <v>72</v>
      </c>
      <c r="X139" s="11">
        <f>IFERROR(VLOOKUP(C139,'[1]Influenze Pivot Data Sheet'!$A$1:$M$461,10,FALSE),0)</f>
        <v>135</v>
      </c>
      <c r="Y139" s="11">
        <f>IFERROR(VLOOKUP(C139,'[1]Influenze Pivot Data Sheet'!$A$1:$M$461,11,FALSE),0)</f>
        <v>319</v>
      </c>
      <c r="Z139" s="11">
        <f>IFERROR(VLOOKUP(C139,'[1]Influenze Pivot Data Sheet'!$A$1:$M$461,12,FALSE),0)</f>
        <v>526</v>
      </c>
      <c r="AA139" s="11">
        <f>IFERROR(VLOOKUP(C139,'[1]Influenze Pivot Data Sheet'!$A$1:$M$461,13,FALSE),0)</f>
        <v>1009</v>
      </c>
      <c r="AB139" s="4">
        <f t="shared" si="12"/>
        <v>6.9871880713044091E-4</v>
      </c>
      <c r="AC139" s="4">
        <f t="shared" si="13"/>
        <v>1.1484338421403347E-4</v>
      </c>
      <c r="AD139" s="4">
        <f t="shared" si="14"/>
        <v>1.4723679006243238E-4</v>
      </c>
      <c r="AE139" s="4">
        <f t="shared" si="11"/>
        <v>1.2625296776889387E-4</v>
      </c>
      <c r="AF139" s="4">
        <f t="shared" si="11"/>
        <v>1.7833760445494146E-4</v>
      </c>
      <c r="AG139" s="4">
        <f t="shared" si="11"/>
        <v>1.7275934893192324E-4</v>
      </c>
      <c r="AH139" s="4">
        <f t="shared" si="10"/>
        <v>1.8200448551546392E-4</v>
      </c>
      <c r="AI139" s="4">
        <f t="shared" si="10"/>
        <v>3.4681137885243915E-4</v>
      </c>
      <c r="AJ139" s="4">
        <f t="shared" si="10"/>
        <v>8.9626858888439305E-4</v>
      </c>
      <c r="AK139" s="4">
        <f t="shared" si="10"/>
        <v>4.6905595240531893E-3</v>
      </c>
      <c r="AL139" s="4">
        <f t="shared" si="10"/>
        <v>1.2340492101287378E-3</v>
      </c>
      <c r="AM139" s="4">
        <f t="shared" si="10"/>
        <v>3.4800032842815528E-4</v>
      </c>
    </row>
    <row r="140" spans="1:39" x14ac:dyDescent="0.3">
      <c r="A140" s="9" t="s">
        <v>180</v>
      </c>
      <c r="B140" s="9" t="s">
        <v>26</v>
      </c>
      <c r="C140" s="9" t="s">
        <v>183</v>
      </c>
      <c r="D140" s="10">
        <f>VLOOKUP(C140,'[1]Cenus Pivot Data Sheet'!$A$1:$M$469,2,FALSE)</f>
        <v>186854.5879999999</v>
      </c>
      <c r="E140" s="10">
        <f>VLOOKUP(C140,'[1]Cenus Pivot Data Sheet'!$A$1:$M$469,3,FALSE)</f>
        <v>373941.17599999986</v>
      </c>
      <c r="F140" s="10">
        <f>VLOOKUP(C140,'[1]Cenus Pivot Data Sheet'!$A$1:$M$469,4,FALSE)</f>
        <v>408814.84900000005</v>
      </c>
      <c r="G140" s="10">
        <f>VLOOKUP(C140,'[1]Cenus Pivot Data Sheet'!$A$1:$M$469,5,FALSE)</f>
        <v>356161.38100000005</v>
      </c>
      <c r="H140" s="10">
        <f>VLOOKUP(C140,'[1]Cenus Pivot Data Sheet'!$A$1:$M$469,6,FALSE)</f>
        <v>349038.05199999991</v>
      </c>
      <c r="I140" s="10">
        <f>VLOOKUP(C140,'[1]Cenus Pivot Data Sheet'!$A$1:$M$469,7,FALSE)</f>
        <v>409142.79699999996</v>
      </c>
      <c r="J140" s="10">
        <f>VLOOKUP(C140,'[1]Cenus Pivot Data Sheet'!$A$1:$M$469,8,FALSE)</f>
        <v>337858.2379999999</v>
      </c>
      <c r="K140" s="10">
        <f>VLOOKUP(C140,'[1]Cenus Pivot Data Sheet'!$A$1:$M$469,9,FALSE)</f>
        <v>206047.24500000008</v>
      </c>
      <c r="L140" s="10">
        <f>VLOOKUP(C140,'[1]Cenus Pivot Data Sheet'!$A$1:$M$469,10,FALSE)</f>
        <v>144826.75</v>
      </c>
      <c r="M140" s="10">
        <f>VLOOKUP(C140,'[1]Cenus Pivot Data Sheet'!$A$1:$M$469,11,FALSE)</f>
        <v>66546.440000000017</v>
      </c>
      <c r="N140" s="10">
        <f>VLOOKUP(C140,'[1]Cenus Pivot Data Sheet'!$A$1:$M$469,12,FALSE)</f>
        <v>417420.43500000011</v>
      </c>
      <c r="O140" s="10">
        <f>VLOOKUP(C140,'[1]Cenus Pivot Data Sheet'!$A$1:$M$469,13,FALSE)</f>
        <v>2839231.5159999998</v>
      </c>
      <c r="P140" s="11">
        <f>IFERROR(VLOOKUP(C140,'[1]Influenze Pivot Data Sheet'!$A$1:$M$461,2,FALSE),0)</f>
        <v>81</v>
      </c>
      <c r="Q140" s="11">
        <f>IFERROR(VLOOKUP(C140,'[1]Influenze Pivot Data Sheet'!$A$1:$M$461,3,FALSE),0)</f>
        <v>42</v>
      </c>
      <c r="R140" s="11">
        <f>IFERROR(VLOOKUP(C140,'[1]Influenze Pivot Data Sheet'!$A$1:$M$461,4,FALSE),0)</f>
        <v>55</v>
      </c>
      <c r="S140" s="11">
        <f>IFERROR(VLOOKUP(C140,'[1]Influenze Pivot Data Sheet'!$A$1:$M$461,5,FALSE),0)</f>
        <v>35</v>
      </c>
      <c r="T140" s="11">
        <f>IFERROR(VLOOKUP(C140,'[1]Influenze Pivot Data Sheet'!$A$1:$M$461,6,FALSE),0)</f>
        <v>32</v>
      </c>
      <c r="U140" s="11">
        <f>IFERROR(VLOOKUP(C140,'[1]Influenze Pivot Data Sheet'!$A$1:$M$461,7,FALSE),0)</f>
        <v>57</v>
      </c>
      <c r="V140" s="11">
        <f>IFERROR(VLOOKUP(C140,'[1]Influenze Pivot Data Sheet'!$A$1:$M$461,8,FALSE),0)</f>
        <v>62</v>
      </c>
      <c r="W140" s="11">
        <f>IFERROR(VLOOKUP(C140,'[1]Influenze Pivot Data Sheet'!$A$1:$M$461,9,FALSE),0)</f>
        <v>61</v>
      </c>
      <c r="X140" s="11">
        <f>IFERROR(VLOOKUP(C140,'[1]Influenze Pivot Data Sheet'!$A$1:$M$461,10,FALSE),0)</f>
        <v>129</v>
      </c>
      <c r="Y140" s="11">
        <f>IFERROR(VLOOKUP(C140,'[1]Influenze Pivot Data Sheet'!$A$1:$M$461,11,FALSE),0)</f>
        <v>388</v>
      </c>
      <c r="Z140" s="11">
        <f>IFERROR(VLOOKUP(C140,'[1]Influenze Pivot Data Sheet'!$A$1:$M$461,12,FALSE),0)</f>
        <v>578</v>
      </c>
      <c r="AA140" s="11">
        <f>IFERROR(VLOOKUP(C140,'[1]Influenze Pivot Data Sheet'!$A$1:$M$461,13,FALSE),0)</f>
        <v>942</v>
      </c>
      <c r="AB140" s="4">
        <f t="shared" si="12"/>
        <v>4.334921655763681E-4</v>
      </c>
      <c r="AC140" s="4">
        <f t="shared" si="13"/>
        <v>1.1231713086338483E-4</v>
      </c>
      <c r="AD140" s="4">
        <f t="shared" si="14"/>
        <v>1.3453523064178131E-4</v>
      </c>
      <c r="AE140" s="4">
        <f t="shared" si="11"/>
        <v>9.8270059212287233E-5</v>
      </c>
      <c r="AF140" s="4">
        <f t="shared" si="11"/>
        <v>9.168054834319327E-5</v>
      </c>
      <c r="AG140" s="4">
        <f t="shared" si="11"/>
        <v>1.3931566293711389E-4</v>
      </c>
      <c r="AH140" s="4">
        <f t="shared" si="10"/>
        <v>1.8350891890935635E-4</v>
      </c>
      <c r="AI140" s="4">
        <f t="shared" si="10"/>
        <v>2.9604860768703788E-4</v>
      </c>
      <c r="AJ140" s="4">
        <f t="shared" si="10"/>
        <v>8.9071942855860537E-4</v>
      </c>
      <c r="AK140" s="4">
        <f t="shared" si="10"/>
        <v>5.8305147503006907E-3</v>
      </c>
      <c r="AL140" s="4">
        <f t="shared" si="10"/>
        <v>1.3846950257717973E-3</v>
      </c>
      <c r="AM140" s="4">
        <f t="shared" si="10"/>
        <v>3.3177991815444476E-4</v>
      </c>
    </row>
    <row r="141" spans="1:39" x14ac:dyDescent="0.3">
      <c r="A141" s="9" t="s">
        <v>180</v>
      </c>
      <c r="B141" s="9" t="s">
        <v>28</v>
      </c>
      <c r="C141" s="9" t="s">
        <v>184</v>
      </c>
      <c r="D141" s="10">
        <f>VLOOKUP(C141,'[1]Cenus Pivot Data Sheet'!$A$1:$M$469,2,FALSE)</f>
        <v>193429.39699999997</v>
      </c>
      <c r="E141" s="10">
        <f>VLOOKUP(C141,'[1]Cenus Pivot Data Sheet'!$A$1:$M$469,3,FALSE)</f>
        <v>389917.76399999997</v>
      </c>
      <c r="F141" s="10">
        <f>VLOOKUP(C141,'[1]Cenus Pivot Data Sheet'!$A$1:$M$469,4,FALSE)</f>
        <v>423007.61799999996</v>
      </c>
      <c r="G141" s="10">
        <f>VLOOKUP(C141,'[1]Cenus Pivot Data Sheet'!$A$1:$M$469,5,FALSE)</f>
        <v>373043.08500000002</v>
      </c>
      <c r="H141" s="10">
        <f>VLOOKUP(C141,'[1]Cenus Pivot Data Sheet'!$A$1:$M$469,6,FALSE)</f>
        <v>356504.07699999999</v>
      </c>
      <c r="I141" s="10">
        <f>VLOOKUP(C141,'[1]Cenus Pivot Data Sheet'!$A$1:$M$469,7,FALSE)</f>
        <v>422263.19499999989</v>
      </c>
      <c r="J141" s="10">
        <f>VLOOKUP(C141,'[1]Cenus Pivot Data Sheet'!$A$1:$M$469,8,FALSE)</f>
        <v>362897.56099999999</v>
      </c>
      <c r="K141" s="10">
        <f>VLOOKUP(C141,'[1]Cenus Pivot Data Sheet'!$A$1:$M$469,9,FALSE)</f>
        <v>220048.81599999999</v>
      </c>
      <c r="L141" s="10">
        <f>VLOOKUP(C141,'[1]Cenus Pivot Data Sheet'!$A$1:$M$469,10,FALSE)</f>
        <v>148370.77300000004</v>
      </c>
      <c r="M141" s="10">
        <f>VLOOKUP(C141,'[1]Cenus Pivot Data Sheet'!$A$1:$M$469,11,FALSE)</f>
        <v>70490.617000000027</v>
      </c>
      <c r="N141" s="10">
        <f>VLOOKUP(C141,'[1]Cenus Pivot Data Sheet'!$A$1:$M$469,12,FALSE)</f>
        <v>438910.20600000006</v>
      </c>
      <c r="O141" s="10">
        <f>VLOOKUP(C141,'[1]Cenus Pivot Data Sheet'!$A$1:$M$469,13,FALSE)</f>
        <v>2959972.9029999999</v>
      </c>
      <c r="P141" s="11">
        <f>IFERROR(VLOOKUP(C141,'[1]Influenze Pivot Data Sheet'!$A$1:$M$461,2,FALSE),0)</f>
        <v>128</v>
      </c>
      <c r="Q141" s="11">
        <f>IFERROR(VLOOKUP(C141,'[1]Influenze Pivot Data Sheet'!$A$1:$M$461,3,FALSE),0)</f>
        <v>54</v>
      </c>
      <c r="R141" s="11">
        <f>IFERROR(VLOOKUP(C141,'[1]Influenze Pivot Data Sheet'!$A$1:$M$461,4,FALSE),0)</f>
        <v>57</v>
      </c>
      <c r="S141" s="11">
        <f>IFERROR(VLOOKUP(C141,'[1]Influenze Pivot Data Sheet'!$A$1:$M$461,5,FALSE),0)</f>
        <v>53</v>
      </c>
      <c r="T141" s="11">
        <f>IFERROR(VLOOKUP(C141,'[1]Influenze Pivot Data Sheet'!$A$1:$M$461,6,FALSE),0)</f>
        <v>59</v>
      </c>
      <c r="U141" s="11">
        <f>IFERROR(VLOOKUP(C141,'[1]Influenze Pivot Data Sheet'!$A$1:$M$461,7,FALSE),0)</f>
        <v>43</v>
      </c>
      <c r="V141" s="11">
        <f>IFERROR(VLOOKUP(C141,'[1]Influenze Pivot Data Sheet'!$A$1:$M$461,8,FALSE),0)</f>
        <v>51</v>
      </c>
      <c r="W141" s="11">
        <f>IFERROR(VLOOKUP(C141,'[1]Influenze Pivot Data Sheet'!$A$1:$M$461,9,FALSE),0)</f>
        <v>54</v>
      </c>
      <c r="X141" s="11">
        <f>IFERROR(VLOOKUP(C141,'[1]Influenze Pivot Data Sheet'!$A$1:$M$461,10,FALSE),0)</f>
        <v>122</v>
      </c>
      <c r="Y141" s="11">
        <f>IFERROR(VLOOKUP(C141,'[1]Influenze Pivot Data Sheet'!$A$1:$M$461,11,FALSE),0)</f>
        <v>411</v>
      </c>
      <c r="Z141" s="11">
        <f>IFERROR(VLOOKUP(C141,'[1]Influenze Pivot Data Sheet'!$A$1:$M$461,12,FALSE),0)</f>
        <v>587</v>
      </c>
      <c r="AA141" s="11">
        <f>IFERROR(VLOOKUP(C141,'[1]Influenze Pivot Data Sheet'!$A$1:$M$461,13,FALSE),0)</f>
        <v>1032</v>
      </c>
      <c r="AB141" s="4">
        <f t="shared" si="12"/>
        <v>6.617401593822888E-4</v>
      </c>
      <c r="AC141" s="4">
        <f t="shared" si="13"/>
        <v>1.3849074083221302E-4</v>
      </c>
      <c r="AD141" s="4">
        <f t="shared" si="14"/>
        <v>1.3474934628718673E-4</v>
      </c>
      <c r="AE141" s="4">
        <f t="shared" si="11"/>
        <v>1.420747418491888E-4</v>
      </c>
      <c r="AF141" s="4">
        <f t="shared" si="11"/>
        <v>1.654960035702481E-4</v>
      </c>
      <c r="AG141" s="4">
        <f t="shared" si="11"/>
        <v>1.0183222338380689E-4</v>
      </c>
      <c r="AH141" s="4">
        <f t="shared" si="10"/>
        <v>1.405355270491884E-4</v>
      </c>
      <c r="AI141" s="4">
        <f t="shared" si="10"/>
        <v>2.4540009340472889E-4</v>
      </c>
      <c r="AJ141" s="4">
        <f t="shared" si="10"/>
        <v>8.2226436873790475E-4</v>
      </c>
      <c r="AK141" s="4">
        <f t="shared" si="10"/>
        <v>5.8305632365226682E-3</v>
      </c>
      <c r="AL141" s="4">
        <f t="shared" si="10"/>
        <v>1.3374033959009828E-3</v>
      </c>
      <c r="AM141" s="4">
        <f t="shared" si="10"/>
        <v>3.48651840344229E-4</v>
      </c>
    </row>
    <row r="142" spans="1:39" x14ac:dyDescent="0.3">
      <c r="A142" s="9" t="s">
        <v>180</v>
      </c>
      <c r="B142" s="9" t="s">
        <v>30</v>
      </c>
      <c r="C142" s="9" t="s">
        <v>185</v>
      </c>
      <c r="D142" s="10">
        <f>VLOOKUP(C142,'[1]Cenus Pivot Data Sheet'!$A$1:$M$469,2,FALSE)</f>
        <v>185985.31499999997</v>
      </c>
      <c r="E142" s="10">
        <f>VLOOKUP(C142,'[1]Cenus Pivot Data Sheet'!$A$1:$M$469,3,FALSE)</f>
        <v>378058.09099999996</v>
      </c>
      <c r="F142" s="10">
        <f>VLOOKUP(C142,'[1]Cenus Pivot Data Sheet'!$A$1:$M$469,4,FALSE)</f>
        <v>411924.33400000009</v>
      </c>
      <c r="G142" s="10">
        <f>VLOOKUP(C142,'[1]Cenus Pivot Data Sheet'!$A$1:$M$469,5,FALSE)</f>
        <v>366037.99300000002</v>
      </c>
      <c r="H142" s="10">
        <f>VLOOKUP(C142,'[1]Cenus Pivot Data Sheet'!$A$1:$M$469,6,FALSE)</f>
        <v>342201.61599999998</v>
      </c>
      <c r="I142" s="10">
        <f>VLOOKUP(C142,'[1]Cenus Pivot Data Sheet'!$A$1:$M$469,7,FALSE)</f>
        <v>400355.14799999999</v>
      </c>
      <c r="J142" s="10">
        <f>VLOOKUP(C142,'[1]Cenus Pivot Data Sheet'!$A$1:$M$469,8,FALSE)</f>
        <v>359562.92899999995</v>
      </c>
      <c r="K142" s="10">
        <f>VLOOKUP(C142,'[1]Cenus Pivot Data Sheet'!$A$1:$M$469,9,FALSE)</f>
        <v>215175.44300000003</v>
      </c>
      <c r="L142" s="10">
        <f>VLOOKUP(C142,'[1]Cenus Pivot Data Sheet'!$A$1:$M$469,10,FALSE)</f>
        <v>140479.33900000004</v>
      </c>
      <c r="M142" s="10">
        <f>VLOOKUP(C142,'[1]Cenus Pivot Data Sheet'!$A$1:$M$469,11,FALSE)</f>
        <v>68351.841000000015</v>
      </c>
      <c r="N142" s="10">
        <f>VLOOKUP(C142,'[1]Cenus Pivot Data Sheet'!$A$1:$M$469,12,FALSE)</f>
        <v>424006.62300000008</v>
      </c>
      <c r="O142" s="10">
        <f>VLOOKUP(C142,'[1]Cenus Pivot Data Sheet'!$A$1:$M$469,13,FALSE)</f>
        <v>2868132.0490000001</v>
      </c>
      <c r="P142" s="11">
        <f>IFERROR(VLOOKUP(C142,'[1]Influenze Pivot Data Sheet'!$A$1:$M$461,2,FALSE),0)</f>
        <v>97</v>
      </c>
      <c r="Q142" s="11">
        <f>IFERROR(VLOOKUP(C142,'[1]Influenze Pivot Data Sheet'!$A$1:$M$461,3,FALSE),0)</f>
        <v>47</v>
      </c>
      <c r="R142" s="11">
        <f>IFERROR(VLOOKUP(C142,'[1]Influenze Pivot Data Sheet'!$A$1:$M$461,4,FALSE),0)</f>
        <v>71</v>
      </c>
      <c r="S142" s="11">
        <f>IFERROR(VLOOKUP(C142,'[1]Influenze Pivot Data Sheet'!$A$1:$M$461,5,FALSE),0)</f>
        <v>62</v>
      </c>
      <c r="T142" s="11">
        <f>IFERROR(VLOOKUP(C142,'[1]Influenze Pivot Data Sheet'!$A$1:$M$461,6,FALSE),0)</f>
        <v>46</v>
      </c>
      <c r="U142" s="11">
        <f>IFERROR(VLOOKUP(C142,'[1]Influenze Pivot Data Sheet'!$A$1:$M$461,7,FALSE),0)</f>
        <v>51</v>
      </c>
      <c r="V142" s="11">
        <f>IFERROR(VLOOKUP(C142,'[1]Influenze Pivot Data Sheet'!$A$1:$M$461,8,FALSE),0)</f>
        <v>54</v>
      </c>
      <c r="W142" s="11">
        <f>IFERROR(VLOOKUP(C142,'[1]Influenze Pivot Data Sheet'!$A$1:$M$461,9,FALSE),0)</f>
        <v>63</v>
      </c>
      <c r="X142" s="11">
        <f>IFERROR(VLOOKUP(C142,'[1]Influenze Pivot Data Sheet'!$A$1:$M$461,10,FALSE),0)</f>
        <v>170</v>
      </c>
      <c r="Y142" s="11">
        <f>IFERROR(VLOOKUP(C142,'[1]Influenze Pivot Data Sheet'!$A$1:$M$461,11,FALSE),0)</f>
        <v>452</v>
      </c>
      <c r="Z142" s="11">
        <f>IFERROR(VLOOKUP(C142,'[1]Influenze Pivot Data Sheet'!$A$1:$M$461,12,FALSE),0)</f>
        <v>685</v>
      </c>
      <c r="AA142" s="11">
        <f>IFERROR(VLOOKUP(C142,'[1]Influenze Pivot Data Sheet'!$A$1:$M$461,13,FALSE),0)</f>
        <v>1113</v>
      </c>
      <c r="AB142" s="4">
        <f t="shared" si="12"/>
        <v>5.2154655328567217E-4</v>
      </c>
      <c r="AC142" s="4">
        <f t="shared" si="13"/>
        <v>1.2431951892811097E-4</v>
      </c>
      <c r="AD142" s="4">
        <f t="shared" si="14"/>
        <v>1.7236175224355643E-4</v>
      </c>
      <c r="AE142" s="4">
        <f t="shared" si="11"/>
        <v>1.6938132430422323E-4</v>
      </c>
      <c r="AF142" s="4">
        <f t="shared" si="11"/>
        <v>1.3442367846679018E-4</v>
      </c>
      <c r="AG142" s="4">
        <f t="shared" si="11"/>
        <v>1.2738689699576437E-4</v>
      </c>
      <c r="AH142" s="4">
        <f t="shared" si="10"/>
        <v>1.5018233428619113E-4</v>
      </c>
      <c r="AI142" s="4">
        <f t="shared" si="10"/>
        <v>2.9278433970738931E-4</v>
      </c>
      <c r="AJ142" s="4">
        <f t="shared" si="10"/>
        <v>1.2101423683378804E-3</v>
      </c>
      <c r="AK142" s="4">
        <f t="shared" si="10"/>
        <v>6.6128430981105529E-3</v>
      </c>
      <c r="AL142" s="4">
        <f t="shared" si="10"/>
        <v>1.6155408025312846E-3</v>
      </c>
      <c r="AM142" s="4">
        <f t="shared" si="10"/>
        <v>3.880574467929597E-4</v>
      </c>
    </row>
    <row r="143" spans="1:39" x14ac:dyDescent="0.3">
      <c r="A143" s="9" t="s">
        <v>180</v>
      </c>
      <c r="B143" s="9" t="s">
        <v>32</v>
      </c>
      <c r="C143" s="9" t="s">
        <v>186</v>
      </c>
      <c r="D143" s="10">
        <f>VLOOKUP(C143,'[1]Cenus Pivot Data Sheet'!$A$1:$M$469,2,FALSE)</f>
        <v>175728.29700000002</v>
      </c>
      <c r="E143" s="10">
        <f>VLOOKUP(C143,'[1]Cenus Pivot Data Sheet'!$A$1:$M$469,3,FALSE)</f>
        <v>359070.88199999993</v>
      </c>
      <c r="F143" s="10">
        <f>VLOOKUP(C143,'[1]Cenus Pivot Data Sheet'!$A$1:$M$469,4,FALSE)</f>
        <v>392993.0419999999</v>
      </c>
      <c r="G143" s="10">
        <f>VLOOKUP(C143,'[1]Cenus Pivot Data Sheet'!$A$1:$M$469,5,FALSE)</f>
        <v>351219.71499999997</v>
      </c>
      <c r="H143" s="10">
        <f>VLOOKUP(C143,'[1]Cenus Pivot Data Sheet'!$A$1:$M$469,6,FALSE)</f>
        <v>323707.37700000009</v>
      </c>
      <c r="I143" s="10">
        <f>VLOOKUP(C143,'[1]Cenus Pivot Data Sheet'!$A$1:$M$469,7,FALSE)</f>
        <v>369757.3330000001</v>
      </c>
      <c r="J143" s="10">
        <f>VLOOKUP(C143,'[1]Cenus Pivot Data Sheet'!$A$1:$M$469,8,FALSE)</f>
        <v>342675.304</v>
      </c>
      <c r="K143" s="10">
        <f>VLOOKUP(C143,'[1]Cenus Pivot Data Sheet'!$A$1:$M$469,9,FALSE)</f>
        <v>207970.78700000007</v>
      </c>
      <c r="L143" s="10">
        <f>VLOOKUP(C143,'[1]Cenus Pivot Data Sheet'!$A$1:$M$469,10,FALSE)</f>
        <v>129990.05500000002</v>
      </c>
      <c r="M143" s="10">
        <f>VLOOKUP(C143,'[1]Cenus Pivot Data Sheet'!$A$1:$M$469,11,FALSE)</f>
        <v>62331.765000000014</v>
      </c>
      <c r="N143" s="10">
        <f>VLOOKUP(C143,'[1]Cenus Pivot Data Sheet'!$A$1:$M$469,12,FALSE)</f>
        <v>400292.60700000008</v>
      </c>
      <c r="O143" s="10">
        <f>VLOOKUP(C143,'[1]Cenus Pivot Data Sheet'!$A$1:$M$469,13,FALSE)</f>
        <v>2715444.5570000005</v>
      </c>
      <c r="P143" s="11">
        <f>IFERROR(VLOOKUP(C143,'[1]Influenze Pivot Data Sheet'!$A$1:$M$461,2,FALSE),0)</f>
        <v>146</v>
      </c>
      <c r="Q143" s="11">
        <f>IFERROR(VLOOKUP(C143,'[1]Influenze Pivot Data Sheet'!$A$1:$M$461,3,FALSE),0)</f>
        <v>54</v>
      </c>
      <c r="R143" s="11">
        <f>IFERROR(VLOOKUP(C143,'[1]Influenze Pivot Data Sheet'!$A$1:$M$461,4,FALSE),0)</f>
        <v>60</v>
      </c>
      <c r="S143" s="11">
        <f>IFERROR(VLOOKUP(C143,'[1]Influenze Pivot Data Sheet'!$A$1:$M$461,5,FALSE),0)</f>
        <v>43</v>
      </c>
      <c r="T143" s="11">
        <f>IFERROR(VLOOKUP(C143,'[1]Influenze Pivot Data Sheet'!$A$1:$M$461,6,FALSE),0)</f>
        <v>48</v>
      </c>
      <c r="U143" s="11">
        <f>IFERROR(VLOOKUP(C143,'[1]Influenze Pivot Data Sheet'!$A$1:$M$461,7,FALSE),0)</f>
        <v>50</v>
      </c>
      <c r="V143" s="11">
        <f>IFERROR(VLOOKUP(C143,'[1]Influenze Pivot Data Sheet'!$A$1:$M$461,8,FALSE),0)</f>
        <v>52</v>
      </c>
      <c r="W143" s="11">
        <f>IFERROR(VLOOKUP(C143,'[1]Influenze Pivot Data Sheet'!$A$1:$M$461,9,FALSE),0)</f>
        <v>60</v>
      </c>
      <c r="X143" s="11">
        <f>IFERROR(VLOOKUP(C143,'[1]Influenze Pivot Data Sheet'!$A$1:$M$461,10,FALSE),0)</f>
        <v>120</v>
      </c>
      <c r="Y143" s="11">
        <f>IFERROR(VLOOKUP(C143,'[1]Influenze Pivot Data Sheet'!$A$1:$M$461,11,FALSE),0)</f>
        <v>333</v>
      </c>
      <c r="Z143" s="11">
        <f>IFERROR(VLOOKUP(C143,'[1]Influenze Pivot Data Sheet'!$A$1:$M$461,12,FALSE),0)</f>
        <v>513</v>
      </c>
      <c r="AA143" s="11">
        <f>IFERROR(VLOOKUP(C143,'[1]Influenze Pivot Data Sheet'!$A$1:$M$461,13,FALSE),0)</f>
        <v>966</v>
      </c>
      <c r="AB143" s="4">
        <f t="shared" si="12"/>
        <v>8.3082805952418683E-4</v>
      </c>
      <c r="AC143" s="4">
        <f t="shared" si="13"/>
        <v>1.5038813422916318E-4</v>
      </c>
      <c r="AD143" s="4">
        <f t="shared" si="14"/>
        <v>1.5267445880123246E-4</v>
      </c>
      <c r="AE143" s="4">
        <f t="shared" si="11"/>
        <v>1.2243048486045268E-4</v>
      </c>
      <c r="AF143" s="4">
        <f t="shared" si="11"/>
        <v>1.4828207019823334E-4</v>
      </c>
      <c r="AG143" s="4">
        <f t="shared" si="11"/>
        <v>1.352238225928571E-4</v>
      </c>
      <c r="AH143" s="4">
        <f t="shared" si="10"/>
        <v>1.5174714778979229E-4</v>
      </c>
      <c r="AI143" s="4">
        <f t="shared" si="10"/>
        <v>2.8850205774333095E-4</v>
      </c>
      <c r="AJ143" s="4">
        <f t="shared" si="10"/>
        <v>9.231475438640285E-4</v>
      </c>
      <c r="AK143" s="4">
        <f t="shared" si="10"/>
        <v>5.3423804058813336E-3</v>
      </c>
      <c r="AL143" s="4">
        <f t="shared" si="10"/>
        <v>1.2815625145932309E-3</v>
      </c>
      <c r="AM143" s="4">
        <f t="shared" si="10"/>
        <v>3.5574285525727265E-4</v>
      </c>
    </row>
    <row r="144" spans="1:39" x14ac:dyDescent="0.3">
      <c r="A144" s="9" t="s">
        <v>180</v>
      </c>
      <c r="B144" s="9" t="s">
        <v>34</v>
      </c>
      <c r="C144" s="9" t="s">
        <v>187</v>
      </c>
      <c r="D144" s="10">
        <f>VLOOKUP(C144,'[1]Cenus Pivot Data Sheet'!$A$1:$M$469,2,FALSE)</f>
        <v>182165.25800000006</v>
      </c>
      <c r="E144" s="10">
        <f>VLOOKUP(C144,'[1]Cenus Pivot Data Sheet'!$A$1:$M$469,3,FALSE)</f>
        <v>374907.34000000008</v>
      </c>
      <c r="F144" s="10">
        <f>VLOOKUP(C144,'[1]Cenus Pivot Data Sheet'!$A$1:$M$469,4,FALSE)</f>
        <v>415286.07100000011</v>
      </c>
      <c r="G144" s="10">
        <f>VLOOKUP(C144,'[1]Cenus Pivot Data Sheet'!$A$1:$M$469,5,FALSE)</f>
        <v>365563.55299999996</v>
      </c>
      <c r="H144" s="10">
        <f>VLOOKUP(C144,'[1]Cenus Pivot Data Sheet'!$A$1:$M$469,6,FALSE)</f>
        <v>335910.1779999999</v>
      </c>
      <c r="I144" s="10">
        <f>VLOOKUP(C144,'[1]Cenus Pivot Data Sheet'!$A$1:$M$469,7,FALSE)</f>
        <v>381435.64800000004</v>
      </c>
      <c r="J144" s="10">
        <f>VLOOKUP(C144,'[1]Cenus Pivot Data Sheet'!$A$1:$M$469,8,FALSE)</f>
        <v>367713.22999999986</v>
      </c>
      <c r="K144" s="10">
        <f>VLOOKUP(C144,'[1]Cenus Pivot Data Sheet'!$A$1:$M$469,9,FALSE)</f>
        <v>229336.61500000005</v>
      </c>
      <c r="L144" s="10">
        <f>VLOOKUP(C144,'[1]Cenus Pivot Data Sheet'!$A$1:$M$469,10,FALSE)</f>
        <v>138595.91599999997</v>
      </c>
      <c r="M144" s="10">
        <f>VLOOKUP(C144,'[1]Cenus Pivot Data Sheet'!$A$1:$M$469,11,FALSE)</f>
        <v>67486.192999999999</v>
      </c>
      <c r="N144" s="10">
        <f>VLOOKUP(C144,'[1]Cenus Pivot Data Sheet'!$A$1:$M$469,12,FALSE)</f>
        <v>435418.72400000005</v>
      </c>
      <c r="O144" s="10">
        <f>VLOOKUP(C144,'[1]Cenus Pivot Data Sheet'!$A$1:$M$469,13,FALSE)</f>
        <v>2858400.0020000003</v>
      </c>
      <c r="P144" s="11">
        <f>IFERROR(VLOOKUP(C144,'[1]Influenze Pivot Data Sheet'!$A$1:$M$461,2,FALSE),0)</f>
        <v>97</v>
      </c>
      <c r="Q144" s="11">
        <f>IFERROR(VLOOKUP(C144,'[1]Influenze Pivot Data Sheet'!$A$1:$M$461,3,FALSE),0)</f>
        <v>75</v>
      </c>
      <c r="R144" s="11">
        <f>IFERROR(VLOOKUP(C144,'[1]Influenze Pivot Data Sheet'!$A$1:$M$461,4,FALSE),0)</f>
        <v>59</v>
      </c>
      <c r="S144" s="11">
        <f>IFERROR(VLOOKUP(C144,'[1]Influenze Pivot Data Sheet'!$A$1:$M$461,5,FALSE),0)</f>
        <v>57</v>
      </c>
      <c r="T144" s="11">
        <f>IFERROR(VLOOKUP(C144,'[1]Influenze Pivot Data Sheet'!$A$1:$M$461,6,FALSE),0)</f>
        <v>58</v>
      </c>
      <c r="U144" s="11">
        <f>IFERROR(VLOOKUP(C144,'[1]Influenze Pivot Data Sheet'!$A$1:$M$461,7,FALSE),0)</f>
        <v>61</v>
      </c>
      <c r="V144" s="11">
        <f>IFERROR(VLOOKUP(C144,'[1]Influenze Pivot Data Sheet'!$A$1:$M$461,8,FALSE),0)</f>
        <v>62</v>
      </c>
      <c r="W144" s="11">
        <f>IFERROR(VLOOKUP(C144,'[1]Influenze Pivot Data Sheet'!$A$1:$M$461,9,FALSE),0)</f>
        <v>70</v>
      </c>
      <c r="X144" s="11">
        <f>IFERROR(VLOOKUP(C144,'[1]Influenze Pivot Data Sheet'!$A$1:$M$461,10,FALSE),0)</f>
        <v>106</v>
      </c>
      <c r="Y144" s="11">
        <f>IFERROR(VLOOKUP(C144,'[1]Influenze Pivot Data Sheet'!$A$1:$M$461,11,FALSE),0)</f>
        <v>353</v>
      </c>
      <c r="Z144" s="11">
        <f>IFERROR(VLOOKUP(C144,'[1]Influenze Pivot Data Sheet'!$A$1:$M$461,12,FALSE),0)</f>
        <v>529</v>
      </c>
      <c r="AA144" s="11">
        <f>IFERROR(VLOOKUP(C144,'[1]Influenze Pivot Data Sheet'!$A$1:$M$461,13,FALSE),0)</f>
        <v>998</v>
      </c>
      <c r="AB144" s="4">
        <f t="shared" si="12"/>
        <v>5.3248353206844729E-4</v>
      </c>
      <c r="AC144" s="4">
        <f t="shared" si="13"/>
        <v>2.0004943088070771E-4</v>
      </c>
      <c r="AD144" s="4">
        <f t="shared" si="14"/>
        <v>1.4207074139984817E-4</v>
      </c>
      <c r="AE144" s="4">
        <f t="shared" si="11"/>
        <v>1.5592364045110375E-4</v>
      </c>
      <c r="AF144" s="4">
        <f t="shared" si="11"/>
        <v>1.726652057562841E-4</v>
      </c>
      <c r="AG144" s="4">
        <f t="shared" si="11"/>
        <v>1.5992212662829038E-4</v>
      </c>
      <c r="AH144" s="4">
        <f t="shared" si="10"/>
        <v>1.6860965269049476E-4</v>
      </c>
      <c r="AI144" s="4">
        <f t="shared" si="10"/>
        <v>3.0522819044835029E-4</v>
      </c>
      <c r="AJ144" s="4">
        <f t="shared" si="10"/>
        <v>7.6481330084791259E-4</v>
      </c>
      <c r="AK144" s="4">
        <f t="shared" si="10"/>
        <v>5.2306995595380523E-3</v>
      </c>
      <c r="AL144" s="4">
        <f t="shared" si="10"/>
        <v>1.2149224891853754E-3</v>
      </c>
      <c r="AM144" s="4">
        <f t="shared" si="10"/>
        <v>3.4914637535044332E-4</v>
      </c>
    </row>
    <row r="145" spans="1:39" x14ac:dyDescent="0.3">
      <c r="A145" s="9" t="s">
        <v>180</v>
      </c>
      <c r="B145" s="9" t="s">
        <v>36</v>
      </c>
      <c r="C145" s="9" t="s">
        <v>188</v>
      </c>
      <c r="D145" s="10">
        <f>VLOOKUP(C145,'[1]Cenus Pivot Data Sheet'!$A$1:$M$469,2,FALSE)</f>
        <v>173932.64600000004</v>
      </c>
      <c r="E145" s="10">
        <f>VLOOKUP(C145,'[1]Cenus Pivot Data Sheet'!$A$1:$M$469,3,FALSE)</f>
        <v>357747.20599999989</v>
      </c>
      <c r="F145" s="10">
        <f>VLOOKUP(C145,'[1]Cenus Pivot Data Sheet'!$A$1:$M$469,4,FALSE)</f>
        <v>396745.96399999998</v>
      </c>
      <c r="G145" s="10">
        <f>VLOOKUP(C145,'[1]Cenus Pivot Data Sheet'!$A$1:$M$469,5,FALSE)</f>
        <v>352111.94100000005</v>
      </c>
      <c r="H145" s="10">
        <f>VLOOKUP(C145,'[1]Cenus Pivot Data Sheet'!$A$1:$M$469,6,FALSE)</f>
        <v>324975.72200000001</v>
      </c>
      <c r="I145" s="10">
        <f>VLOOKUP(C145,'[1]Cenus Pivot Data Sheet'!$A$1:$M$469,7,FALSE)</f>
        <v>356190.05100000009</v>
      </c>
      <c r="J145" s="10">
        <f>VLOOKUP(C145,'[1]Cenus Pivot Data Sheet'!$A$1:$M$469,8,FALSE)</f>
        <v>350217.8299999999</v>
      </c>
      <c r="K145" s="10">
        <f>VLOOKUP(C145,'[1]Cenus Pivot Data Sheet'!$A$1:$M$469,9,FALSE)</f>
        <v>225782.21799999996</v>
      </c>
      <c r="L145" s="10">
        <f>VLOOKUP(C145,'[1]Cenus Pivot Data Sheet'!$A$1:$M$469,10,FALSE)</f>
        <v>128107.075</v>
      </c>
      <c r="M145" s="10">
        <f>VLOOKUP(C145,'[1]Cenus Pivot Data Sheet'!$A$1:$M$469,11,FALSE)</f>
        <v>62700.050000000032</v>
      </c>
      <c r="N145" s="10">
        <f>VLOOKUP(C145,'[1]Cenus Pivot Data Sheet'!$A$1:$M$469,12,FALSE)</f>
        <v>416589.34299999999</v>
      </c>
      <c r="O145" s="10">
        <f>VLOOKUP(C145,'[1]Cenus Pivot Data Sheet'!$A$1:$M$469,13,FALSE)</f>
        <v>2728510.7030000002</v>
      </c>
      <c r="P145" s="11">
        <f>IFERROR(VLOOKUP(C145,'[1]Influenze Pivot Data Sheet'!$A$1:$M$461,2,FALSE),0)</f>
        <v>103</v>
      </c>
      <c r="Q145" s="11">
        <f>IFERROR(VLOOKUP(C145,'[1]Influenze Pivot Data Sheet'!$A$1:$M$461,3,FALSE),0)</f>
        <v>37</v>
      </c>
      <c r="R145" s="11">
        <f>IFERROR(VLOOKUP(C145,'[1]Influenze Pivot Data Sheet'!$A$1:$M$461,4,FALSE),0)</f>
        <v>53</v>
      </c>
      <c r="S145" s="11">
        <f>IFERROR(VLOOKUP(C145,'[1]Influenze Pivot Data Sheet'!$A$1:$M$461,5,FALSE),0)</f>
        <v>67</v>
      </c>
      <c r="T145" s="11">
        <f>IFERROR(VLOOKUP(C145,'[1]Influenze Pivot Data Sheet'!$A$1:$M$461,6,FALSE),0)</f>
        <v>67</v>
      </c>
      <c r="U145" s="11">
        <f>IFERROR(VLOOKUP(C145,'[1]Influenze Pivot Data Sheet'!$A$1:$M$461,7,FALSE),0)</f>
        <v>63</v>
      </c>
      <c r="V145" s="11">
        <f>IFERROR(VLOOKUP(C145,'[1]Influenze Pivot Data Sheet'!$A$1:$M$461,8,FALSE),0)</f>
        <v>52</v>
      </c>
      <c r="W145" s="11">
        <f>IFERROR(VLOOKUP(C145,'[1]Influenze Pivot Data Sheet'!$A$1:$M$461,9,FALSE),0)</f>
        <v>52</v>
      </c>
      <c r="X145" s="11">
        <f>IFERROR(VLOOKUP(C145,'[1]Influenze Pivot Data Sheet'!$A$1:$M$461,10,FALSE),0)</f>
        <v>92</v>
      </c>
      <c r="Y145" s="11">
        <f>IFERROR(VLOOKUP(C145,'[1]Influenze Pivot Data Sheet'!$A$1:$M$461,11,FALSE),0)</f>
        <v>294</v>
      </c>
      <c r="Z145" s="11">
        <f>IFERROR(VLOOKUP(C145,'[1]Influenze Pivot Data Sheet'!$A$1:$M$461,12,FALSE),0)</f>
        <v>438</v>
      </c>
      <c r="AA145" s="11">
        <f>IFERROR(VLOOKUP(C145,'[1]Influenze Pivot Data Sheet'!$A$1:$M$461,13,FALSE),0)</f>
        <v>880</v>
      </c>
      <c r="AB145" s="4">
        <f t="shared" si="12"/>
        <v>5.9218325236080167E-4</v>
      </c>
      <c r="AC145" s="4">
        <f t="shared" si="13"/>
        <v>1.0342498663707246E-4</v>
      </c>
      <c r="AD145" s="4">
        <f t="shared" si="14"/>
        <v>1.3358674015395908E-4</v>
      </c>
      <c r="AE145" s="4">
        <f t="shared" si="11"/>
        <v>1.90280397221746E-4</v>
      </c>
      <c r="AF145" s="4">
        <f t="shared" si="11"/>
        <v>2.0616924731380395E-4</v>
      </c>
      <c r="AG145" s="4">
        <f t="shared" si="11"/>
        <v>1.7687186888889263E-4</v>
      </c>
      <c r="AH145" s="4">
        <f t="shared" si="10"/>
        <v>1.4847901947196695E-4</v>
      </c>
      <c r="AI145" s="4">
        <f t="shared" si="10"/>
        <v>2.3031043126700088E-4</v>
      </c>
      <c r="AJ145" s="4">
        <f t="shared" si="10"/>
        <v>7.181492513196481E-4</v>
      </c>
      <c r="AK145" s="4">
        <f t="shared" si="10"/>
        <v>4.6889914760833498E-3</v>
      </c>
      <c r="AL145" s="4">
        <f t="shared" si="10"/>
        <v>1.0513951145408921E-3</v>
      </c>
      <c r="AM145" s="4">
        <f t="shared" si="10"/>
        <v>3.2252026683730401E-4</v>
      </c>
    </row>
    <row r="146" spans="1:39" x14ac:dyDescent="0.3">
      <c r="A146" s="9" t="s">
        <v>180</v>
      </c>
      <c r="B146" s="9" t="s">
        <v>38</v>
      </c>
      <c r="C146" s="9" t="s">
        <v>189</v>
      </c>
      <c r="D146" s="10">
        <f>VLOOKUP(C146,'[1]Cenus Pivot Data Sheet'!$A$1:$M$469,2,FALSE)</f>
        <v>169114</v>
      </c>
      <c r="E146" s="10">
        <f>VLOOKUP(C146,'[1]Cenus Pivot Data Sheet'!$A$1:$M$469,3,FALSE)</f>
        <v>349808</v>
      </c>
      <c r="F146" s="10">
        <f>VLOOKUP(C146,'[1]Cenus Pivot Data Sheet'!$A$1:$M$469,4,FALSE)</f>
        <v>386059</v>
      </c>
      <c r="G146" s="10">
        <f>VLOOKUP(C146,'[1]Cenus Pivot Data Sheet'!$A$1:$M$469,5,FALSE)</f>
        <v>343839</v>
      </c>
      <c r="H146" s="10">
        <f>VLOOKUP(C146,'[1]Cenus Pivot Data Sheet'!$A$1:$M$469,6,FALSE)</f>
        <v>317583</v>
      </c>
      <c r="I146" s="10">
        <f>VLOOKUP(C146,'[1]Cenus Pivot Data Sheet'!$A$1:$M$469,7,FALSE)</f>
        <v>339116</v>
      </c>
      <c r="J146" s="10">
        <f>VLOOKUP(C146,'[1]Cenus Pivot Data Sheet'!$A$1:$M$469,8,FALSE)</f>
        <v>342395</v>
      </c>
      <c r="K146" s="10">
        <f>VLOOKUP(C146,'[1]Cenus Pivot Data Sheet'!$A$1:$M$469,9,FALSE)</f>
        <v>227642</v>
      </c>
      <c r="L146" s="10">
        <f>VLOOKUP(C146,'[1]Cenus Pivot Data Sheet'!$A$1:$M$469,10,FALSE)</f>
        <v>124672</v>
      </c>
      <c r="M146" s="10">
        <f>VLOOKUP(C146,'[1]Cenus Pivot Data Sheet'!$A$1:$M$469,11,FALSE)</f>
        <v>60676</v>
      </c>
      <c r="N146" s="10">
        <f>VLOOKUP(C146,'[1]Cenus Pivot Data Sheet'!$A$1:$M$469,12,FALSE)</f>
        <v>412990</v>
      </c>
      <c r="O146" s="10">
        <f>VLOOKUP(C146,'[1]Cenus Pivot Data Sheet'!$A$1:$M$469,13,FALSE)</f>
        <v>2660904</v>
      </c>
      <c r="P146" s="11">
        <f>IFERROR(VLOOKUP(C146,'[1]Influenze Pivot Data Sheet'!$A$1:$M$461,2,FALSE),0)</f>
        <v>112</v>
      </c>
      <c r="Q146" s="11">
        <f>IFERROR(VLOOKUP(C146,'[1]Influenze Pivot Data Sheet'!$A$1:$M$461,3,FALSE),0)</f>
        <v>43</v>
      </c>
      <c r="R146" s="11">
        <f>IFERROR(VLOOKUP(C146,'[1]Influenze Pivot Data Sheet'!$A$1:$M$461,4,FALSE),0)</f>
        <v>62</v>
      </c>
      <c r="S146" s="11">
        <f>IFERROR(VLOOKUP(C146,'[1]Influenze Pivot Data Sheet'!$A$1:$M$461,5,FALSE),0)</f>
        <v>60</v>
      </c>
      <c r="T146" s="11">
        <f>IFERROR(VLOOKUP(C146,'[1]Influenze Pivot Data Sheet'!$A$1:$M$461,6,FALSE),0)</f>
        <v>45</v>
      </c>
      <c r="U146" s="11">
        <f>IFERROR(VLOOKUP(C146,'[1]Influenze Pivot Data Sheet'!$A$1:$M$461,7,FALSE),0)</f>
        <v>44</v>
      </c>
      <c r="V146" s="11">
        <f>IFERROR(VLOOKUP(C146,'[1]Influenze Pivot Data Sheet'!$A$1:$M$461,8,FALSE),0)</f>
        <v>64</v>
      </c>
      <c r="W146" s="11">
        <f>IFERROR(VLOOKUP(C146,'[1]Influenze Pivot Data Sheet'!$A$1:$M$461,9,FALSE),0)</f>
        <v>57</v>
      </c>
      <c r="X146" s="11">
        <f>IFERROR(VLOOKUP(C146,'[1]Influenze Pivot Data Sheet'!$A$1:$M$461,10,FALSE),0)</f>
        <v>84</v>
      </c>
      <c r="Y146" s="11">
        <f>IFERROR(VLOOKUP(C146,'[1]Influenze Pivot Data Sheet'!$A$1:$M$461,11,FALSE),0)</f>
        <v>327</v>
      </c>
      <c r="Z146" s="11">
        <f>IFERROR(VLOOKUP(C146,'[1]Influenze Pivot Data Sheet'!$A$1:$M$461,12,FALSE),0)</f>
        <v>468</v>
      </c>
      <c r="AA146" s="11">
        <f>IFERROR(VLOOKUP(C146,'[1]Influenze Pivot Data Sheet'!$A$1:$M$461,13,FALSE),0)</f>
        <v>898</v>
      </c>
      <c r="AB146" s="4">
        <f t="shared" si="12"/>
        <v>6.6227515167283611E-4</v>
      </c>
      <c r="AC146" s="4">
        <f t="shared" si="13"/>
        <v>1.2292457576727804E-4</v>
      </c>
      <c r="AD146" s="4">
        <f t="shared" si="14"/>
        <v>1.6059721441541319E-4</v>
      </c>
      <c r="AE146" s="4">
        <f t="shared" si="11"/>
        <v>1.7450027483793286E-4</v>
      </c>
      <c r="AF146" s="4">
        <f t="shared" si="11"/>
        <v>1.4169524187377787E-4</v>
      </c>
      <c r="AG146" s="4">
        <f t="shared" si="11"/>
        <v>1.2974911239811745E-4</v>
      </c>
      <c r="AH146" s="4">
        <f t="shared" si="10"/>
        <v>1.8691861738635203E-4</v>
      </c>
      <c r="AI146" s="4">
        <f t="shared" si="10"/>
        <v>2.5039316119169575E-4</v>
      </c>
      <c r="AJ146" s="4">
        <f t="shared" si="10"/>
        <v>6.7376796714579057E-4</v>
      </c>
      <c r="AK146" s="4">
        <f t="shared" si="10"/>
        <v>5.3892807699914298E-3</v>
      </c>
      <c r="AL146" s="4">
        <f t="shared" si="10"/>
        <v>1.1331993510738758E-3</v>
      </c>
      <c r="AM146" s="4">
        <f t="shared" si="10"/>
        <v>3.3747929275163626E-4</v>
      </c>
    </row>
    <row r="147" spans="1:39" x14ac:dyDescent="0.3">
      <c r="A147" s="9" t="s">
        <v>190</v>
      </c>
      <c r="B147" s="9" t="s">
        <v>22</v>
      </c>
      <c r="C147" s="9" t="s">
        <v>191</v>
      </c>
      <c r="D147" s="10">
        <f>VLOOKUP(C147,'[1]Cenus Pivot Data Sheet'!$A$1:$M$469,2,FALSE)</f>
        <v>198379.46799999999</v>
      </c>
      <c r="E147" s="10">
        <f>VLOOKUP(C147,'[1]Cenus Pivot Data Sheet'!$A$1:$M$469,3,FALSE)</f>
        <v>379057.00200000015</v>
      </c>
      <c r="F147" s="10">
        <f>VLOOKUP(C147,'[1]Cenus Pivot Data Sheet'!$A$1:$M$469,4,FALSE)</f>
        <v>421151.44900000002</v>
      </c>
      <c r="G147" s="10">
        <f>VLOOKUP(C147,'[1]Cenus Pivot Data Sheet'!$A$1:$M$469,5,FALSE)</f>
        <v>354336.20699999982</v>
      </c>
      <c r="H147" s="10">
        <f>VLOOKUP(C147,'[1]Cenus Pivot Data Sheet'!$A$1:$M$469,6,FALSE)</f>
        <v>361402.05899999983</v>
      </c>
      <c r="I147" s="10">
        <f>VLOOKUP(C147,'[1]Cenus Pivot Data Sheet'!$A$1:$M$469,7,FALSE)</f>
        <v>400816.245</v>
      </c>
      <c r="J147" s="10">
        <f>VLOOKUP(C147,'[1]Cenus Pivot Data Sheet'!$A$1:$M$469,8,FALSE)</f>
        <v>292661.38200000004</v>
      </c>
      <c r="K147" s="10">
        <f>VLOOKUP(C147,'[1]Cenus Pivot Data Sheet'!$A$1:$M$469,9,FALSE)</f>
        <v>174046.217</v>
      </c>
      <c r="L147" s="10">
        <f>VLOOKUP(C147,'[1]Cenus Pivot Data Sheet'!$A$1:$M$469,10,FALSE)</f>
        <v>125547.88200000006</v>
      </c>
      <c r="M147" s="10">
        <f>VLOOKUP(C147,'[1]Cenus Pivot Data Sheet'!$A$1:$M$469,11,FALSE)</f>
        <v>57578.038999999982</v>
      </c>
      <c r="N147" s="10">
        <f>VLOOKUP(C147,'[1]Cenus Pivot Data Sheet'!$A$1:$M$469,12,FALSE)</f>
        <v>357172.13800000004</v>
      </c>
      <c r="O147" s="10">
        <f>VLOOKUP(C147,'[1]Cenus Pivot Data Sheet'!$A$1:$M$469,13,FALSE)</f>
        <v>2764975.9500000007</v>
      </c>
      <c r="P147" s="11">
        <f>IFERROR(VLOOKUP(C147,'[1]Influenze Pivot Data Sheet'!$A$1:$M$461,2,FALSE),0)</f>
        <v>105</v>
      </c>
      <c r="Q147" s="11">
        <f>IFERROR(VLOOKUP(C147,'[1]Influenze Pivot Data Sheet'!$A$1:$M$461,3,FALSE),0)</f>
        <v>47</v>
      </c>
      <c r="R147" s="11">
        <f>IFERROR(VLOOKUP(C147,'[1]Influenze Pivot Data Sheet'!$A$1:$M$461,4,FALSE),0)</f>
        <v>36</v>
      </c>
      <c r="S147" s="11">
        <f>IFERROR(VLOOKUP(C147,'[1]Influenze Pivot Data Sheet'!$A$1:$M$461,5,FALSE),0)</f>
        <v>69</v>
      </c>
      <c r="T147" s="11">
        <f>IFERROR(VLOOKUP(C147,'[1]Influenze Pivot Data Sheet'!$A$1:$M$461,6,FALSE),0)</f>
        <v>63</v>
      </c>
      <c r="U147" s="11">
        <f>IFERROR(VLOOKUP(C147,'[1]Influenze Pivot Data Sheet'!$A$1:$M$461,7,FALSE),0)</f>
        <v>50</v>
      </c>
      <c r="V147" s="11">
        <f>IFERROR(VLOOKUP(C147,'[1]Influenze Pivot Data Sheet'!$A$1:$M$461,8,FALSE),0)</f>
        <v>50</v>
      </c>
      <c r="W147" s="11">
        <f>IFERROR(VLOOKUP(C147,'[1]Influenze Pivot Data Sheet'!$A$1:$M$461,9,FALSE),0)</f>
        <v>55</v>
      </c>
      <c r="X147" s="11">
        <f>IFERROR(VLOOKUP(C147,'[1]Influenze Pivot Data Sheet'!$A$1:$M$461,10,FALSE),0)</f>
        <v>130</v>
      </c>
      <c r="Y147" s="11">
        <f>IFERROR(VLOOKUP(C147,'[1]Influenze Pivot Data Sheet'!$A$1:$M$461,11,FALSE),0)</f>
        <v>322</v>
      </c>
      <c r="Z147" s="11">
        <f>IFERROR(VLOOKUP(C147,'[1]Influenze Pivot Data Sheet'!$A$1:$M$461,12,FALSE),0)</f>
        <v>507</v>
      </c>
      <c r="AA147" s="11">
        <f>IFERROR(VLOOKUP(C147,'[1]Influenze Pivot Data Sheet'!$A$1:$M$461,13,FALSE),0)</f>
        <v>927</v>
      </c>
      <c r="AB147" s="4">
        <f t="shared" si="12"/>
        <v>5.2928864593991152E-4</v>
      </c>
      <c r="AC147" s="4">
        <f t="shared" si="13"/>
        <v>1.2399190557624886E-4</v>
      </c>
      <c r="AD147" s="4">
        <f t="shared" si="14"/>
        <v>8.5479938595676061E-5</v>
      </c>
      <c r="AE147" s="4">
        <f t="shared" si="11"/>
        <v>1.9473031159923218E-4</v>
      </c>
      <c r="AF147" s="4">
        <f t="shared" si="11"/>
        <v>1.7432108763940394E-4</v>
      </c>
      <c r="AG147" s="4">
        <f t="shared" si="11"/>
        <v>1.2474544288992078E-4</v>
      </c>
      <c r="AH147" s="4">
        <f t="shared" si="10"/>
        <v>1.7084590955700467E-4</v>
      </c>
      <c r="AI147" s="4">
        <f t="shared" si="10"/>
        <v>3.1600801757156259E-4</v>
      </c>
      <c r="AJ147" s="4">
        <f t="shared" si="10"/>
        <v>1.0354615141974274E-3</v>
      </c>
      <c r="AK147" s="4">
        <f t="shared" si="10"/>
        <v>5.5924099811735526E-3</v>
      </c>
      <c r="AL147" s="4">
        <f t="shared" si="10"/>
        <v>1.419483621648002E-3</v>
      </c>
      <c r="AM147" s="4">
        <f t="shared" si="10"/>
        <v>3.3526512228795327E-4</v>
      </c>
    </row>
    <row r="148" spans="1:39" x14ac:dyDescent="0.3">
      <c r="A148" s="9" t="s">
        <v>190</v>
      </c>
      <c r="B148" s="9" t="s">
        <v>24</v>
      </c>
      <c r="C148" s="9" t="s">
        <v>192</v>
      </c>
      <c r="D148" s="10">
        <f>VLOOKUP(C148,'[1]Cenus Pivot Data Sheet'!$A$1:$M$469,2,FALSE)</f>
        <v>193043.56900000002</v>
      </c>
      <c r="E148" s="10">
        <f>VLOOKUP(C148,'[1]Cenus Pivot Data Sheet'!$A$1:$M$469,3,FALSE)</f>
        <v>383283.37099999993</v>
      </c>
      <c r="F148" s="10">
        <f>VLOOKUP(C148,'[1]Cenus Pivot Data Sheet'!$A$1:$M$469,4,FALSE)</f>
        <v>401102.50900000002</v>
      </c>
      <c r="G148" s="10">
        <f>VLOOKUP(C148,'[1]Cenus Pivot Data Sheet'!$A$1:$M$469,5,FALSE)</f>
        <v>350795.41700000002</v>
      </c>
      <c r="H148" s="10">
        <f>VLOOKUP(C148,'[1]Cenus Pivot Data Sheet'!$A$1:$M$469,6,FALSE)</f>
        <v>347558.51700000011</v>
      </c>
      <c r="I148" s="10">
        <f>VLOOKUP(C148,'[1]Cenus Pivot Data Sheet'!$A$1:$M$469,7,FALSE)</f>
        <v>396201.19200000016</v>
      </c>
      <c r="J148" s="10">
        <f>VLOOKUP(C148,'[1]Cenus Pivot Data Sheet'!$A$1:$M$469,8,FALSE)</f>
        <v>300950.21299999999</v>
      </c>
      <c r="K148" s="10">
        <f>VLOOKUP(C148,'[1]Cenus Pivot Data Sheet'!$A$1:$M$469,9,FALSE)</f>
        <v>176182.49900000007</v>
      </c>
      <c r="L148" s="10">
        <f>VLOOKUP(C148,'[1]Cenus Pivot Data Sheet'!$A$1:$M$469,10,FALSE)</f>
        <v>123569.09500000002</v>
      </c>
      <c r="M148" s="10">
        <f>VLOOKUP(C148,'[1]Cenus Pivot Data Sheet'!$A$1:$M$469,11,FALSE)</f>
        <v>56191.848000000005</v>
      </c>
      <c r="N148" s="10">
        <f>VLOOKUP(C148,'[1]Cenus Pivot Data Sheet'!$A$1:$M$469,12,FALSE)</f>
        <v>355943.4420000001</v>
      </c>
      <c r="O148" s="10">
        <f>VLOOKUP(C148,'[1]Cenus Pivot Data Sheet'!$A$1:$M$469,13,FALSE)</f>
        <v>2728878.2300000009</v>
      </c>
      <c r="P148" s="11">
        <f>IFERROR(VLOOKUP(C148,'[1]Influenze Pivot Data Sheet'!$A$1:$M$461,2,FALSE),0)</f>
        <v>101</v>
      </c>
      <c r="Q148" s="11">
        <f>IFERROR(VLOOKUP(C148,'[1]Influenze Pivot Data Sheet'!$A$1:$M$461,3,FALSE),0)</f>
        <v>38</v>
      </c>
      <c r="R148" s="11">
        <f>IFERROR(VLOOKUP(C148,'[1]Influenze Pivot Data Sheet'!$A$1:$M$461,4,FALSE),0)</f>
        <v>39</v>
      </c>
      <c r="S148" s="11">
        <f>IFERROR(VLOOKUP(C148,'[1]Influenze Pivot Data Sheet'!$A$1:$M$461,5,FALSE),0)</f>
        <v>65</v>
      </c>
      <c r="T148" s="11">
        <f>IFERROR(VLOOKUP(C148,'[1]Influenze Pivot Data Sheet'!$A$1:$M$461,6,FALSE),0)</f>
        <v>57</v>
      </c>
      <c r="U148" s="11">
        <f>IFERROR(VLOOKUP(C148,'[1]Influenze Pivot Data Sheet'!$A$1:$M$461,7,FALSE),0)</f>
        <v>59</v>
      </c>
      <c r="V148" s="11">
        <f>IFERROR(VLOOKUP(C148,'[1]Influenze Pivot Data Sheet'!$A$1:$M$461,8,FALSE),0)</f>
        <v>54</v>
      </c>
      <c r="W148" s="11">
        <f>IFERROR(VLOOKUP(C148,'[1]Influenze Pivot Data Sheet'!$A$1:$M$461,9,FALSE),0)</f>
        <v>45</v>
      </c>
      <c r="X148" s="11">
        <f>IFERROR(VLOOKUP(C148,'[1]Influenze Pivot Data Sheet'!$A$1:$M$461,10,FALSE),0)</f>
        <v>113</v>
      </c>
      <c r="Y148" s="11">
        <f>IFERROR(VLOOKUP(C148,'[1]Influenze Pivot Data Sheet'!$A$1:$M$461,11,FALSE),0)</f>
        <v>303</v>
      </c>
      <c r="Z148" s="11">
        <f>IFERROR(VLOOKUP(C148,'[1]Influenze Pivot Data Sheet'!$A$1:$M$461,12,FALSE),0)</f>
        <v>461</v>
      </c>
      <c r="AA148" s="11">
        <f>IFERROR(VLOOKUP(C148,'[1]Influenze Pivot Data Sheet'!$A$1:$M$461,13,FALSE),0)</f>
        <v>874</v>
      </c>
      <c r="AB148" s="4">
        <f t="shared" si="12"/>
        <v>5.2319795227159305E-4</v>
      </c>
      <c r="AC148" s="4">
        <f t="shared" si="13"/>
        <v>9.9143356782885336E-5</v>
      </c>
      <c r="AD148" s="4">
        <f t="shared" si="14"/>
        <v>9.7232002106473978E-5</v>
      </c>
      <c r="AE148" s="4">
        <f t="shared" si="11"/>
        <v>1.8529318471683452E-4</v>
      </c>
      <c r="AF148" s="4">
        <f t="shared" si="11"/>
        <v>1.6400116012694341E-4</v>
      </c>
      <c r="AG148" s="4">
        <f t="shared" si="11"/>
        <v>1.489142415300961E-4</v>
      </c>
      <c r="AH148" s="4">
        <f t="shared" si="10"/>
        <v>1.7943167230787107E-4</v>
      </c>
      <c r="AI148" s="4">
        <f t="shared" si="10"/>
        <v>2.5541696965031686E-4</v>
      </c>
      <c r="AJ148" s="4">
        <f t="shared" si="10"/>
        <v>9.1446813622775161E-4</v>
      </c>
      <c r="AK148" s="4">
        <f t="shared" si="10"/>
        <v>5.3922412375546E-3</v>
      </c>
      <c r="AL148" s="4">
        <f t="shared" si="10"/>
        <v>1.2951495816574136E-3</v>
      </c>
      <c r="AM148" s="4">
        <f t="shared" si="10"/>
        <v>3.2027812395278614E-4</v>
      </c>
    </row>
    <row r="149" spans="1:39" x14ac:dyDescent="0.3">
      <c r="A149" s="9" t="s">
        <v>190</v>
      </c>
      <c r="B149" s="9" t="s">
        <v>26</v>
      </c>
      <c r="C149" s="9" t="s">
        <v>193</v>
      </c>
      <c r="D149" s="10">
        <f>VLOOKUP(C149,'[1]Cenus Pivot Data Sheet'!$A$1:$M$469,2,FALSE)</f>
        <v>194623.44399999987</v>
      </c>
      <c r="E149" s="10">
        <f>VLOOKUP(C149,'[1]Cenus Pivot Data Sheet'!$A$1:$M$469,3,FALSE)</f>
        <v>388333.53499999997</v>
      </c>
      <c r="F149" s="10">
        <f>VLOOKUP(C149,'[1]Cenus Pivot Data Sheet'!$A$1:$M$469,4,FALSE)</f>
        <v>381351.98799999995</v>
      </c>
      <c r="G149" s="10">
        <f>VLOOKUP(C149,'[1]Cenus Pivot Data Sheet'!$A$1:$M$469,5,FALSE)</f>
        <v>356547.37300000014</v>
      </c>
      <c r="H149" s="10">
        <f>VLOOKUP(C149,'[1]Cenus Pivot Data Sheet'!$A$1:$M$469,6,FALSE)</f>
        <v>348136.06900000002</v>
      </c>
      <c r="I149" s="10">
        <f>VLOOKUP(C149,'[1]Cenus Pivot Data Sheet'!$A$1:$M$469,7,FALSE)</f>
        <v>396275.27400000009</v>
      </c>
      <c r="J149" s="10">
        <f>VLOOKUP(C149,'[1]Cenus Pivot Data Sheet'!$A$1:$M$469,8,FALSE)</f>
        <v>312317.13199999993</v>
      </c>
      <c r="K149" s="10">
        <f>VLOOKUP(C149,'[1]Cenus Pivot Data Sheet'!$A$1:$M$469,9,FALSE)</f>
        <v>179600.13799999998</v>
      </c>
      <c r="L149" s="10">
        <f>VLOOKUP(C149,'[1]Cenus Pivot Data Sheet'!$A$1:$M$469,10,FALSE)</f>
        <v>120835.99799999999</v>
      </c>
      <c r="M149" s="10">
        <f>VLOOKUP(C149,'[1]Cenus Pivot Data Sheet'!$A$1:$M$469,11,FALSE)</f>
        <v>54983.761999999995</v>
      </c>
      <c r="N149" s="10">
        <f>VLOOKUP(C149,'[1]Cenus Pivot Data Sheet'!$A$1:$M$469,12,FALSE)</f>
        <v>355419.89799999993</v>
      </c>
      <c r="O149" s="10">
        <f>VLOOKUP(C149,'[1]Cenus Pivot Data Sheet'!$A$1:$M$469,13,FALSE)</f>
        <v>2733004.713</v>
      </c>
      <c r="P149" s="11">
        <f>IFERROR(VLOOKUP(C149,'[1]Influenze Pivot Data Sheet'!$A$1:$M$461,2,FALSE),0)</f>
        <v>100</v>
      </c>
      <c r="Q149" s="11">
        <f>IFERROR(VLOOKUP(C149,'[1]Influenze Pivot Data Sheet'!$A$1:$M$461,3,FALSE),0)</f>
        <v>36</v>
      </c>
      <c r="R149" s="11">
        <f>IFERROR(VLOOKUP(C149,'[1]Influenze Pivot Data Sheet'!$A$1:$M$461,4,FALSE),0)</f>
        <v>57</v>
      </c>
      <c r="S149" s="11">
        <f>IFERROR(VLOOKUP(C149,'[1]Influenze Pivot Data Sheet'!$A$1:$M$461,5,FALSE),0)</f>
        <v>55</v>
      </c>
      <c r="T149" s="11">
        <f>IFERROR(VLOOKUP(C149,'[1]Influenze Pivot Data Sheet'!$A$1:$M$461,6,FALSE),0)</f>
        <v>60</v>
      </c>
      <c r="U149" s="11">
        <f>IFERROR(VLOOKUP(C149,'[1]Influenze Pivot Data Sheet'!$A$1:$M$461,7,FALSE),0)</f>
        <v>58</v>
      </c>
      <c r="V149" s="11">
        <f>IFERROR(VLOOKUP(C149,'[1]Influenze Pivot Data Sheet'!$A$1:$M$461,8,FALSE),0)</f>
        <v>47</v>
      </c>
      <c r="W149" s="11">
        <f>IFERROR(VLOOKUP(C149,'[1]Influenze Pivot Data Sheet'!$A$1:$M$461,9,FALSE),0)</f>
        <v>71</v>
      </c>
      <c r="X149" s="11">
        <f>IFERROR(VLOOKUP(C149,'[1]Influenze Pivot Data Sheet'!$A$1:$M$461,10,FALSE),0)</f>
        <v>130</v>
      </c>
      <c r="Y149" s="11">
        <f>IFERROR(VLOOKUP(C149,'[1]Influenze Pivot Data Sheet'!$A$1:$M$461,11,FALSE),0)</f>
        <v>374</v>
      </c>
      <c r="Z149" s="11">
        <f>IFERROR(VLOOKUP(C149,'[1]Influenze Pivot Data Sheet'!$A$1:$M$461,12,FALSE),0)</f>
        <v>575</v>
      </c>
      <c r="AA149" s="11">
        <f>IFERROR(VLOOKUP(C149,'[1]Influenze Pivot Data Sheet'!$A$1:$M$461,13,FALSE),0)</f>
        <v>988</v>
      </c>
      <c r="AB149" s="4">
        <f t="shared" si="12"/>
        <v>5.1381271415585511E-4</v>
      </c>
      <c r="AC149" s="4">
        <f t="shared" si="13"/>
        <v>9.2703814518619934E-5</v>
      </c>
      <c r="AD149" s="4">
        <f t="shared" si="14"/>
        <v>1.4946821255328033E-4</v>
      </c>
      <c r="AE149" s="4">
        <f t="shared" si="11"/>
        <v>1.5425720160894293E-4</v>
      </c>
      <c r="AF149" s="4">
        <f t="shared" si="11"/>
        <v>1.7234640516378095E-4</v>
      </c>
      <c r="AG149" s="4">
        <f t="shared" si="11"/>
        <v>1.4636290428758869E-4</v>
      </c>
      <c r="AH149" s="4">
        <f t="shared" si="10"/>
        <v>1.5048806224309211E-4</v>
      </c>
      <c r="AI149" s="4">
        <f t="shared" si="10"/>
        <v>3.9532263611066938E-4</v>
      </c>
      <c r="AJ149" s="4">
        <f t="shared" si="10"/>
        <v>1.0758383441331781E-3</v>
      </c>
      <c r="AK149" s="4">
        <f t="shared" si="10"/>
        <v>6.8020082001664425E-3</v>
      </c>
      <c r="AL149" s="4">
        <f t="shared" si="10"/>
        <v>1.6178047521695031E-3</v>
      </c>
      <c r="AM149" s="4">
        <f t="shared" si="10"/>
        <v>3.6150687750387354E-4</v>
      </c>
    </row>
    <row r="150" spans="1:39" x14ac:dyDescent="0.3">
      <c r="A150" s="9" t="s">
        <v>190</v>
      </c>
      <c r="B150" s="9" t="s">
        <v>28</v>
      </c>
      <c r="C150" s="9" t="s">
        <v>194</v>
      </c>
      <c r="D150" s="10">
        <f>VLOOKUP(C150,'[1]Cenus Pivot Data Sheet'!$A$1:$M$469,2,FALSE)</f>
        <v>198921.17199999999</v>
      </c>
      <c r="E150" s="10">
        <f>VLOOKUP(C150,'[1]Cenus Pivot Data Sheet'!$A$1:$M$469,3,FALSE)</f>
        <v>391644.44399999996</v>
      </c>
      <c r="F150" s="10">
        <f>VLOOKUP(C150,'[1]Cenus Pivot Data Sheet'!$A$1:$M$469,4,FALSE)</f>
        <v>402598.01000000007</v>
      </c>
      <c r="G150" s="10">
        <f>VLOOKUP(C150,'[1]Cenus Pivot Data Sheet'!$A$1:$M$469,5,FALSE)</f>
        <v>369303.96299999999</v>
      </c>
      <c r="H150" s="10">
        <f>VLOOKUP(C150,'[1]Cenus Pivot Data Sheet'!$A$1:$M$469,6,FALSE)</f>
        <v>341475.37099999993</v>
      </c>
      <c r="I150" s="10">
        <f>VLOOKUP(C150,'[1]Cenus Pivot Data Sheet'!$A$1:$M$469,7,FALSE)</f>
        <v>392486.15300000005</v>
      </c>
      <c r="J150" s="10">
        <f>VLOOKUP(C150,'[1]Cenus Pivot Data Sheet'!$A$1:$M$469,8,FALSE)</f>
        <v>322880.66399999976</v>
      </c>
      <c r="K150" s="10">
        <f>VLOOKUP(C150,'[1]Cenus Pivot Data Sheet'!$A$1:$M$469,9,FALSE)</f>
        <v>185634.48000000007</v>
      </c>
      <c r="L150" s="10">
        <f>VLOOKUP(C150,'[1]Cenus Pivot Data Sheet'!$A$1:$M$469,10,FALSE)</f>
        <v>121128.58199999997</v>
      </c>
      <c r="M150" s="10">
        <f>VLOOKUP(C150,'[1]Cenus Pivot Data Sheet'!$A$1:$M$469,11,FALSE)</f>
        <v>57438.913000000015</v>
      </c>
      <c r="N150" s="10">
        <f>VLOOKUP(C150,'[1]Cenus Pivot Data Sheet'!$A$1:$M$469,12,FALSE)</f>
        <v>364201.97500000003</v>
      </c>
      <c r="O150" s="10">
        <f>VLOOKUP(C150,'[1]Cenus Pivot Data Sheet'!$A$1:$M$469,13,FALSE)</f>
        <v>2783511.7519999999</v>
      </c>
      <c r="P150" s="11">
        <f>IFERROR(VLOOKUP(C150,'[1]Influenze Pivot Data Sheet'!$A$1:$M$461,2,FALSE),0)</f>
        <v>114</v>
      </c>
      <c r="Q150" s="11">
        <f>IFERROR(VLOOKUP(C150,'[1]Influenze Pivot Data Sheet'!$A$1:$M$461,3,FALSE),0)</f>
        <v>53</v>
      </c>
      <c r="R150" s="11">
        <f>IFERROR(VLOOKUP(C150,'[1]Influenze Pivot Data Sheet'!$A$1:$M$461,4,FALSE),0)</f>
        <v>62</v>
      </c>
      <c r="S150" s="11">
        <f>IFERROR(VLOOKUP(C150,'[1]Influenze Pivot Data Sheet'!$A$1:$M$461,5,FALSE),0)</f>
        <v>72</v>
      </c>
      <c r="T150" s="11">
        <f>IFERROR(VLOOKUP(C150,'[1]Influenze Pivot Data Sheet'!$A$1:$M$461,6,FALSE),0)</f>
        <v>66</v>
      </c>
      <c r="U150" s="11">
        <f>IFERROR(VLOOKUP(C150,'[1]Influenze Pivot Data Sheet'!$A$1:$M$461,7,FALSE),0)</f>
        <v>54</v>
      </c>
      <c r="V150" s="11">
        <f>IFERROR(VLOOKUP(C150,'[1]Influenze Pivot Data Sheet'!$A$1:$M$461,8,FALSE),0)</f>
        <v>45</v>
      </c>
      <c r="W150" s="11">
        <f>IFERROR(VLOOKUP(C150,'[1]Influenze Pivot Data Sheet'!$A$1:$M$461,9,FALSE),0)</f>
        <v>40</v>
      </c>
      <c r="X150" s="11">
        <f>IFERROR(VLOOKUP(C150,'[1]Influenze Pivot Data Sheet'!$A$1:$M$461,10,FALSE),0)</f>
        <v>154</v>
      </c>
      <c r="Y150" s="11">
        <f>IFERROR(VLOOKUP(C150,'[1]Influenze Pivot Data Sheet'!$A$1:$M$461,11,FALSE),0)</f>
        <v>348</v>
      </c>
      <c r="Z150" s="11">
        <f>IFERROR(VLOOKUP(C150,'[1]Influenze Pivot Data Sheet'!$A$1:$M$461,12,FALSE),0)</f>
        <v>542</v>
      </c>
      <c r="AA150" s="11">
        <f>IFERROR(VLOOKUP(C150,'[1]Influenze Pivot Data Sheet'!$A$1:$M$461,13,FALSE),0)</f>
        <v>1008</v>
      </c>
      <c r="AB150" s="4">
        <f t="shared" si="12"/>
        <v>5.7309133489320081E-4</v>
      </c>
      <c r="AC150" s="4">
        <f t="shared" si="13"/>
        <v>1.3532682720758833E-4</v>
      </c>
      <c r="AD150" s="4">
        <f t="shared" si="14"/>
        <v>1.5399976765906019E-4</v>
      </c>
      <c r="AE150" s="4">
        <f t="shared" si="11"/>
        <v>1.9496135220189881E-4</v>
      </c>
      <c r="AF150" s="4">
        <f t="shared" si="11"/>
        <v>1.9327894660959316E-4</v>
      </c>
      <c r="AG150" s="4">
        <f t="shared" si="11"/>
        <v>1.3758447167434208E-4</v>
      </c>
      <c r="AH150" s="4">
        <f t="shared" si="10"/>
        <v>1.3937037740977898E-4</v>
      </c>
      <c r="AI150" s="4">
        <f t="shared" si="10"/>
        <v>2.1547721091469638E-4</v>
      </c>
      <c r="AJ150" s="4">
        <f t="shared" si="10"/>
        <v>1.2713762305910593E-3</v>
      </c>
      <c r="AK150" s="4">
        <f t="shared" si="10"/>
        <v>6.0586104754454511E-3</v>
      </c>
      <c r="AL150" s="4">
        <f t="shared" si="10"/>
        <v>1.4881852301871783E-3</v>
      </c>
      <c r="AM150" s="4">
        <f t="shared" si="10"/>
        <v>3.6213247502035338E-4</v>
      </c>
    </row>
    <row r="151" spans="1:39" x14ac:dyDescent="0.3">
      <c r="A151" s="9" t="s">
        <v>190</v>
      </c>
      <c r="B151" s="9" t="s">
        <v>30</v>
      </c>
      <c r="C151" s="9" t="s">
        <v>195</v>
      </c>
      <c r="D151" s="10">
        <f>VLOOKUP(C151,'[1]Cenus Pivot Data Sheet'!$A$1:$M$469,2,FALSE)</f>
        <v>189131.6</v>
      </c>
      <c r="E151" s="10">
        <f>VLOOKUP(C151,'[1]Cenus Pivot Data Sheet'!$A$1:$M$469,3,FALSE)</f>
        <v>376462.29999999993</v>
      </c>
      <c r="F151" s="10">
        <f>VLOOKUP(C151,'[1]Cenus Pivot Data Sheet'!$A$1:$M$469,4,FALSE)</f>
        <v>385941.08800000011</v>
      </c>
      <c r="G151" s="10">
        <f>VLOOKUP(C151,'[1]Cenus Pivot Data Sheet'!$A$1:$M$469,5,FALSE)</f>
        <v>356235.23200000002</v>
      </c>
      <c r="H151" s="10">
        <f>VLOOKUP(C151,'[1]Cenus Pivot Data Sheet'!$A$1:$M$469,6,FALSE)</f>
        <v>325041.01199999999</v>
      </c>
      <c r="I151" s="10">
        <f>VLOOKUP(C151,'[1]Cenus Pivot Data Sheet'!$A$1:$M$469,7,FALSE)</f>
        <v>368017.72499999998</v>
      </c>
      <c r="J151" s="10">
        <f>VLOOKUP(C151,'[1]Cenus Pivot Data Sheet'!$A$1:$M$469,8,FALSE)</f>
        <v>318037.73699999996</v>
      </c>
      <c r="K151" s="10">
        <f>VLOOKUP(C151,'[1]Cenus Pivot Data Sheet'!$A$1:$M$469,9,FALSE)</f>
        <v>183621.69600000005</v>
      </c>
      <c r="L151" s="10">
        <f>VLOOKUP(C151,'[1]Cenus Pivot Data Sheet'!$A$1:$M$469,10,FALSE)</f>
        <v>113377.15599999999</v>
      </c>
      <c r="M151" s="10">
        <f>VLOOKUP(C151,'[1]Cenus Pivot Data Sheet'!$A$1:$M$469,11,FALSE)</f>
        <v>55206.286</v>
      </c>
      <c r="N151" s="10">
        <f>VLOOKUP(C151,'[1]Cenus Pivot Data Sheet'!$A$1:$M$469,12,FALSE)</f>
        <v>352205.13800000009</v>
      </c>
      <c r="O151" s="10">
        <f>VLOOKUP(C151,'[1]Cenus Pivot Data Sheet'!$A$1:$M$469,13,FALSE)</f>
        <v>2671071.8319999999</v>
      </c>
      <c r="P151" s="11">
        <f>IFERROR(VLOOKUP(C151,'[1]Influenze Pivot Data Sheet'!$A$1:$M$461,2,FALSE),0)</f>
        <v>119</v>
      </c>
      <c r="Q151" s="11">
        <f>IFERROR(VLOOKUP(C151,'[1]Influenze Pivot Data Sheet'!$A$1:$M$461,3,FALSE),0)</f>
        <v>60</v>
      </c>
      <c r="R151" s="11">
        <f>IFERROR(VLOOKUP(C151,'[1]Influenze Pivot Data Sheet'!$A$1:$M$461,4,FALSE),0)</f>
        <v>53</v>
      </c>
      <c r="S151" s="11">
        <f>IFERROR(VLOOKUP(C151,'[1]Influenze Pivot Data Sheet'!$A$1:$M$461,5,FALSE),0)</f>
        <v>59</v>
      </c>
      <c r="T151" s="11">
        <f>IFERROR(VLOOKUP(C151,'[1]Influenze Pivot Data Sheet'!$A$1:$M$461,6,FALSE),0)</f>
        <v>64</v>
      </c>
      <c r="U151" s="11">
        <f>IFERROR(VLOOKUP(C151,'[1]Influenze Pivot Data Sheet'!$A$1:$M$461,7,FALSE),0)</f>
        <v>47</v>
      </c>
      <c r="V151" s="11">
        <f>IFERROR(VLOOKUP(C151,'[1]Influenze Pivot Data Sheet'!$A$1:$M$461,8,FALSE),0)</f>
        <v>58</v>
      </c>
      <c r="W151" s="11">
        <f>IFERROR(VLOOKUP(C151,'[1]Influenze Pivot Data Sheet'!$A$1:$M$461,9,FALSE),0)</f>
        <v>66</v>
      </c>
      <c r="X151" s="11">
        <f>IFERROR(VLOOKUP(C151,'[1]Influenze Pivot Data Sheet'!$A$1:$M$461,10,FALSE),0)</f>
        <v>135</v>
      </c>
      <c r="Y151" s="11">
        <f>IFERROR(VLOOKUP(C151,'[1]Influenze Pivot Data Sheet'!$A$1:$M$461,11,FALSE),0)</f>
        <v>403</v>
      </c>
      <c r="Z151" s="11">
        <f>IFERROR(VLOOKUP(C151,'[1]Influenze Pivot Data Sheet'!$A$1:$M$461,12,FALSE),0)</f>
        <v>604</v>
      </c>
      <c r="AA151" s="11">
        <f>IFERROR(VLOOKUP(C151,'[1]Influenze Pivot Data Sheet'!$A$1:$M$461,13,FALSE),0)</f>
        <v>1064</v>
      </c>
      <c r="AB151" s="4">
        <f t="shared" si="12"/>
        <v>6.2919152590048405E-4</v>
      </c>
      <c r="AC151" s="4">
        <f t="shared" si="13"/>
        <v>1.5937850881748321E-4</v>
      </c>
      <c r="AD151" s="4">
        <f t="shared" si="14"/>
        <v>1.3732665851841095E-4</v>
      </c>
      <c r="AE151" s="4">
        <f t="shared" si="11"/>
        <v>1.6562090074234993E-4</v>
      </c>
      <c r="AF151" s="4">
        <f t="shared" si="11"/>
        <v>1.9689823018394985E-4</v>
      </c>
      <c r="AG151" s="4">
        <f t="shared" si="11"/>
        <v>1.2771123999530187E-4</v>
      </c>
      <c r="AH151" s="4">
        <f t="shared" si="10"/>
        <v>1.8236829549570091E-4</v>
      </c>
      <c r="AI151" s="4">
        <f t="shared" si="10"/>
        <v>3.5943464981393037E-4</v>
      </c>
      <c r="AJ151" s="4">
        <f t="shared" si="10"/>
        <v>1.1907160557105526E-3</v>
      </c>
      <c r="AK151" s="4">
        <f t="shared" si="10"/>
        <v>7.2998933491015862E-3</v>
      </c>
      <c r="AL151" s="4">
        <f t="shared" si="10"/>
        <v>1.7149096785748759E-3</v>
      </c>
      <c r="AM151" s="4">
        <f t="shared" si="10"/>
        <v>3.9834196417073368E-4</v>
      </c>
    </row>
    <row r="152" spans="1:39" x14ac:dyDescent="0.3">
      <c r="A152" s="9" t="s">
        <v>190</v>
      </c>
      <c r="B152" s="9" t="s">
        <v>32</v>
      </c>
      <c r="C152" s="9" t="s">
        <v>196</v>
      </c>
      <c r="D152" s="10">
        <f>VLOOKUP(C152,'[1]Cenus Pivot Data Sheet'!$A$1:$M$469,2,FALSE)</f>
        <v>190660.54600000003</v>
      </c>
      <c r="E152" s="10">
        <f>VLOOKUP(C152,'[1]Cenus Pivot Data Sheet'!$A$1:$M$469,3,FALSE)</f>
        <v>380038.34399999987</v>
      </c>
      <c r="F152" s="10">
        <f>VLOOKUP(C152,'[1]Cenus Pivot Data Sheet'!$A$1:$M$469,4,FALSE)</f>
        <v>393375.14600000007</v>
      </c>
      <c r="G152" s="10">
        <f>VLOOKUP(C152,'[1]Cenus Pivot Data Sheet'!$A$1:$M$469,5,FALSE)</f>
        <v>366114.72000000003</v>
      </c>
      <c r="H152" s="10">
        <f>VLOOKUP(C152,'[1]Cenus Pivot Data Sheet'!$A$1:$M$469,6,FALSE)</f>
        <v>328827.03099999996</v>
      </c>
      <c r="I152" s="10">
        <f>VLOOKUP(C152,'[1]Cenus Pivot Data Sheet'!$A$1:$M$469,7,FALSE)</f>
        <v>364888.54800000001</v>
      </c>
      <c r="J152" s="10">
        <f>VLOOKUP(C152,'[1]Cenus Pivot Data Sheet'!$A$1:$M$469,8,FALSE)</f>
        <v>330572.33900000004</v>
      </c>
      <c r="K152" s="10">
        <f>VLOOKUP(C152,'[1]Cenus Pivot Data Sheet'!$A$1:$M$469,9,FALSE)</f>
        <v>193843.13899999991</v>
      </c>
      <c r="L152" s="10">
        <f>VLOOKUP(C152,'[1]Cenus Pivot Data Sheet'!$A$1:$M$469,10,FALSE)</f>
        <v>117802.83699999998</v>
      </c>
      <c r="M152" s="10">
        <f>VLOOKUP(C152,'[1]Cenus Pivot Data Sheet'!$A$1:$M$469,11,FALSE)</f>
        <v>56415.145999999979</v>
      </c>
      <c r="N152" s="10">
        <f>VLOOKUP(C152,'[1]Cenus Pivot Data Sheet'!$A$1:$M$469,12,FALSE)</f>
        <v>368061.12199999986</v>
      </c>
      <c r="O152" s="10">
        <f>VLOOKUP(C152,'[1]Cenus Pivot Data Sheet'!$A$1:$M$469,13,FALSE)</f>
        <v>2722537.7960000001</v>
      </c>
      <c r="P152" s="11">
        <f>IFERROR(VLOOKUP(C152,'[1]Influenze Pivot Data Sheet'!$A$1:$M$461,2,FALSE),0)</f>
        <v>106</v>
      </c>
      <c r="Q152" s="11">
        <f>IFERROR(VLOOKUP(C152,'[1]Influenze Pivot Data Sheet'!$A$1:$M$461,3,FALSE),0)</f>
        <v>42</v>
      </c>
      <c r="R152" s="11">
        <f>IFERROR(VLOOKUP(C152,'[1]Influenze Pivot Data Sheet'!$A$1:$M$461,4,FALSE),0)</f>
        <v>58</v>
      </c>
      <c r="S152" s="11">
        <f>IFERROR(VLOOKUP(C152,'[1]Influenze Pivot Data Sheet'!$A$1:$M$461,5,FALSE),0)</f>
        <v>32</v>
      </c>
      <c r="T152" s="11">
        <f>IFERROR(VLOOKUP(C152,'[1]Influenze Pivot Data Sheet'!$A$1:$M$461,6,FALSE),0)</f>
        <v>48</v>
      </c>
      <c r="U152" s="11">
        <f>IFERROR(VLOOKUP(C152,'[1]Influenze Pivot Data Sheet'!$A$1:$M$461,7,FALSE),0)</f>
        <v>49</v>
      </c>
      <c r="V152" s="11">
        <f>IFERROR(VLOOKUP(C152,'[1]Influenze Pivot Data Sheet'!$A$1:$M$461,8,FALSE),0)</f>
        <v>60</v>
      </c>
      <c r="W152" s="11">
        <f>IFERROR(VLOOKUP(C152,'[1]Influenze Pivot Data Sheet'!$A$1:$M$461,9,FALSE),0)</f>
        <v>63</v>
      </c>
      <c r="X152" s="11">
        <f>IFERROR(VLOOKUP(C152,'[1]Influenze Pivot Data Sheet'!$A$1:$M$461,10,FALSE),0)</f>
        <v>133</v>
      </c>
      <c r="Y152" s="11">
        <f>IFERROR(VLOOKUP(C152,'[1]Influenze Pivot Data Sheet'!$A$1:$M$461,11,FALSE),0)</f>
        <v>307</v>
      </c>
      <c r="Z152" s="11">
        <f>IFERROR(VLOOKUP(C152,'[1]Influenze Pivot Data Sheet'!$A$1:$M$461,12,FALSE),0)</f>
        <v>503</v>
      </c>
      <c r="AA152" s="11">
        <f>IFERROR(VLOOKUP(C152,'[1]Influenze Pivot Data Sheet'!$A$1:$M$461,13,FALSE),0)</f>
        <v>898</v>
      </c>
      <c r="AB152" s="4">
        <f t="shared" si="12"/>
        <v>5.5596190309871441E-4</v>
      </c>
      <c r="AC152" s="4">
        <f t="shared" si="13"/>
        <v>1.1051516422774438E-4</v>
      </c>
      <c r="AD152" s="4">
        <f t="shared" si="14"/>
        <v>1.4744195353917961E-4</v>
      </c>
      <c r="AE152" s="4">
        <f t="shared" si="11"/>
        <v>8.7404297756724989E-5</v>
      </c>
      <c r="AF152" s="4">
        <f t="shared" si="11"/>
        <v>1.4597340083029854E-4</v>
      </c>
      <c r="AG152" s="4">
        <f t="shared" si="11"/>
        <v>1.342875797790179E-4</v>
      </c>
      <c r="AH152" s="4">
        <f t="shared" si="10"/>
        <v>1.8150338948958459E-4</v>
      </c>
      <c r="AI152" s="4">
        <f t="shared" si="10"/>
        <v>3.2500505473139304E-4</v>
      </c>
      <c r="AJ152" s="4">
        <f t="shared" si="10"/>
        <v>1.1290050680188629E-3</v>
      </c>
      <c r="AK152" s="4">
        <f t="shared" si="10"/>
        <v>5.4418010369059423E-3</v>
      </c>
      <c r="AL152" s="4">
        <f t="shared" si="10"/>
        <v>1.3666208407635083E-3</v>
      </c>
      <c r="AM152" s="4">
        <f t="shared" si="10"/>
        <v>3.2983931437769468E-4</v>
      </c>
    </row>
    <row r="153" spans="1:39" x14ac:dyDescent="0.3">
      <c r="A153" s="9" t="s">
        <v>190</v>
      </c>
      <c r="B153" s="9" t="s">
        <v>34</v>
      </c>
      <c r="C153" s="9" t="s">
        <v>197</v>
      </c>
      <c r="D153" s="10">
        <f>VLOOKUP(C153,'[1]Cenus Pivot Data Sheet'!$A$1:$M$469,2,FALSE)</f>
        <v>190646.19300000003</v>
      </c>
      <c r="E153" s="10">
        <f>VLOOKUP(C153,'[1]Cenus Pivot Data Sheet'!$A$1:$M$469,3,FALSE)</f>
        <v>384675.62300000014</v>
      </c>
      <c r="F153" s="10">
        <f>VLOOKUP(C153,'[1]Cenus Pivot Data Sheet'!$A$1:$M$469,4,FALSE)</f>
        <v>402591.18799999997</v>
      </c>
      <c r="G153" s="10">
        <f>VLOOKUP(C153,'[1]Cenus Pivot Data Sheet'!$A$1:$M$469,5,FALSE)</f>
        <v>369332.53599999996</v>
      </c>
      <c r="H153" s="10">
        <f>VLOOKUP(C153,'[1]Cenus Pivot Data Sheet'!$A$1:$M$469,6,FALSE)</f>
        <v>330550.3220000001</v>
      </c>
      <c r="I153" s="10">
        <f>VLOOKUP(C153,'[1]Cenus Pivot Data Sheet'!$A$1:$M$469,7,FALSE)</f>
        <v>361926.27899999986</v>
      </c>
      <c r="J153" s="10">
        <f>VLOOKUP(C153,'[1]Cenus Pivot Data Sheet'!$A$1:$M$469,8,FALSE)</f>
        <v>342507.42900000006</v>
      </c>
      <c r="K153" s="10">
        <f>VLOOKUP(C153,'[1]Cenus Pivot Data Sheet'!$A$1:$M$469,9,FALSE)</f>
        <v>208160.74300000002</v>
      </c>
      <c r="L153" s="10">
        <f>VLOOKUP(C153,'[1]Cenus Pivot Data Sheet'!$A$1:$M$469,10,FALSE)</f>
        <v>119857.69399999999</v>
      </c>
      <c r="M153" s="10">
        <f>VLOOKUP(C153,'[1]Cenus Pivot Data Sheet'!$A$1:$M$469,11,FALSE)</f>
        <v>57200.355000000025</v>
      </c>
      <c r="N153" s="10">
        <f>VLOOKUP(C153,'[1]Cenus Pivot Data Sheet'!$A$1:$M$469,12,FALSE)</f>
        <v>385218.79200000007</v>
      </c>
      <c r="O153" s="10">
        <f>VLOOKUP(C153,'[1]Cenus Pivot Data Sheet'!$A$1:$M$469,13,FALSE)</f>
        <v>2767448.3620000002</v>
      </c>
      <c r="P153" s="11">
        <f>IFERROR(VLOOKUP(C153,'[1]Influenze Pivot Data Sheet'!$A$1:$M$461,2,FALSE),0)</f>
        <v>119</v>
      </c>
      <c r="Q153" s="11">
        <f>IFERROR(VLOOKUP(C153,'[1]Influenze Pivot Data Sheet'!$A$1:$M$461,3,FALSE),0)</f>
        <v>53</v>
      </c>
      <c r="R153" s="11">
        <f>IFERROR(VLOOKUP(C153,'[1]Influenze Pivot Data Sheet'!$A$1:$M$461,4,FALSE),0)</f>
        <v>60</v>
      </c>
      <c r="S153" s="11">
        <f>IFERROR(VLOOKUP(C153,'[1]Influenze Pivot Data Sheet'!$A$1:$M$461,5,FALSE),0)</f>
        <v>53</v>
      </c>
      <c r="T153" s="11">
        <f>IFERROR(VLOOKUP(C153,'[1]Influenze Pivot Data Sheet'!$A$1:$M$461,6,FALSE),0)</f>
        <v>49</v>
      </c>
      <c r="U153" s="11">
        <f>IFERROR(VLOOKUP(C153,'[1]Influenze Pivot Data Sheet'!$A$1:$M$461,7,FALSE),0)</f>
        <v>35</v>
      </c>
      <c r="V153" s="11">
        <f>IFERROR(VLOOKUP(C153,'[1]Influenze Pivot Data Sheet'!$A$1:$M$461,8,FALSE),0)</f>
        <v>61</v>
      </c>
      <c r="W153" s="11">
        <f>IFERROR(VLOOKUP(C153,'[1]Influenze Pivot Data Sheet'!$A$1:$M$461,9,FALSE),0)</f>
        <v>75</v>
      </c>
      <c r="X153" s="11">
        <f>IFERROR(VLOOKUP(C153,'[1]Influenze Pivot Data Sheet'!$A$1:$M$461,10,FALSE),0)</f>
        <v>134</v>
      </c>
      <c r="Y153" s="11">
        <f>IFERROR(VLOOKUP(C153,'[1]Influenze Pivot Data Sheet'!$A$1:$M$461,11,FALSE),0)</f>
        <v>360</v>
      </c>
      <c r="Z153" s="11">
        <f>IFERROR(VLOOKUP(C153,'[1]Influenze Pivot Data Sheet'!$A$1:$M$461,12,FALSE),0)</f>
        <v>569</v>
      </c>
      <c r="AA153" s="11">
        <f>IFERROR(VLOOKUP(C153,'[1]Influenze Pivot Data Sheet'!$A$1:$M$461,13,FALSE),0)</f>
        <v>999</v>
      </c>
      <c r="AB153" s="4">
        <f t="shared" si="12"/>
        <v>6.2419289956658082E-4</v>
      </c>
      <c r="AC153" s="4">
        <f t="shared" si="13"/>
        <v>1.3777842117123181E-4</v>
      </c>
      <c r="AD153" s="4">
        <f t="shared" si="14"/>
        <v>1.4903455860042322E-4</v>
      </c>
      <c r="AE153" s="4">
        <f t="shared" si="11"/>
        <v>1.4350211485294109E-4</v>
      </c>
      <c r="AF153" s="4">
        <f t="shared" si="11"/>
        <v>1.48237641105671E-4</v>
      </c>
      <c r="AG153" s="4">
        <f t="shared" si="11"/>
        <v>9.6704776720565281E-5</v>
      </c>
      <c r="AH153" s="4">
        <f t="shared" si="10"/>
        <v>1.7809832673731579E-4</v>
      </c>
      <c r="AI153" s="4">
        <f t="shared" si="10"/>
        <v>3.6029848336965241E-4</v>
      </c>
      <c r="AJ153" s="4">
        <f t="shared" si="10"/>
        <v>1.1179924753099289E-3</v>
      </c>
      <c r="AK153" s="4">
        <f t="shared" si="10"/>
        <v>6.2936672333589513E-3</v>
      </c>
      <c r="AL153" s="4">
        <f t="shared" si="10"/>
        <v>1.477082665271428E-3</v>
      </c>
      <c r="AM153" s="4">
        <f t="shared" si="10"/>
        <v>3.6098234522361069E-4</v>
      </c>
    </row>
    <row r="154" spans="1:39" x14ac:dyDescent="0.3">
      <c r="A154" s="9" t="s">
        <v>190</v>
      </c>
      <c r="B154" s="9" t="s">
        <v>36</v>
      </c>
      <c r="C154" s="9" t="s">
        <v>198</v>
      </c>
      <c r="D154" s="10">
        <f>VLOOKUP(C154,'[1]Cenus Pivot Data Sheet'!$A$1:$M$469,2,FALSE)</f>
        <v>188425.10900000003</v>
      </c>
      <c r="E154" s="10">
        <f>VLOOKUP(C154,'[1]Cenus Pivot Data Sheet'!$A$1:$M$469,3,FALSE)</f>
        <v>381361.31300000002</v>
      </c>
      <c r="F154" s="10">
        <f>VLOOKUP(C154,'[1]Cenus Pivot Data Sheet'!$A$1:$M$469,4,FALSE)</f>
        <v>399277.41899999988</v>
      </c>
      <c r="G154" s="10">
        <f>VLOOKUP(C154,'[1]Cenus Pivot Data Sheet'!$A$1:$M$469,5,FALSE)</f>
        <v>368147.74</v>
      </c>
      <c r="H154" s="10">
        <f>VLOOKUP(C154,'[1]Cenus Pivot Data Sheet'!$A$1:$M$469,6,FALSE)</f>
        <v>330268.40999999997</v>
      </c>
      <c r="I154" s="10">
        <f>VLOOKUP(C154,'[1]Cenus Pivot Data Sheet'!$A$1:$M$469,7,FALSE)</f>
        <v>350025.1050000001</v>
      </c>
      <c r="J154" s="10">
        <f>VLOOKUP(C154,'[1]Cenus Pivot Data Sheet'!$A$1:$M$469,8,FALSE)</f>
        <v>341015.67700000003</v>
      </c>
      <c r="K154" s="10">
        <f>VLOOKUP(C154,'[1]Cenus Pivot Data Sheet'!$A$1:$M$469,9,FALSE)</f>
        <v>210824.185</v>
      </c>
      <c r="L154" s="10">
        <f>VLOOKUP(C154,'[1]Cenus Pivot Data Sheet'!$A$1:$M$469,10,FALSE)</f>
        <v>117966.874</v>
      </c>
      <c r="M154" s="10">
        <f>VLOOKUP(C154,'[1]Cenus Pivot Data Sheet'!$A$1:$M$469,11,FALSE)</f>
        <v>56078.607000000018</v>
      </c>
      <c r="N154" s="10">
        <f>VLOOKUP(C154,'[1]Cenus Pivot Data Sheet'!$A$1:$M$469,12,FALSE)</f>
        <v>384869.66600000003</v>
      </c>
      <c r="O154" s="10">
        <f>VLOOKUP(C154,'[1]Cenus Pivot Data Sheet'!$A$1:$M$469,13,FALSE)</f>
        <v>2743390.4389999998</v>
      </c>
      <c r="P154" s="11">
        <f>IFERROR(VLOOKUP(C154,'[1]Influenze Pivot Data Sheet'!$A$1:$M$461,2,FALSE),0)</f>
        <v>139</v>
      </c>
      <c r="Q154" s="11">
        <f>IFERROR(VLOOKUP(C154,'[1]Influenze Pivot Data Sheet'!$A$1:$M$461,3,FALSE),0)</f>
        <v>46</v>
      </c>
      <c r="R154" s="11">
        <f>IFERROR(VLOOKUP(C154,'[1]Influenze Pivot Data Sheet'!$A$1:$M$461,4,FALSE),0)</f>
        <v>58</v>
      </c>
      <c r="S154" s="11">
        <f>IFERROR(VLOOKUP(C154,'[1]Influenze Pivot Data Sheet'!$A$1:$M$461,5,FALSE),0)</f>
        <v>61</v>
      </c>
      <c r="T154" s="11">
        <f>IFERROR(VLOOKUP(C154,'[1]Influenze Pivot Data Sheet'!$A$1:$M$461,6,FALSE),0)</f>
        <v>38</v>
      </c>
      <c r="U154" s="11">
        <f>IFERROR(VLOOKUP(C154,'[1]Influenze Pivot Data Sheet'!$A$1:$M$461,7,FALSE),0)</f>
        <v>73</v>
      </c>
      <c r="V154" s="11">
        <f>IFERROR(VLOOKUP(C154,'[1]Influenze Pivot Data Sheet'!$A$1:$M$461,8,FALSE),0)</f>
        <v>44</v>
      </c>
      <c r="W154" s="11">
        <f>IFERROR(VLOOKUP(C154,'[1]Influenze Pivot Data Sheet'!$A$1:$M$461,9,FALSE),0)</f>
        <v>68</v>
      </c>
      <c r="X154" s="11">
        <f>IFERROR(VLOOKUP(C154,'[1]Influenze Pivot Data Sheet'!$A$1:$M$461,10,FALSE),0)</f>
        <v>91</v>
      </c>
      <c r="Y154" s="11">
        <f>IFERROR(VLOOKUP(C154,'[1]Influenze Pivot Data Sheet'!$A$1:$M$461,11,FALSE),0)</f>
        <v>272</v>
      </c>
      <c r="Z154" s="11">
        <f>IFERROR(VLOOKUP(C154,'[1]Influenze Pivot Data Sheet'!$A$1:$M$461,12,FALSE),0)</f>
        <v>431</v>
      </c>
      <c r="AA154" s="11">
        <f>IFERROR(VLOOKUP(C154,'[1]Influenze Pivot Data Sheet'!$A$1:$M$461,13,FALSE),0)</f>
        <v>890</v>
      </c>
      <c r="AB154" s="4">
        <f t="shared" si="12"/>
        <v>7.3769361598193363E-4</v>
      </c>
      <c r="AC154" s="4">
        <f t="shared" si="13"/>
        <v>1.2062052030956794E-4</v>
      </c>
      <c r="AD154" s="4">
        <f t="shared" si="14"/>
        <v>1.4526240964305576E-4</v>
      </c>
      <c r="AE154" s="4">
        <f t="shared" si="11"/>
        <v>1.6569434868729603E-4</v>
      </c>
      <c r="AF154" s="4">
        <f t="shared" si="11"/>
        <v>1.1505793121419031E-4</v>
      </c>
      <c r="AG154" s="4">
        <f t="shared" si="11"/>
        <v>2.0855646911383679E-4</v>
      </c>
      <c r="AH154" s="4">
        <f t="shared" si="10"/>
        <v>1.2902632625889511E-4</v>
      </c>
      <c r="AI154" s="4">
        <f t="shared" si="10"/>
        <v>3.2254363985801722E-4</v>
      </c>
      <c r="AJ154" s="4">
        <f t="shared" si="10"/>
        <v>7.7140299572573236E-4</v>
      </c>
      <c r="AK154" s="4">
        <f t="shared" si="10"/>
        <v>4.8503344599839992E-3</v>
      </c>
      <c r="AL154" s="4">
        <f t="shared" si="10"/>
        <v>1.1198596254140744E-3</v>
      </c>
      <c r="AM154" s="4">
        <f t="shared" si="10"/>
        <v>3.2441609015901367E-4</v>
      </c>
    </row>
    <row r="155" spans="1:39" x14ac:dyDescent="0.3">
      <c r="A155" s="9" t="s">
        <v>190</v>
      </c>
      <c r="B155" s="9" t="s">
        <v>38</v>
      </c>
      <c r="C155" s="9" t="s">
        <v>199</v>
      </c>
      <c r="D155" s="10">
        <f>VLOOKUP(C155,'[1]Cenus Pivot Data Sheet'!$A$1:$M$469,2,FALSE)</f>
        <v>184170</v>
      </c>
      <c r="E155" s="10">
        <f>VLOOKUP(C155,'[1]Cenus Pivot Data Sheet'!$A$1:$M$469,3,FALSE)</f>
        <v>375936</v>
      </c>
      <c r="F155" s="10">
        <f>VLOOKUP(C155,'[1]Cenus Pivot Data Sheet'!$A$1:$M$469,4,FALSE)</f>
        <v>393529</v>
      </c>
      <c r="G155" s="10">
        <f>VLOOKUP(C155,'[1]Cenus Pivot Data Sheet'!$A$1:$M$469,5,FALSE)</f>
        <v>363690</v>
      </c>
      <c r="H155" s="10">
        <f>VLOOKUP(C155,'[1]Cenus Pivot Data Sheet'!$A$1:$M$469,6,FALSE)</f>
        <v>327496</v>
      </c>
      <c r="I155" s="10">
        <f>VLOOKUP(C155,'[1]Cenus Pivot Data Sheet'!$A$1:$M$469,7,FALSE)</f>
        <v>335858</v>
      </c>
      <c r="J155" s="10">
        <f>VLOOKUP(C155,'[1]Cenus Pivot Data Sheet'!$A$1:$M$469,8,FALSE)</f>
        <v>340465</v>
      </c>
      <c r="K155" s="10">
        <f>VLOOKUP(C155,'[1]Cenus Pivot Data Sheet'!$A$1:$M$469,9,FALSE)</f>
        <v>218254</v>
      </c>
      <c r="L155" s="10">
        <f>VLOOKUP(C155,'[1]Cenus Pivot Data Sheet'!$A$1:$M$469,10,FALSE)</f>
        <v>118126</v>
      </c>
      <c r="M155" s="10">
        <f>VLOOKUP(C155,'[1]Cenus Pivot Data Sheet'!$A$1:$M$469,11,FALSE)</f>
        <v>57359</v>
      </c>
      <c r="N155" s="10">
        <f>VLOOKUP(C155,'[1]Cenus Pivot Data Sheet'!$A$1:$M$469,12,FALSE)</f>
        <v>393739</v>
      </c>
      <c r="O155" s="10">
        <f>VLOOKUP(C155,'[1]Cenus Pivot Data Sheet'!$A$1:$M$469,13,FALSE)</f>
        <v>2714883</v>
      </c>
      <c r="P155" s="11">
        <f>IFERROR(VLOOKUP(C155,'[1]Influenze Pivot Data Sheet'!$A$1:$M$461,2,FALSE),0)</f>
        <v>113</v>
      </c>
      <c r="Q155" s="11">
        <f>IFERROR(VLOOKUP(C155,'[1]Influenze Pivot Data Sheet'!$A$1:$M$461,3,FALSE),0)</f>
        <v>47</v>
      </c>
      <c r="R155" s="11">
        <f>IFERROR(VLOOKUP(C155,'[1]Influenze Pivot Data Sheet'!$A$1:$M$461,4,FALSE),0)</f>
        <v>60</v>
      </c>
      <c r="S155" s="11">
        <f>IFERROR(VLOOKUP(C155,'[1]Influenze Pivot Data Sheet'!$A$1:$M$461,5,FALSE),0)</f>
        <v>50</v>
      </c>
      <c r="T155" s="11">
        <f>IFERROR(VLOOKUP(C155,'[1]Influenze Pivot Data Sheet'!$A$1:$M$461,6,FALSE),0)</f>
        <v>57</v>
      </c>
      <c r="U155" s="11">
        <f>IFERROR(VLOOKUP(C155,'[1]Influenze Pivot Data Sheet'!$A$1:$M$461,7,FALSE),0)</f>
        <v>54</v>
      </c>
      <c r="V155" s="11">
        <f>IFERROR(VLOOKUP(C155,'[1]Influenze Pivot Data Sheet'!$A$1:$M$461,8,FALSE),0)</f>
        <v>59</v>
      </c>
      <c r="W155" s="11">
        <f>IFERROR(VLOOKUP(C155,'[1]Influenze Pivot Data Sheet'!$A$1:$M$461,9,FALSE),0)</f>
        <v>71</v>
      </c>
      <c r="X155" s="11">
        <f>IFERROR(VLOOKUP(C155,'[1]Influenze Pivot Data Sheet'!$A$1:$M$461,10,FALSE),0)</f>
        <v>116</v>
      </c>
      <c r="Y155" s="11">
        <f>IFERROR(VLOOKUP(C155,'[1]Influenze Pivot Data Sheet'!$A$1:$M$461,11,FALSE),0)</f>
        <v>281</v>
      </c>
      <c r="Z155" s="11">
        <f>IFERROR(VLOOKUP(C155,'[1]Influenze Pivot Data Sheet'!$A$1:$M$461,12,FALSE),0)</f>
        <v>468</v>
      </c>
      <c r="AA155" s="11">
        <f>IFERROR(VLOOKUP(C155,'[1]Influenze Pivot Data Sheet'!$A$1:$M$461,13,FALSE),0)</f>
        <v>908</v>
      </c>
      <c r="AB155" s="4">
        <f t="shared" si="12"/>
        <v>6.1356355541076178E-4</v>
      </c>
      <c r="AC155" s="4">
        <f t="shared" si="13"/>
        <v>1.2502128021790943E-4</v>
      </c>
      <c r="AD155" s="4">
        <f t="shared" si="14"/>
        <v>1.5246652724449787E-4</v>
      </c>
      <c r="AE155" s="4">
        <f t="shared" si="11"/>
        <v>1.3747972174104321E-4</v>
      </c>
      <c r="AF155" s="4">
        <f t="shared" si="11"/>
        <v>1.740479273029289E-4</v>
      </c>
      <c r="AG155" s="4">
        <f t="shared" si="11"/>
        <v>1.6078223534946316E-4</v>
      </c>
      <c r="AH155" s="4">
        <f t="shared" si="10"/>
        <v>1.7329240891134185E-4</v>
      </c>
      <c r="AI155" s="4">
        <f t="shared" si="10"/>
        <v>3.2530904359141186E-4</v>
      </c>
      <c r="AJ155" s="4">
        <f t="shared" si="10"/>
        <v>9.8200226876386234E-4</v>
      </c>
      <c r="AK155" s="4">
        <f t="shared" si="10"/>
        <v>4.8989696473090531E-3</v>
      </c>
      <c r="AL155" s="4">
        <f t="shared" si="10"/>
        <v>1.1886046340342205E-3</v>
      </c>
      <c r="AM155" s="4">
        <f t="shared" si="10"/>
        <v>3.3445271858860952E-4</v>
      </c>
    </row>
    <row r="156" spans="1:39" x14ac:dyDescent="0.3">
      <c r="A156" s="9" t="s">
        <v>200</v>
      </c>
      <c r="B156" s="9" t="s">
        <v>22</v>
      </c>
      <c r="C156" s="9" t="s">
        <v>201</v>
      </c>
      <c r="D156" s="10">
        <f>VLOOKUP(C156,'[1]Cenus Pivot Data Sheet'!$A$1:$M$469,2,FALSE)</f>
        <v>282636.46100000001</v>
      </c>
      <c r="E156" s="10">
        <f>VLOOKUP(C156,'[1]Cenus Pivot Data Sheet'!$A$1:$M$469,3,FALSE)</f>
        <v>550571.80000000016</v>
      </c>
      <c r="F156" s="10">
        <f>VLOOKUP(C156,'[1]Cenus Pivot Data Sheet'!$A$1:$M$469,4,FALSE)</f>
        <v>588040.89600000007</v>
      </c>
      <c r="G156" s="10">
        <f>VLOOKUP(C156,'[1]Cenus Pivot Data Sheet'!$A$1:$M$469,5,FALSE)</f>
        <v>564453.21500000008</v>
      </c>
      <c r="H156" s="10">
        <f>VLOOKUP(C156,'[1]Cenus Pivot Data Sheet'!$A$1:$M$469,6,FALSE)</f>
        <v>598808.69799999986</v>
      </c>
      <c r="I156" s="10">
        <f>VLOOKUP(C156,'[1]Cenus Pivot Data Sheet'!$A$1:$M$469,7,FALSE)</f>
        <v>623013.44400000013</v>
      </c>
      <c r="J156" s="10">
        <f>VLOOKUP(C156,'[1]Cenus Pivot Data Sheet'!$A$1:$M$469,8,FALSE)</f>
        <v>483961.6219999998</v>
      </c>
      <c r="K156" s="10">
        <f>VLOOKUP(C156,'[1]Cenus Pivot Data Sheet'!$A$1:$M$469,9,FALSE)</f>
        <v>296069.71299999993</v>
      </c>
      <c r="L156" s="10">
        <f>VLOOKUP(C156,'[1]Cenus Pivot Data Sheet'!$A$1:$M$469,10,FALSE)</f>
        <v>183843.73200000002</v>
      </c>
      <c r="M156" s="10">
        <f>VLOOKUP(C156,'[1]Cenus Pivot Data Sheet'!$A$1:$M$469,11,FALSE)</f>
        <v>67024.431999999972</v>
      </c>
      <c r="N156" s="10">
        <f>VLOOKUP(C156,'[1]Cenus Pivot Data Sheet'!$A$1:$M$469,12,FALSE)</f>
        <v>546937.87699999986</v>
      </c>
      <c r="O156" s="10">
        <f>VLOOKUP(C156,'[1]Cenus Pivot Data Sheet'!$A$1:$M$469,13,FALSE)</f>
        <v>4238424.0130000003</v>
      </c>
      <c r="P156" s="11">
        <f>IFERROR(VLOOKUP(C156,'[1]Influenze Pivot Data Sheet'!$A$1:$M$461,2,FALSE),0)</f>
        <v>120</v>
      </c>
      <c r="Q156" s="11">
        <f>IFERROR(VLOOKUP(C156,'[1]Influenze Pivot Data Sheet'!$A$1:$M$461,3,FALSE),0)</f>
        <v>59</v>
      </c>
      <c r="R156" s="11">
        <f>IFERROR(VLOOKUP(C156,'[1]Influenze Pivot Data Sheet'!$A$1:$M$461,4,FALSE),0)</f>
        <v>33</v>
      </c>
      <c r="S156" s="11">
        <f>IFERROR(VLOOKUP(C156,'[1]Influenze Pivot Data Sheet'!$A$1:$M$461,5,FALSE),0)</f>
        <v>46</v>
      </c>
      <c r="T156" s="11">
        <f>IFERROR(VLOOKUP(C156,'[1]Influenze Pivot Data Sheet'!$A$1:$M$461,6,FALSE),0)</f>
        <v>53</v>
      </c>
      <c r="U156" s="11">
        <f>IFERROR(VLOOKUP(C156,'[1]Influenze Pivot Data Sheet'!$A$1:$M$461,7,FALSE),0)</f>
        <v>58</v>
      </c>
      <c r="V156" s="11">
        <f>IFERROR(VLOOKUP(C156,'[1]Influenze Pivot Data Sheet'!$A$1:$M$461,8,FALSE),0)</f>
        <v>52</v>
      </c>
      <c r="W156" s="11">
        <f>IFERROR(VLOOKUP(C156,'[1]Influenze Pivot Data Sheet'!$A$1:$M$461,9,FALSE),0)</f>
        <v>132</v>
      </c>
      <c r="X156" s="11">
        <f>IFERROR(VLOOKUP(C156,'[1]Influenze Pivot Data Sheet'!$A$1:$M$461,10,FALSE),0)</f>
        <v>268</v>
      </c>
      <c r="Y156" s="11">
        <f>IFERROR(VLOOKUP(C156,'[1]Influenze Pivot Data Sheet'!$A$1:$M$461,11,FALSE),0)</f>
        <v>398</v>
      </c>
      <c r="Z156" s="11">
        <f>IFERROR(VLOOKUP(C156,'[1]Influenze Pivot Data Sheet'!$A$1:$M$461,12,FALSE),0)</f>
        <v>798</v>
      </c>
      <c r="AA156" s="11">
        <f>IFERROR(VLOOKUP(C156,'[1]Influenze Pivot Data Sheet'!$A$1:$M$461,13,FALSE),0)</f>
        <v>1219</v>
      </c>
      <c r="AB156" s="4">
        <f t="shared" si="12"/>
        <v>4.2457367168915973E-4</v>
      </c>
      <c r="AC156" s="4">
        <f t="shared" si="13"/>
        <v>1.0716131846927137E-4</v>
      </c>
      <c r="AD156" s="4">
        <f t="shared" si="14"/>
        <v>5.6118545877462231E-5</v>
      </c>
      <c r="AE156" s="4">
        <f t="shared" si="11"/>
        <v>8.1494796694532058E-5</v>
      </c>
      <c r="AF156" s="4">
        <f t="shared" si="11"/>
        <v>8.8509068383639303E-5</v>
      </c>
      <c r="AG156" s="4">
        <f t="shared" si="11"/>
        <v>9.309590436382298E-5</v>
      </c>
      <c r="AH156" s="4">
        <f t="shared" si="10"/>
        <v>1.0744653632886622E-4</v>
      </c>
      <c r="AI156" s="4">
        <f t="shared" si="10"/>
        <v>4.4584094287280249E-4</v>
      </c>
      <c r="AJ156" s="4">
        <f t="shared" si="10"/>
        <v>1.45775978916703E-3</v>
      </c>
      <c r="AK156" s="4">
        <f t="shared" si="10"/>
        <v>5.9381331273348223E-3</v>
      </c>
      <c r="AL156" s="4">
        <f t="shared" si="10"/>
        <v>1.4590322476422679E-3</v>
      </c>
      <c r="AM156" s="4">
        <f t="shared" si="10"/>
        <v>2.8760690206102791E-4</v>
      </c>
    </row>
    <row r="157" spans="1:39" x14ac:dyDescent="0.3">
      <c r="A157" s="9" t="s">
        <v>200</v>
      </c>
      <c r="B157" s="9" t="s">
        <v>24</v>
      </c>
      <c r="C157" s="9" t="s">
        <v>202</v>
      </c>
      <c r="D157" s="10">
        <f>VLOOKUP(C157,'[1]Cenus Pivot Data Sheet'!$A$1:$M$469,2,FALSE)</f>
        <v>262336.82700000005</v>
      </c>
      <c r="E157" s="10">
        <f>VLOOKUP(C157,'[1]Cenus Pivot Data Sheet'!$A$1:$M$469,3,FALSE)</f>
        <v>531275.44499999983</v>
      </c>
      <c r="F157" s="10">
        <f>VLOOKUP(C157,'[1]Cenus Pivot Data Sheet'!$A$1:$M$469,4,FALSE)</f>
        <v>554184.02999999991</v>
      </c>
      <c r="G157" s="10">
        <f>VLOOKUP(C157,'[1]Cenus Pivot Data Sheet'!$A$1:$M$469,5,FALSE)</f>
        <v>528357.54399999999</v>
      </c>
      <c r="H157" s="10">
        <f>VLOOKUP(C157,'[1]Cenus Pivot Data Sheet'!$A$1:$M$469,6,FALSE)</f>
        <v>558655.72500000009</v>
      </c>
      <c r="I157" s="10">
        <f>VLOOKUP(C157,'[1]Cenus Pivot Data Sheet'!$A$1:$M$469,7,FALSE)</f>
        <v>596237.054</v>
      </c>
      <c r="J157" s="10">
        <f>VLOOKUP(C157,'[1]Cenus Pivot Data Sheet'!$A$1:$M$469,8,FALSE)</f>
        <v>477011.74700000009</v>
      </c>
      <c r="K157" s="10">
        <f>VLOOKUP(C157,'[1]Cenus Pivot Data Sheet'!$A$1:$M$469,9,FALSE)</f>
        <v>289623.99199999997</v>
      </c>
      <c r="L157" s="10">
        <f>VLOOKUP(C157,'[1]Cenus Pivot Data Sheet'!$A$1:$M$469,10,FALSE)</f>
        <v>170315.223</v>
      </c>
      <c r="M157" s="10">
        <f>VLOOKUP(C157,'[1]Cenus Pivot Data Sheet'!$A$1:$M$469,11,FALSE)</f>
        <v>64334.700999999994</v>
      </c>
      <c r="N157" s="10">
        <f>VLOOKUP(C157,'[1]Cenus Pivot Data Sheet'!$A$1:$M$469,12,FALSE)</f>
        <v>524273.91599999997</v>
      </c>
      <c r="O157" s="10">
        <f>VLOOKUP(C157,'[1]Cenus Pivot Data Sheet'!$A$1:$M$469,13,FALSE)</f>
        <v>4032332.2879999992</v>
      </c>
      <c r="P157" s="11">
        <f>IFERROR(VLOOKUP(C157,'[1]Influenze Pivot Data Sheet'!$A$1:$M$461,2,FALSE),0)</f>
        <v>109</v>
      </c>
      <c r="Q157" s="11">
        <f>IFERROR(VLOOKUP(C157,'[1]Influenze Pivot Data Sheet'!$A$1:$M$461,3,FALSE),0)</f>
        <v>55</v>
      </c>
      <c r="R157" s="11">
        <f>IFERROR(VLOOKUP(C157,'[1]Influenze Pivot Data Sheet'!$A$1:$M$461,4,FALSE),0)</f>
        <v>54</v>
      </c>
      <c r="S157" s="11">
        <f>IFERROR(VLOOKUP(C157,'[1]Influenze Pivot Data Sheet'!$A$1:$M$461,5,FALSE),0)</f>
        <v>35</v>
      </c>
      <c r="T157" s="11">
        <f>IFERROR(VLOOKUP(C157,'[1]Influenze Pivot Data Sheet'!$A$1:$M$461,6,FALSE),0)</f>
        <v>54</v>
      </c>
      <c r="U157" s="11">
        <f>IFERROR(VLOOKUP(C157,'[1]Influenze Pivot Data Sheet'!$A$1:$M$461,7,FALSE),0)</f>
        <v>55</v>
      </c>
      <c r="V157" s="11">
        <f>IFERROR(VLOOKUP(C157,'[1]Influenze Pivot Data Sheet'!$A$1:$M$461,8,FALSE),0)</f>
        <v>54</v>
      </c>
      <c r="W157" s="11">
        <f>IFERROR(VLOOKUP(C157,'[1]Influenze Pivot Data Sheet'!$A$1:$M$461,9,FALSE),0)</f>
        <v>88</v>
      </c>
      <c r="X157" s="11">
        <f>IFERROR(VLOOKUP(C157,'[1]Influenze Pivot Data Sheet'!$A$1:$M$461,10,FALSE),0)</f>
        <v>266</v>
      </c>
      <c r="Y157" s="11">
        <f>IFERROR(VLOOKUP(C157,'[1]Influenze Pivot Data Sheet'!$A$1:$M$461,11,FALSE),0)</f>
        <v>407</v>
      </c>
      <c r="Z157" s="11">
        <f>IFERROR(VLOOKUP(C157,'[1]Influenze Pivot Data Sheet'!$A$1:$M$461,12,FALSE),0)</f>
        <v>761</v>
      </c>
      <c r="AA157" s="11">
        <f>IFERROR(VLOOKUP(C157,'[1]Influenze Pivot Data Sheet'!$A$1:$M$461,13,FALSE),0)</f>
        <v>1177</v>
      </c>
      <c r="AB157" s="4">
        <f t="shared" si="12"/>
        <v>4.154963725317909E-4</v>
      </c>
      <c r="AC157" s="4">
        <f t="shared" si="13"/>
        <v>1.0352445330877285E-4</v>
      </c>
      <c r="AD157" s="4">
        <f t="shared" si="14"/>
        <v>9.7440555982820386E-5</v>
      </c>
      <c r="AE157" s="4">
        <f t="shared" si="11"/>
        <v>6.6243021222007952E-5</v>
      </c>
      <c r="AF157" s="4">
        <f t="shared" si="11"/>
        <v>9.6660604346263503E-5</v>
      </c>
      <c r="AG157" s="4">
        <f t="shared" si="11"/>
        <v>9.2245189444398396E-5</v>
      </c>
      <c r="AH157" s="4">
        <f t="shared" si="10"/>
        <v>1.1320475929495294E-4</v>
      </c>
      <c r="AI157" s="4">
        <f t="shared" si="10"/>
        <v>3.0384223141292801E-4</v>
      </c>
      <c r="AJ157" s="4">
        <f t="shared" si="10"/>
        <v>1.5618098917675727E-3</v>
      </c>
      <c r="AK157" s="4">
        <f t="shared" si="10"/>
        <v>6.3262903794330224E-3</v>
      </c>
      <c r="AL157" s="4">
        <f t="shared" si="10"/>
        <v>1.4515313021981433E-3</v>
      </c>
      <c r="AM157" s="4">
        <f t="shared" si="10"/>
        <v>2.9189062704546638E-4</v>
      </c>
    </row>
    <row r="158" spans="1:39" x14ac:dyDescent="0.3">
      <c r="A158" s="9" t="s">
        <v>200</v>
      </c>
      <c r="B158" s="9" t="s">
        <v>26</v>
      </c>
      <c r="C158" s="9" t="s">
        <v>203</v>
      </c>
      <c r="D158" s="10">
        <f>VLOOKUP(C158,'[1]Cenus Pivot Data Sheet'!$A$1:$M$469,2,FALSE)</f>
        <v>264708.25299999991</v>
      </c>
      <c r="E158" s="10">
        <f>VLOOKUP(C158,'[1]Cenus Pivot Data Sheet'!$A$1:$M$469,3,FALSE)</f>
        <v>535492.31299999997</v>
      </c>
      <c r="F158" s="10">
        <f>VLOOKUP(C158,'[1]Cenus Pivot Data Sheet'!$A$1:$M$469,4,FALSE)</f>
        <v>552507.2150000002</v>
      </c>
      <c r="G158" s="10">
        <f>VLOOKUP(C158,'[1]Cenus Pivot Data Sheet'!$A$1:$M$469,5,FALSE)</f>
        <v>531921.50599999982</v>
      </c>
      <c r="H158" s="10">
        <f>VLOOKUP(C158,'[1]Cenus Pivot Data Sheet'!$A$1:$M$469,6,FALSE)</f>
        <v>553620.00100000005</v>
      </c>
      <c r="I158" s="10">
        <f>VLOOKUP(C158,'[1]Cenus Pivot Data Sheet'!$A$1:$M$469,7,FALSE)</f>
        <v>602990.12700000009</v>
      </c>
      <c r="J158" s="10">
        <f>VLOOKUP(C158,'[1]Cenus Pivot Data Sheet'!$A$1:$M$469,8,FALSE)</f>
        <v>498240.70600000001</v>
      </c>
      <c r="K158" s="10">
        <f>VLOOKUP(C158,'[1]Cenus Pivot Data Sheet'!$A$1:$M$469,9,FALSE)</f>
        <v>300973.71100000001</v>
      </c>
      <c r="L158" s="10">
        <f>VLOOKUP(C158,'[1]Cenus Pivot Data Sheet'!$A$1:$M$469,10,FALSE)</f>
        <v>172507.93400000001</v>
      </c>
      <c r="M158" s="10">
        <f>VLOOKUP(C158,'[1]Cenus Pivot Data Sheet'!$A$1:$M$469,11,FALSE)</f>
        <v>67744.048000000024</v>
      </c>
      <c r="N158" s="10">
        <f>VLOOKUP(C158,'[1]Cenus Pivot Data Sheet'!$A$1:$M$469,12,FALSE)</f>
        <v>541225.69300000009</v>
      </c>
      <c r="O158" s="10">
        <f>VLOOKUP(C158,'[1]Cenus Pivot Data Sheet'!$A$1:$M$469,13,FALSE)</f>
        <v>4080705.8140000002</v>
      </c>
      <c r="P158" s="11">
        <f>IFERROR(VLOOKUP(C158,'[1]Influenze Pivot Data Sheet'!$A$1:$M$461,2,FALSE),0)</f>
        <v>112</v>
      </c>
      <c r="Q158" s="11">
        <f>IFERROR(VLOOKUP(C158,'[1]Influenze Pivot Data Sheet'!$A$1:$M$461,3,FALSE),0)</f>
        <v>44</v>
      </c>
      <c r="R158" s="11">
        <f>IFERROR(VLOOKUP(C158,'[1]Influenze Pivot Data Sheet'!$A$1:$M$461,4,FALSE),0)</f>
        <v>58</v>
      </c>
      <c r="S158" s="11">
        <f>IFERROR(VLOOKUP(C158,'[1]Influenze Pivot Data Sheet'!$A$1:$M$461,5,FALSE),0)</f>
        <v>54</v>
      </c>
      <c r="T158" s="11">
        <f>IFERROR(VLOOKUP(C158,'[1]Influenze Pivot Data Sheet'!$A$1:$M$461,6,FALSE),0)</f>
        <v>56</v>
      </c>
      <c r="U158" s="11">
        <f>IFERROR(VLOOKUP(C158,'[1]Influenze Pivot Data Sheet'!$A$1:$M$461,7,FALSE),0)</f>
        <v>64</v>
      </c>
      <c r="V158" s="11">
        <f>IFERROR(VLOOKUP(C158,'[1]Influenze Pivot Data Sheet'!$A$1:$M$461,8,FALSE),0)</f>
        <v>66</v>
      </c>
      <c r="W158" s="11">
        <f>IFERROR(VLOOKUP(C158,'[1]Influenze Pivot Data Sheet'!$A$1:$M$461,9,FALSE),0)</f>
        <v>124</v>
      </c>
      <c r="X158" s="11">
        <f>IFERROR(VLOOKUP(C158,'[1]Influenze Pivot Data Sheet'!$A$1:$M$461,10,FALSE),0)</f>
        <v>256</v>
      </c>
      <c r="Y158" s="11">
        <f>IFERROR(VLOOKUP(C158,'[1]Influenze Pivot Data Sheet'!$A$1:$M$461,11,FALSE),0)</f>
        <v>386</v>
      </c>
      <c r="Z158" s="11">
        <f>IFERROR(VLOOKUP(C158,'[1]Influenze Pivot Data Sheet'!$A$1:$M$461,12,FALSE),0)</f>
        <v>766</v>
      </c>
      <c r="AA158" s="11">
        <f>IFERROR(VLOOKUP(C158,'[1]Influenze Pivot Data Sheet'!$A$1:$M$461,13,FALSE),0)</f>
        <v>1220</v>
      </c>
      <c r="AB158" s="4">
        <f t="shared" si="12"/>
        <v>4.2310732185596054E-4</v>
      </c>
      <c r="AC158" s="4">
        <f t="shared" si="13"/>
        <v>8.216737931026099E-5</v>
      </c>
      <c r="AD158" s="4">
        <f t="shared" si="14"/>
        <v>1.0497600470249059E-4</v>
      </c>
      <c r="AE158" s="4">
        <f t="shared" si="11"/>
        <v>1.0151873799214281E-4</v>
      </c>
      <c r="AF158" s="4">
        <f t="shared" si="11"/>
        <v>1.0115241483119753E-4</v>
      </c>
      <c r="AG158" s="4">
        <f t="shared" si="11"/>
        <v>1.0613772454022284E-4</v>
      </c>
      <c r="AH158" s="4">
        <f t="shared" si="10"/>
        <v>1.3246609360737378E-4</v>
      </c>
      <c r="AI158" s="4">
        <f t="shared" si="10"/>
        <v>4.119961161657737E-4</v>
      </c>
      <c r="AJ158" s="4">
        <f t="shared" si="10"/>
        <v>1.4839897160903914E-3</v>
      </c>
      <c r="AK158" s="4">
        <f t="shared" ref="AK158:AM221" si="15">Y158/M158</f>
        <v>5.6979175498930897E-3</v>
      </c>
      <c r="AL158" s="4">
        <f t="shared" si="15"/>
        <v>1.4153060542157223E-3</v>
      </c>
      <c r="AM158" s="4">
        <f t="shared" si="15"/>
        <v>2.9896788830364822E-4</v>
      </c>
    </row>
    <row r="159" spans="1:39" x14ac:dyDescent="0.3">
      <c r="A159" s="9" t="s">
        <v>200</v>
      </c>
      <c r="B159" s="9" t="s">
        <v>28</v>
      </c>
      <c r="C159" s="9" t="s">
        <v>204</v>
      </c>
      <c r="D159" s="10">
        <f>VLOOKUP(C159,'[1]Cenus Pivot Data Sheet'!$A$1:$M$469,2,FALSE)</f>
        <v>271303.23900000006</v>
      </c>
      <c r="E159" s="10">
        <f>VLOOKUP(C159,'[1]Cenus Pivot Data Sheet'!$A$1:$M$469,3,FALSE)</f>
        <v>548872.55199999991</v>
      </c>
      <c r="F159" s="10">
        <f>VLOOKUP(C159,'[1]Cenus Pivot Data Sheet'!$A$1:$M$469,4,FALSE)</f>
        <v>570772.37199999997</v>
      </c>
      <c r="G159" s="10">
        <f>VLOOKUP(C159,'[1]Cenus Pivot Data Sheet'!$A$1:$M$469,5,FALSE)</f>
        <v>545066.78599999985</v>
      </c>
      <c r="H159" s="10">
        <f>VLOOKUP(C159,'[1]Cenus Pivot Data Sheet'!$A$1:$M$469,6,FALSE)</f>
        <v>559119.86999999988</v>
      </c>
      <c r="I159" s="10">
        <f>VLOOKUP(C159,'[1]Cenus Pivot Data Sheet'!$A$1:$M$469,7,FALSE)</f>
        <v>613000.24900000007</v>
      </c>
      <c r="J159" s="10">
        <f>VLOOKUP(C159,'[1]Cenus Pivot Data Sheet'!$A$1:$M$469,8,FALSE)</f>
        <v>519002.28700000013</v>
      </c>
      <c r="K159" s="10">
        <f>VLOOKUP(C159,'[1]Cenus Pivot Data Sheet'!$A$1:$M$469,9,FALSE)</f>
        <v>316964.40600000008</v>
      </c>
      <c r="L159" s="10">
        <f>VLOOKUP(C159,'[1]Cenus Pivot Data Sheet'!$A$1:$M$469,10,FALSE)</f>
        <v>175875.62900000002</v>
      </c>
      <c r="M159" s="10">
        <f>VLOOKUP(C159,'[1]Cenus Pivot Data Sheet'!$A$1:$M$469,11,FALSE)</f>
        <v>68813.035000000003</v>
      </c>
      <c r="N159" s="10">
        <f>VLOOKUP(C159,'[1]Cenus Pivot Data Sheet'!$A$1:$M$469,12,FALSE)</f>
        <v>561653.07000000007</v>
      </c>
      <c r="O159" s="10">
        <f>VLOOKUP(C159,'[1]Cenus Pivot Data Sheet'!$A$1:$M$469,13,FALSE)</f>
        <v>4188790.4250000003</v>
      </c>
      <c r="P159" s="11">
        <f>IFERROR(VLOOKUP(C159,'[1]Influenze Pivot Data Sheet'!$A$1:$M$461,2,FALSE),0)</f>
        <v>106</v>
      </c>
      <c r="Q159" s="11">
        <f>IFERROR(VLOOKUP(C159,'[1]Influenze Pivot Data Sheet'!$A$1:$M$461,3,FALSE),0)</f>
        <v>47</v>
      </c>
      <c r="R159" s="11">
        <f>IFERROR(VLOOKUP(C159,'[1]Influenze Pivot Data Sheet'!$A$1:$M$461,4,FALSE),0)</f>
        <v>61</v>
      </c>
      <c r="S159" s="11">
        <f>IFERROR(VLOOKUP(C159,'[1]Influenze Pivot Data Sheet'!$A$1:$M$461,5,FALSE),0)</f>
        <v>53</v>
      </c>
      <c r="T159" s="11">
        <f>IFERROR(VLOOKUP(C159,'[1]Influenze Pivot Data Sheet'!$A$1:$M$461,6,FALSE),0)</f>
        <v>50</v>
      </c>
      <c r="U159" s="11">
        <f>IFERROR(VLOOKUP(C159,'[1]Influenze Pivot Data Sheet'!$A$1:$M$461,7,FALSE),0)</f>
        <v>43</v>
      </c>
      <c r="V159" s="11">
        <f>IFERROR(VLOOKUP(C159,'[1]Influenze Pivot Data Sheet'!$A$1:$M$461,8,FALSE),0)</f>
        <v>85</v>
      </c>
      <c r="W159" s="11">
        <f>IFERROR(VLOOKUP(C159,'[1]Influenze Pivot Data Sheet'!$A$1:$M$461,9,FALSE),0)</f>
        <v>110</v>
      </c>
      <c r="X159" s="11">
        <f>IFERROR(VLOOKUP(C159,'[1]Influenze Pivot Data Sheet'!$A$1:$M$461,10,FALSE),0)</f>
        <v>244</v>
      </c>
      <c r="Y159" s="11">
        <f>IFERROR(VLOOKUP(C159,'[1]Influenze Pivot Data Sheet'!$A$1:$M$461,11,FALSE),0)</f>
        <v>357</v>
      </c>
      <c r="Z159" s="11">
        <f>IFERROR(VLOOKUP(C159,'[1]Influenze Pivot Data Sheet'!$A$1:$M$461,12,FALSE),0)</f>
        <v>711</v>
      </c>
      <c r="AA159" s="11">
        <f>IFERROR(VLOOKUP(C159,'[1]Influenze Pivot Data Sheet'!$A$1:$M$461,13,FALSE),0)</f>
        <v>1156</v>
      </c>
      <c r="AB159" s="4">
        <f t="shared" si="12"/>
        <v>3.9070672503102691E-4</v>
      </c>
      <c r="AC159" s="4">
        <f t="shared" si="13"/>
        <v>8.563007902060296E-5</v>
      </c>
      <c r="AD159" s="4">
        <f t="shared" si="14"/>
        <v>1.0687272718939522E-4</v>
      </c>
      <c r="AE159" s="4">
        <f t="shared" si="11"/>
        <v>9.7235790844903941E-5</v>
      </c>
      <c r="AF159" s="4">
        <f t="shared" si="11"/>
        <v>8.9426262028570032E-5</v>
      </c>
      <c r="AG159" s="4">
        <f t="shared" si="11"/>
        <v>7.0146790429770277E-5</v>
      </c>
      <c r="AH159" s="4">
        <f t="shared" si="11"/>
        <v>1.6377577156996223E-4</v>
      </c>
      <c r="AI159" s="4">
        <f t="shared" si="11"/>
        <v>3.4704212182108538E-4</v>
      </c>
      <c r="AJ159" s="4">
        <f t="shared" si="11"/>
        <v>1.3873440077362849E-3</v>
      </c>
      <c r="AK159" s="4">
        <f t="shared" si="15"/>
        <v>5.1879705640072403E-3</v>
      </c>
      <c r="AL159" s="4">
        <f t="shared" si="15"/>
        <v>1.265906015612093E-3</v>
      </c>
      <c r="AM159" s="4">
        <f t="shared" si="15"/>
        <v>2.7597465681277188E-4</v>
      </c>
    </row>
    <row r="160" spans="1:39" x14ac:dyDescent="0.3">
      <c r="A160" s="9" t="s">
        <v>200</v>
      </c>
      <c r="B160" s="9" t="s">
        <v>30</v>
      </c>
      <c r="C160" s="9" t="s">
        <v>205</v>
      </c>
      <c r="D160" s="10">
        <f>VLOOKUP(C160,'[1]Cenus Pivot Data Sheet'!$A$1:$M$469,2,FALSE)</f>
        <v>261979.14199999999</v>
      </c>
      <c r="E160" s="10">
        <f>VLOOKUP(C160,'[1]Cenus Pivot Data Sheet'!$A$1:$M$469,3,FALSE)</f>
        <v>534883.65599999996</v>
      </c>
      <c r="F160" s="10">
        <f>VLOOKUP(C160,'[1]Cenus Pivot Data Sheet'!$A$1:$M$469,4,FALSE)</f>
        <v>559112.94400000002</v>
      </c>
      <c r="G160" s="10">
        <f>VLOOKUP(C160,'[1]Cenus Pivot Data Sheet'!$A$1:$M$469,5,FALSE)</f>
        <v>534074.11600000004</v>
      </c>
      <c r="H160" s="10">
        <f>VLOOKUP(C160,'[1]Cenus Pivot Data Sheet'!$A$1:$M$469,6,FALSE)</f>
        <v>536147.36100000003</v>
      </c>
      <c r="I160" s="10">
        <f>VLOOKUP(C160,'[1]Cenus Pivot Data Sheet'!$A$1:$M$469,7,FALSE)</f>
        <v>592328.45799999987</v>
      </c>
      <c r="J160" s="10">
        <f>VLOOKUP(C160,'[1]Cenus Pivot Data Sheet'!$A$1:$M$469,8,FALSE)</f>
        <v>518684.8079999999</v>
      </c>
      <c r="K160" s="10">
        <f>VLOOKUP(C160,'[1]Cenus Pivot Data Sheet'!$A$1:$M$469,9,FALSE)</f>
        <v>318364.83400000003</v>
      </c>
      <c r="L160" s="10">
        <f>VLOOKUP(C160,'[1]Cenus Pivot Data Sheet'!$A$1:$M$469,10,FALSE)</f>
        <v>172849.66600000003</v>
      </c>
      <c r="M160" s="10">
        <f>VLOOKUP(C160,'[1]Cenus Pivot Data Sheet'!$A$1:$M$469,11,FALSE)</f>
        <v>68394.593000000037</v>
      </c>
      <c r="N160" s="10">
        <f>VLOOKUP(C160,'[1]Cenus Pivot Data Sheet'!$A$1:$M$469,12,FALSE)</f>
        <v>559609.09300000011</v>
      </c>
      <c r="O160" s="10">
        <f>VLOOKUP(C160,'[1]Cenus Pivot Data Sheet'!$A$1:$M$469,13,FALSE)</f>
        <v>4096819.5780000002</v>
      </c>
      <c r="P160" s="11">
        <f>IFERROR(VLOOKUP(C160,'[1]Influenze Pivot Data Sheet'!$A$1:$M$461,2,FALSE),0)</f>
        <v>110</v>
      </c>
      <c r="Q160" s="11">
        <f>IFERROR(VLOOKUP(C160,'[1]Influenze Pivot Data Sheet'!$A$1:$M$461,3,FALSE),0)</f>
        <v>41</v>
      </c>
      <c r="R160" s="11">
        <f>IFERROR(VLOOKUP(C160,'[1]Influenze Pivot Data Sheet'!$A$1:$M$461,4,FALSE),0)</f>
        <v>56</v>
      </c>
      <c r="S160" s="11">
        <f>IFERROR(VLOOKUP(C160,'[1]Influenze Pivot Data Sheet'!$A$1:$M$461,5,FALSE),0)</f>
        <v>46</v>
      </c>
      <c r="T160" s="11">
        <f>IFERROR(VLOOKUP(C160,'[1]Influenze Pivot Data Sheet'!$A$1:$M$461,6,FALSE),0)</f>
        <v>70</v>
      </c>
      <c r="U160" s="11">
        <f>IFERROR(VLOOKUP(C160,'[1]Influenze Pivot Data Sheet'!$A$1:$M$461,7,FALSE),0)</f>
        <v>51</v>
      </c>
      <c r="V160" s="11">
        <f>IFERROR(VLOOKUP(C160,'[1]Influenze Pivot Data Sheet'!$A$1:$M$461,8,FALSE),0)</f>
        <v>72</v>
      </c>
      <c r="W160" s="11">
        <f>IFERROR(VLOOKUP(C160,'[1]Influenze Pivot Data Sheet'!$A$1:$M$461,9,FALSE),0)</f>
        <v>144</v>
      </c>
      <c r="X160" s="11">
        <f>IFERROR(VLOOKUP(C160,'[1]Influenze Pivot Data Sheet'!$A$1:$M$461,10,FALSE),0)</f>
        <v>228</v>
      </c>
      <c r="Y160" s="11">
        <f>IFERROR(VLOOKUP(C160,'[1]Influenze Pivot Data Sheet'!$A$1:$M$461,11,FALSE),0)</f>
        <v>377</v>
      </c>
      <c r="Z160" s="11">
        <f>IFERROR(VLOOKUP(C160,'[1]Influenze Pivot Data Sheet'!$A$1:$M$461,12,FALSE),0)</f>
        <v>749</v>
      </c>
      <c r="AA160" s="11">
        <f>IFERROR(VLOOKUP(C160,'[1]Influenze Pivot Data Sheet'!$A$1:$M$461,13,FALSE),0)</f>
        <v>1195</v>
      </c>
      <c r="AB160" s="4">
        <f t="shared" si="12"/>
        <v>4.1988075523966716E-4</v>
      </c>
      <c r="AC160" s="4">
        <f t="shared" si="13"/>
        <v>7.6652183217951984E-5</v>
      </c>
      <c r="AD160" s="4">
        <f t="shared" si="14"/>
        <v>1.0015865416988092E-4</v>
      </c>
      <c r="AE160" s="4">
        <f t="shared" ref="AE160:AJ202" si="16">S160/G160</f>
        <v>8.613036771847598E-5</v>
      </c>
      <c r="AF160" s="4">
        <f t="shared" si="16"/>
        <v>1.3056112011712392E-4</v>
      </c>
      <c r="AG160" s="4">
        <f t="shared" si="16"/>
        <v>8.6100877496586548E-5</v>
      </c>
      <c r="AH160" s="4">
        <f t="shared" si="16"/>
        <v>1.3881262548950539E-4</v>
      </c>
      <c r="AI160" s="4">
        <f t="shared" si="16"/>
        <v>4.5231126249326893E-4</v>
      </c>
      <c r="AJ160" s="4">
        <f t="shared" si="16"/>
        <v>1.3190653200336527E-3</v>
      </c>
      <c r="AK160" s="4">
        <f t="shared" si="15"/>
        <v>5.5121316388270607E-3</v>
      </c>
      <c r="AL160" s="4">
        <f t="shared" si="15"/>
        <v>1.3384342916672369E-3</v>
      </c>
      <c r="AM160" s="4">
        <f t="shared" si="15"/>
        <v>2.9168968201996809E-4</v>
      </c>
    </row>
    <row r="161" spans="1:39" x14ac:dyDescent="0.3">
      <c r="A161" s="9" t="s">
        <v>200</v>
      </c>
      <c r="B161" s="9" t="s">
        <v>32</v>
      </c>
      <c r="C161" s="9" t="s">
        <v>206</v>
      </c>
      <c r="D161" s="10">
        <f>VLOOKUP(C161,'[1]Cenus Pivot Data Sheet'!$A$1:$M$469,2,FALSE)</f>
        <v>256071.18599999993</v>
      </c>
      <c r="E161" s="10">
        <f>VLOOKUP(C161,'[1]Cenus Pivot Data Sheet'!$A$1:$M$469,3,FALSE)</f>
        <v>524578.196</v>
      </c>
      <c r="F161" s="10">
        <f>VLOOKUP(C161,'[1]Cenus Pivot Data Sheet'!$A$1:$M$469,4,FALSE)</f>
        <v>552555.37200000009</v>
      </c>
      <c r="G161" s="10">
        <f>VLOOKUP(C161,'[1]Cenus Pivot Data Sheet'!$A$1:$M$469,5,FALSE)</f>
        <v>523773.57399999991</v>
      </c>
      <c r="H161" s="10">
        <f>VLOOKUP(C161,'[1]Cenus Pivot Data Sheet'!$A$1:$M$469,6,FALSE)</f>
        <v>521880.64899999998</v>
      </c>
      <c r="I161" s="10">
        <f>VLOOKUP(C161,'[1]Cenus Pivot Data Sheet'!$A$1:$M$469,7,FALSE)</f>
        <v>573293.46400000004</v>
      </c>
      <c r="J161" s="10">
        <f>VLOOKUP(C161,'[1]Cenus Pivot Data Sheet'!$A$1:$M$469,8,FALSE)</f>
        <v>517330.08</v>
      </c>
      <c r="K161" s="10">
        <f>VLOOKUP(C161,'[1]Cenus Pivot Data Sheet'!$A$1:$M$469,9,FALSE)</f>
        <v>322116.45600000001</v>
      </c>
      <c r="L161" s="10">
        <f>VLOOKUP(C161,'[1]Cenus Pivot Data Sheet'!$A$1:$M$469,10,FALSE)</f>
        <v>170647.06899999999</v>
      </c>
      <c r="M161" s="10">
        <f>VLOOKUP(C161,'[1]Cenus Pivot Data Sheet'!$A$1:$M$469,11,FALSE)</f>
        <v>68682.324999999997</v>
      </c>
      <c r="N161" s="10">
        <f>VLOOKUP(C161,'[1]Cenus Pivot Data Sheet'!$A$1:$M$469,12,FALSE)</f>
        <v>561445.85</v>
      </c>
      <c r="O161" s="10">
        <f>VLOOKUP(C161,'[1]Cenus Pivot Data Sheet'!$A$1:$M$469,13,FALSE)</f>
        <v>4030928.3710000003</v>
      </c>
      <c r="P161" s="11">
        <f>IFERROR(VLOOKUP(C161,'[1]Influenze Pivot Data Sheet'!$A$1:$M$461,2,FALSE),0)</f>
        <v>123</v>
      </c>
      <c r="Q161" s="11">
        <f>IFERROR(VLOOKUP(C161,'[1]Influenze Pivot Data Sheet'!$A$1:$M$461,3,FALSE),0)</f>
        <v>63</v>
      </c>
      <c r="R161" s="11">
        <f>IFERROR(VLOOKUP(C161,'[1]Influenze Pivot Data Sheet'!$A$1:$M$461,4,FALSE),0)</f>
        <v>54</v>
      </c>
      <c r="S161" s="11">
        <f>IFERROR(VLOOKUP(C161,'[1]Influenze Pivot Data Sheet'!$A$1:$M$461,5,FALSE),0)</f>
        <v>60</v>
      </c>
      <c r="T161" s="11">
        <f>IFERROR(VLOOKUP(C161,'[1]Influenze Pivot Data Sheet'!$A$1:$M$461,6,FALSE),0)</f>
        <v>53</v>
      </c>
      <c r="U161" s="11">
        <f>IFERROR(VLOOKUP(C161,'[1]Influenze Pivot Data Sheet'!$A$1:$M$461,7,FALSE),0)</f>
        <v>64</v>
      </c>
      <c r="V161" s="11">
        <f>IFERROR(VLOOKUP(C161,'[1]Influenze Pivot Data Sheet'!$A$1:$M$461,8,FALSE),0)</f>
        <v>91</v>
      </c>
      <c r="W161" s="11">
        <f>IFERROR(VLOOKUP(C161,'[1]Influenze Pivot Data Sheet'!$A$1:$M$461,9,FALSE),0)</f>
        <v>164</v>
      </c>
      <c r="X161" s="11">
        <f>IFERROR(VLOOKUP(C161,'[1]Influenze Pivot Data Sheet'!$A$1:$M$461,10,FALSE),0)</f>
        <v>257</v>
      </c>
      <c r="Y161" s="11">
        <f>IFERROR(VLOOKUP(C161,'[1]Influenze Pivot Data Sheet'!$A$1:$M$461,11,FALSE),0)</f>
        <v>374</v>
      </c>
      <c r="Z161" s="11">
        <f>IFERROR(VLOOKUP(C161,'[1]Influenze Pivot Data Sheet'!$A$1:$M$461,12,FALSE),0)</f>
        <v>795</v>
      </c>
      <c r="AA161" s="11">
        <f>IFERROR(VLOOKUP(C161,'[1]Influenze Pivot Data Sheet'!$A$1:$M$461,13,FALSE),0)</f>
        <v>1303</v>
      </c>
      <c r="AB161" s="4">
        <f t="shared" si="12"/>
        <v>4.8033518304554593E-4</v>
      </c>
      <c r="AC161" s="4">
        <f t="shared" si="13"/>
        <v>1.2009648986630775E-4</v>
      </c>
      <c r="AD161" s="4">
        <f t="shared" si="14"/>
        <v>9.7727762205160486E-5</v>
      </c>
      <c r="AE161" s="4">
        <f t="shared" si="16"/>
        <v>1.1455331650618939E-4</v>
      </c>
      <c r="AF161" s="4">
        <f t="shared" si="16"/>
        <v>1.015557869439225E-4</v>
      </c>
      <c r="AG161" s="4">
        <f t="shared" si="16"/>
        <v>1.1163567006931724E-4</v>
      </c>
      <c r="AH161" s="4">
        <f t="shared" si="16"/>
        <v>1.7590316805085062E-4</v>
      </c>
      <c r="AI161" s="4">
        <f t="shared" si="16"/>
        <v>5.0913263493747123E-4</v>
      </c>
      <c r="AJ161" s="4">
        <f t="shared" si="16"/>
        <v>1.5060323128081386E-3</v>
      </c>
      <c r="AK161" s="4">
        <f t="shared" si="15"/>
        <v>5.4453602145821366E-3</v>
      </c>
      <c r="AL161" s="4">
        <f t="shared" si="15"/>
        <v>1.4159869558212962E-3</v>
      </c>
      <c r="AM161" s="4">
        <f t="shared" si="15"/>
        <v>3.2325059640708759E-4</v>
      </c>
    </row>
    <row r="162" spans="1:39" x14ac:dyDescent="0.3">
      <c r="A162" s="9" t="s">
        <v>200</v>
      </c>
      <c r="B162" s="9" t="s">
        <v>34</v>
      </c>
      <c r="C162" s="9" t="s">
        <v>207</v>
      </c>
      <c r="D162" s="10">
        <f>VLOOKUP(C162,'[1]Cenus Pivot Data Sheet'!$A$1:$M$469,2,FALSE)</f>
        <v>260585.73</v>
      </c>
      <c r="E162" s="10">
        <f>VLOOKUP(C162,'[1]Cenus Pivot Data Sheet'!$A$1:$M$469,3,FALSE)</f>
        <v>536608.571</v>
      </c>
      <c r="F162" s="10">
        <f>VLOOKUP(C162,'[1]Cenus Pivot Data Sheet'!$A$1:$M$469,4,FALSE)</f>
        <v>567711.64599999983</v>
      </c>
      <c r="G162" s="10">
        <f>VLOOKUP(C162,'[1]Cenus Pivot Data Sheet'!$A$1:$M$469,5,FALSE)</f>
        <v>532029.71599999978</v>
      </c>
      <c r="H162" s="10">
        <f>VLOOKUP(C162,'[1]Cenus Pivot Data Sheet'!$A$1:$M$469,6,FALSE)</f>
        <v>529164.38699999999</v>
      </c>
      <c r="I162" s="10">
        <f>VLOOKUP(C162,'[1]Cenus Pivot Data Sheet'!$A$1:$M$469,7,FALSE)</f>
        <v>580998.54500000004</v>
      </c>
      <c r="J162" s="10">
        <f>VLOOKUP(C162,'[1]Cenus Pivot Data Sheet'!$A$1:$M$469,8,FALSE)</f>
        <v>537287.56799999997</v>
      </c>
      <c r="K162" s="10">
        <f>VLOOKUP(C162,'[1]Cenus Pivot Data Sheet'!$A$1:$M$469,9,FALSE)</f>
        <v>346556.70199999987</v>
      </c>
      <c r="L162" s="10">
        <f>VLOOKUP(C162,'[1]Cenus Pivot Data Sheet'!$A$1:$M$469,10,FALSE)</f>
        <v>177615.29699999999</v>
      </c>
      <c r="M162" s="10">
        <f>VLOOKUP(C162,'[1]Cenus Pivot Data Sheet'!$A$1:$M$469,11,FALSE)</f>
        <v>72086.805000000008</v>
      </c>
      <c r="N162" s="10">
        <f>VLOOKUP(C162,'[1]Cenus Pivot Data Sheet'!$A$1:$M$469,12,FALSE)</f>
        <v>596258.80399999989</v>
      </c>
      <c r="O162" s="10">
        <f>VLOOKUP(C162,'[1]Cenus Pivot Data Sheet'!$A$1:$M$469,13,FALSE)</f>
        <v>4140644.9669999992</v>
      </c>
      <c r="P162" s="11">
        <f>IFERROR(VLOOKUP(C162,'[1]Influenze Pivot Data Sheet'!$A$1:$M$461,2,FALSE),0)</f>
        <v>135</v>
      </c>
      <c r="Q162" s="11">
        <f>IFERROR(VLOOKUP(C162,'[1]Influenze Pivot Data Sheet'!$A$1:$M$461,3,FALSE),0)</f>
        <v>58</v>
      </c>
      <c r="R162" s="11">
        <f>IFERROR(VLOOKUP(C162,'[1]Influenze Pivot Data Sheet'!$A$1:$M$461,4,FALSE),0)</f>
        <v>50</v>
      </c>
      <c r="S162" s="11">
        <f>IFERROR(VLOOKUP(C162,'[1]Influenze Pivot Data Sheet'!$A$1:$M$461,5,FALSE),0)</f>
        <v>54</v>
      </c>
      <c r="T162" s="11">
        <f>IFERROR(VLOOKUP(C162,'[1]Influenze Pivot Data Sheet'!$A$1:$M$461,6,FALSE),0)</f>
        <v>49</v>
      </c>
      <c r="U162" s="11">
        <f>IFERROR(VLOOKUP(C162,'[1]Influenze Pivot Data Sheet'!$A$1:$M$461,7,FALSE),0)</f>
        <v>59</v>
      </c>
      <c r="V162" s="11">
        <f>IFERROR(VLOOKUP(C162,'[1]Influenze Pivot Data Sheet'!$A$1:$M$461,8,FALSE),0)</f>
        <v>85</v>
      </c>
      <c r="W162" s="11">
        <f>IFERROR(VLOOKUP(C162,'[1]Influenze Pivot Data Sheet'!$A$1:$M$461,9,FALSE),0)</f>
        <v>169</v>
      </c>
      <c r="X162" s="11">
        <f>IFERROR(VLOOKUP(C162,'[1]Influenze Pivot Data Sheet'!$A$1:$M$461,10,FALSE),0)</f>
        <v>242</v>
      </c>
      <c r="Y162" s="11">
        <f>IFERROR(VLOOKUP(C162,'[1]Influenze Pivot Data Sheet'!$A$1:$M$461,11,FALSE),0)</f>
        <v>390</v>
      </c>
      <c r="Z162" s="11">
        <f>IFERROR(VLOOKUP(C162,'[1]Influenze Pivot Data Sheet'!$A$1:$M$461,12,FALSE),0)</f>
        <v>801</v>
      </c>
      <c r="AA162" s="11">
        <f>IFERROR(VLOOKUP(C162,'[1]Influenze Pivot Data Sheet'!$A$1:$M$461,13,FALSE),0)</f>
        <v>1291</v>
      </c>
      <c r="AB162" s="4">
        <f t="shared" si="12"/>
        <v>5.1806367140671899E-4</v>
      </c>
      <c r="AC162" s="4">
        <f t="shared" si="13"/>
        <v>1.0808623479851201E-4</v>
      </c>
      <c r="AD162" s="4">
        <f t="shared" si="14"/>
        <v>8.8072880576418565E-5</v>
      </c>
      <c r="AE162" s="4">
        <f t="shared" si="16"/>
        <v>1.0149809000518314E-4</v>
      </c>
      <c r="AF162" s="4">
        <f t="shared" si="16"/>
        <v>9.259882411550118E-5</v>
      </c>
      <c r="AG162" s="4">
        <f t="shared" si="16"/>
        <v>1.0154930766651058E-4</v>
      </c>
      <c r="AH162" s="4">
        <f t="shared" si="16"/>
        <v>1.5820205986973442E-4</v>
      </c>
      <c r="AI162" s="4">
        <f t="shared" si="16"/>
        <v>4.8765468688007096E-4</v>
      </c>
      <c r="AJ162" s="4">
        <f t="shared" si="16"/>
        <v>1.3624952585024252E-3</v>
      </c>
      <c r="AK162" s="4">
        <f t="shared" si="15"/>
        <v>5.4101440617322404E-3</v>
      </c>
      <c r="AL162" s="4">
        <f t="shared" si="15"/>
        <v>1.3433763906318776E-3</v>
      </c>
      <c r="AM162" s="4">
        <f t="shared" si="15"/>
        <v>3.1178717573928147E-4</v>
      </c>
    </row>
    <row r="163" spans="1:39" x14ac:dyDescent="0.3">
      <c r="A163" s="9" t="s">
        <v>200</v>
      </c>
      <c r="B163" s="9" t="s">
        <v>36</v>
      </c>
      <c r="C163" s="9" t="s">
        <v>208</v>
      </c>
      <c r="D163" s="10">
        <f>VLOOKUP(C163,'[1]Cenus Pivot Data Sheet'!$A$1:$M$469,2,FALSE)</f>
        <v>252546.342</v>
      </c>
      <c r="E163" s="10">
        <f>VLOOKUP(C163,'[1]Cenus Pivot Data Sheet'!$A$1:$M$469,3,FALSE)</f>
        <v>521303.64600000012</v>
      </c>
      <c r="F163" s="10">
        <f>VLOOKUP(C163,'[1]Cenus Pivot Data Sheet'!$A$1:$M$469,4,FALSE)</f>
        <v>550919.04300000006</v>
      </c>
      <c r="G163" s="10">
        <f>VLOOKUP(C163,'[1]Cenus Pivot Data Sheet'!$A$1:$M$469,5,FALSE)</f>
        <v>524039.853</v>
      </c>
      <c r="H163" s="10">
        <f>VLOOKUP(C163,'[1]Cenus Pivot Data Sheet'!$A$1:$M$469,6,FALSE)</f>
        <v>514661.69599999976</v>
      </c>
      <c r="I163" s="10">
        <f>VLOOKUP(C163,'[1]Cenus Pivot Data Sheet'!$A$1:$M$469,7,FALSE)</f>
        <v>560071.35499999998</v>
      </c>
      <c r="J163" s="10">
        <f>VLOOKUP(C163,'[1]Cenus Pivot Data Sheet'!$A$1:$M$469,8,FALSE)</f>
        <v>530071.41499999992</v>
      </c>
      <c r="K163" s="10">
        <f>VLOOKUP(C163,'[1]Cenus Pivot Data Sheet'!$A$1:$M$469,9,FALSE)</f>
        <v>353202.15000000008</v>
      </c>
      <c r="L163" s="10">
        <f>VLOOKUP(C163,'[1]Cenus Pivot Data Sheet'!$A$1:$M$469,10,FALSE)</f>
        <v>177935.41100000002</v>
      </c>
      <c r="M163" s="10">
        <f>VLOOKUP(C163,'[1]Cenus Pivot Data Sheet'!$A$1:$M$469,11,FALSE)</f>
        <v>70876.893999999986</v>
      </c>
      <c r="N163" s="10">
        <f>VLOOKUP(C163,'[1]Cenus Pivot Data Sheet'!$A$1:$M$469,12,FALSE)</f>
        <v>602014.45500000007</v>
      </c>
      <c r="O163" s="10">
        <f>VLOOKUP(C163,'[1]Cenus Pivot Data Sheet'!$A$1:$M$469,13,FALSE)</f>
        <v>4055627.8049999997</v>
      </c>
      <c r="P163" s="11">
        <f>IFERROR(VLOOKUP(C163,'[1]Influenze Pivot Data Sheet'!$A$1:$M$461,2,FALSE),0)</f>
        <v>98</v>
      </c>
      <c r="Q163" s="11">
        <f>IFERROR(VLOOKUP(C163,'[1]Influenze Pivot Data Sheet'!$A$1:$M$461,3,FALSE),0)</f>
        <v>45</v>
      </c>
      <c r="R163" s="11">
        <f>IFERROR(VLOOKUP(C163,'[1]Influenze Pivot Data Sheet'!$A$1:$M$461,4,FALSE),0)</f>
        <v>63</v>
      </c>
      <c r="S163" s="11">
        <f>IFERROR(VLOOKUP(C163,'[1]Influenze Pivot Data Sheet'!$A$1:$M$461,5,FALSE),0)</f>
        <v>71</v>
      </c>
      <c r="T163" s="11">
        <f>IFERROR(VLOOKUP(C163,'[1]Influenze Pivot Data Sheet'!$A$1:$M$461,6,FALSE),0)</f>
        <v>52</v>
      </c>
      <c r="U163" s="11">
        <f>IFERROR(VLOOKUP(C163,'[1]Influenze Pivot Data Sheet'!$A$1:$M$461,7,FALSE),0)</f>
        <v>58</v>
      </c>
      <c r="V163" s="11">
        <f>IFERROR(VLOOKUP(C163,'[1]Influenze Pivot Data Sheet'!$A$1:$M$461,8,FALSE),0)</f>
        <v>89</v>
      </c>
      <c r="W163" s="11">
        <f>IFERROR(VLOOKUP(C163,'[1]Influenze Pivot Data Sheet'!$A$1:$M$461,9,FALSE),0)</f>
        <v>165</v>
      </c>
      <c r="X163" s="11">
        <f>IFERROR(VLOOKUP(C163,'[1]Influenze Pivot Data Sheet'!$A$1:$M$461,10,FALSE),0)</f>
        <v>216</v>
      </c>
      <c r="Y163" s="11">
        <f>IFERROR(VLOOKUP(C163,'[1]Influenze Pivot Data Sheet'!$A$1:$M$461,11,FALSE),0)</f>
        <v>318</v>
      </c>
      <c r="Z163" s="11">
        <f>IFERROR(VLOOKUP(C163,'[1]Influenze Pivot Data Sheet'!$A$1:$M$461,12,FALSE),0)</f>
        <v>699</v>
      </c>
      <c r="AA163" s="11">
        <f>IFERROR(VLOOKUP(C163,'[1]Influenze Pivot Data Sheet'!$A$1:$M$461,13,FALSE),0)</f>
        <v>1175</v>
      </c>
      <c r="AB163" s="4">
        <f t="shared" si="12"/>
        <v>3.880475924691873E-4</v>
      </c>
      <c r="AC163" s="4">
        <f t="shared" si="13"/>
        <v>8.6322051160179288E-5</v>
      </c>
      <c r="AD163" s="4">
        <f t="shared" si="14"/>
        <v>1.1435436984885634E-4</v>
      </c>
      <c r="AE163" s="4">
        <f t="shared" si="16"/>
        <v>1.3548587878105522E-4</v>
      </c>
      <c r="AF163" s="4">
        <f t="shared" si="16"/>
        <v>1.0103724525090754E-4</v>
      </c>
      <c r="AG163" s="4">
        <f t="shared" si="16"/>
        <v>1.0355823321833698E-4</v>
      </c>
      <c r="AH163" s="4">
        <f t="shared" si="16"/>
        <v>1.6790190431227085E-4</v>
      </c>
      <c r="AI163" s="4">
        <f t="shared" si="16"/>
        <v>4.6715457422895064E-4</v>
      </c>
      <c r="AJ163" s="4">
        <f t="shared" si="16"/>
        <v>1.2139236298501594E-3</v>
      </c>
      <c r="AK163" s="4">
        <f t="shared" si="15"/>
        <v>4.4866525894884735E-3</v>
      </c>
      <c r="AL163" s="4">
        <f t="shared" si="15"/>
        <v>1.1611016881646137E-3</v>
      </c>
      <c r="AM163" s="4">
        <f t="shared" si="15"/>
        <v>2.897208660398757E-4</v>
      </c>
    </row>
    <row r="164" spans="1:39" x14ac:dyDescent="0.3">
      <c r="A164" s="9" t="s">
        <v>200</v>
      </c>
      <c r="B164" s="9" t="s">
        <v>38</v>
      </c>
      <c r="C164" s="9" t="s">
        <v>209</v>
      </c>
      <c r="D164" s="10">
        <f>VLOOKUP(C164,'[1]Cenus Pivot Data Sheet'!$A$1:$M$469,2,FALSE)</f>
        <v>241145</v>
      </c>
      <c r="E164" s="10">
        <f>VLOOKUP(C164,'[1]Cenus Pivot Data Sheet'!$A$1:$M$469,3,FALSE)</f>
        <v>496914</v>
      </c>
      <c r="F164" s="10">
        <f>VLOOKUP(C164,'[1]Cenus Pivot Data Sheet'!$A$1:$M$469,4,FALSE)</f>
        <v>528383</v>
      </c>
      <c r="G164" s="10">
        <f>VLOOKUP(C164,'[1]Cenus Pivot Data Sheet'!$A$1:$M$469,5,FALSE)</f>
        <v>506743</v>
      </c>
      <c r="H164" s="10">
        <f>VLOOKUP(C164,'[1]Cenus Pivot Data Sheet'!$A$1:$M$469,6,FALSE)</f>
        <v>488329</v>
      </c>
      <c r="I164" s="10">
        <f>VLOOKUP(C164,'[1]Cenus Pivot Data Sheet'!$A$1:$M$469,7,FALSE)</f>
        <v>525744</v>
      </c>
      <c r="J164" s="10">
        <f>VLOOKUP(C164,'[1]Cenus Pivot Data Sheet'!$A$1:$M$469,8,FALSE)</f>
        <v>510574</v>
      </c>
      <c r="K164" s="10">
        <f>VLOOKUP(C164,'[1]Cenus Pivot Data Sheet'!$A$1:$M$469,9,FALSE)</f>
        <v>346758</v>
      </c>
      <c r="L164" s="10">
        <f>VLOOKUP(C164,'[1]Cenus Pivot Data Sheet'!$A$1:$M$469,10,FALSE)</f>
        <v>173347</v>
      </c>
      <c r="M164" s="10">
        <f>VLOOKUP(C164,'[1]Cenus Pivot Data Sheet'!$A$1:$M$469,11,FALSE)</f>
        <v>69235</v>
      </c>
      <c r="N164" s="10">
        <f>VLOOKUP(C164,'[1]Cenus Pivot Data Sheet'!$A$1:$M$469,12,FALSE)</f>
        <v>589340</v>
      </c>
      <c r="O164" s="10">
        <f>VLOOKUP(C164,'[1]Cenus Pivot Data Sheet'!$A$1:$M$469,13,FALSE)</f>
        <v>3887172</v>
      </c>
      <c r="P164" s="11">
        <f>IFERROR(VLOOKUP(C164,'[1]Influenze Pivot Data Sheet'!$A$1:$M$461,2,FALSE),0)</f>
        <v>116</v>
      </c>
      <c r="Q164" s="11">
        <f>IFERROR(VLOOKUP(C164,'[1]Influenze Pivot Data Sheet'!$A$1:$M$461,3,FALSE),0)</f>
        <v>61</v>
      </c>
      <c r="R164" s="11">
        <f>IFERROR(VLOOKUP(C164,'[1]Influenze Pivot Data Sheet'!$A$1:$M$461,4,FALSE),0)</f>
        <v>68</v>
      </c>
      <c r="S164" s="11">
        <f>IFERROR(VLOOKUP(C164,'[1]Influenze Pivot Data Sheet'!$A$1:$M$461,5,FALSE),0)</f>
        <v>36</v>
      </c>
      <c r="T164" s="11">
        <f>IFERROR(VLOOKUP(C164,'[1]Influenze Pivot Data Sheet'!$A$1:$M$461,6,FALSE),0)</f>
        <v>56</v>
      </c>
      <c r="U164" s="11">
        <f>IFERROR(VLOOKUP(C164,'[1]Influenze Pivot Data Sheet'!$A$1:$M$461,7,FALSE),0)</f>
        <v>43</v>
      </c>
      <c r="V164" s="11">
        <f>IFERROR(VLOOKUP(C164,'[1]Influenze Pivot Data Sheet'!$A$1:$M$461,8,FALSE),0)</f>
        <v>74</v>
      </c>
      <c r="W164" s="11">
        <f>IFERROR(VLOOKUP(C164,'[1]Influenze Pivot Data Sheet'!$A$1:$M$461,9,FALSE),0)</f>
        <v>152</v>
      </c>
      <c r="X164" s="11">
        <f>IFERROR(VLOOKUP(C164,'[1]Influenze Pivot Data Sheet'!$A$1:$M$461,10,FALSE),0)</f>
        <v>270</v>
      </c>
      <c r="Y164" s="11">
        <f>IFERROR(VLOOKUP(C164,'[1]Influenze Pivot Data Sheet'!$A$1:$M$461,11,FALSE),0)</f>
        <v>328</v>
      </c>
      <c r="Z164" s="11">
        <f>IFERROR(VLOOKUP(C164,'[1]Influenze Pivot Data Sheet'!$A$1:$M$461,12,FALSE),0)</f>
        <v>750</v>
      </c>
      <c r="AA164" s="11">
        <f>IFERROR(VLOOKUP(C164,'[1]Influenze Pivot Data Sheet'!$A$1:$M$461,13,FALSE),0)</f>
        <v>1204</v>
      </c>
      <c r="AB164" s="4">
        <f t="shared" si="12"/>
        <v>4.8103837939828735E-4</v>
      </c>
      <c r="AC164" s="4">
        <f t="shared" si="13"/>
        <v>1.227576602792435E-4</v>
      </c>
      <c r="AD164" s="4">
        <f t="shared" si="14"/>
        <v>1.286945265082336E-4</v>
      </c>
      <c r="AE164" s="4">
        <f t="shared" si="16"/>
        <v>7.1041928551553748E-5</v>
      </c>
      <c r="AF164" s="4">
        <f t="shared" si="16"/>
        <v>1.1467678552778966E-4</v>
      </c>
      <c r="AG164" s="4">
        <f t="shared" si="16"/>
        <v>8.1788855412520166E-5</v>
      </c>
      <c r="AH164" s="4">
        <f t="shared" si="16"/>
        <v>1.4493491638822189E-4</v>
      </c>
      <c r="AI164" s="4">
        <f t="shared" si="16"/>
        <v>4.3834605113652751E-4</v>
      </c>
      <c r="AJ164" s="4">
        <f t="shared" si="16"/>
        <v>1.5575694993279377E-3</v>
      </c>
      <c r="AK164" s="4">
        <f t="shared" si="15"/>
        <v>4.7374882646060521E-3</v>
      </c>
      <c r="AL164" s="4">
        <f t="shared" si="15"/>
        <v>1.2726100383479825E-3</v>
      </c>
      <c r="AM164" s="4">
        <f t="shared" si="15"/>
        <v>3.0973674434781891E-4</v>
      </c>
    </row>
    <row r="165" spans="1:39" x14ac:dyDescent="0.3">
      <c r="A165" s="9" t="s">
        <v>210</v>
      </c>
      <c r="B165" s="9" t="s">
        <v>22</v>
      </c>
      <c r="C165" s="9" t="s">
        <v>211</v>
      </c>
      <c r="D165" s="10">
        <f>VLOOKUP(C165,'[1]Cenus Pivot Data Sheet'!$A$1:$M$469,2,FALSE)</f>
        <v>310127.76799999992</v>
      </c>
      <c r="E165" s="10">
        <f>VLOOKUP(C165,'[1]Cenus Pivot Data Sheet'!$A$1:$M$469,3,FALSE)</f>
        <v>609297.69199999992</v>
      </c>
      <c r="F165" s="10">
        <f>VLOOKUP(C165,'[1]Cenus Pivot Data Sheet'!$A$1:$M$469,4,FALSE)</f>
        <v>677687.76300000004</v>
      </c>
      <c r="G165" s="10">
        <f>VLOOKUP(C165,'[1]Cenus Pivot Data Sheet'!$A$1:$M$469,5,FALSE)</f>
        <v>583926.93599999999</v>
      </c>
      <c r="H165" s="10">
        <f>VLOOKUP(C165,'[1]Cenus Pivot Data Sheet'!$A$1:$M$469,6,FALSE)</f>
        <v>587606.02099999995</v>
      </c>
      <c r="I165" s="10">
        <f>VLOOKUP(C165,'[1]Cenus Pivot Data Sheet'!$A$1:$M$469,7,FALSE)</f>
        <v>634345.13199999975</v>
      </c>
      <c r="J165" s="10">
        <f>VLOOKUP(C165,'[1]Cenus Pivot Data Sheet'!$A$1:$M$469,8,FALSE)</f>
        <v>474919.62600000005</v>
      </c>
      <c r="K165" s="10">
        <f>VLOOKUP(C165,'[1]Cenus Pivot Data Sheet'!$A$1:$M$469,9,FALSE)</f>
        <v>286259.62800000003</v>
      </c>
      <c r="L165" s="10">
        <f>VLOOKUP(C165,'[1]Cenus Pivot Data Sheet'!$A$1:$M$469,10,FALSE)</f>
        <v>183083.84800000003</v>
      </c>
      <c r="M165" s="10">
        <f>VLOOKUP(C165,'[1]Cenus Pivot Data Sheet'!$A$1:$M$469,11,FALSE)</f>
        <v>65448.53</v>
      </c>
      <c r="N165" s="10">
        <f>VLOOKUP(C165,'[1]Cenus Pivot Data Sheet'!$A$1:$M$469,12,FALSE)</f>
        <v>534792.00600000005</v>
      </c>
      <c r="O165" s="10">
        <f>VLOOKUP(C165,'[1]Cenus Pivot Data Sheet'!$A$1:$M$469,13,FALSE)</f>
        <v>4412702.9440000001</v>
      </c>
      <c r="P165" s="11">
        <f>IFERROR(VLOOKUP(C165,'[1]Influenze Pivot Data Sheet'!$A$1:$M$461,2,FALSE),0)</f>
        <v>120</v>
      </c>
      <c r="Q165" s="11">
        <f>IFERROR(VLOOKUP(C165,'[1]Influenze Pivot Data Sheet'!$A$1:$M$461,3,FALSE),0)</f>
        <v>36</v>
      </c>
      <c r="R165" s="11">
        <f>IFERROR(VLOOKUP(C165,'[1]Influenze Pivot Data Sheet'!$A$1:$M$461,4,FALSE),0)</f>
        <v>62</v>
      </c>
      <c r="S165" s="11">
        <f>IFERROR(VLOOKUP(C165,'[1]Influenze Pivot Data Sheet'!$A$1:$M$461,5,FALSE),0)</f>
        <v>62</v>
      </c>
      <c r="T165" s="11">
        <f>IFERROR(VLOOKUP(C165,'[1]Influenze Pivot Data Sheet'!$A$1:$M$461,6,FALSE),0)</f>
        <v>55</v>
      </c>
      <c r="U165" s="11">
        <f>IFERROR(VLOOKUP(C165,'[1]Influenze Pivot Data Sheet'!$A$1:$M$461,7,FALSE),0)</f>
        <v>50</v>
      </c>
      <c r="V165" s="11">
        <f>IFERROR(VLOOKUP(C165,'[1]Influenze Pivot Data Sheet'!$A$1:$M$461,8,FALSE),0)</f>
        <v>65</v>
      </c>
      <c r="W165" s="11">
        <f>IFERROR(VLOOKUP(C165,'[1]Influenze Pivot Data Sheet'!$A$1:$M$461,9,FALSE),0)</f>
        <v>98</v>
      </c>
      <c r="X165" s="11">
        <f>IFERROR(VLOOKUP(C165,'[1]Influenze Pivot Data Sheet'!$A$1:$M$461,10,FALSE),0)</f>
        <v>243</v>
      </c>
      <c r="Y165" s="11">
        <f>IFERROR(VLOOKUP(C165,'[1]Influenze Pivot Data Sheet'!$A$1:$M$461,11,FALSE),0)</f>
        <v>345</v>
      </c>
      <c r="Z165" s="11">
        <f>IFERROR(VLOOKUP(C165,'[1]Influenze Pivot Data Sheet'!$A$1:$M$461,12,FALSE),0)</f>
        <v>686</v>
      </c>
      <c r="AA165" s="11">
        <f>IFERROR(VLOOKUP(C165,'[1]Influenze Pivot Data Sheet'!$A$1:$M$461,13,FALSE),0)</f>
        <v>1136</v>
      </c>
      <c r="AB165" s="4">
        <f t="shared" si="12"/>
        <v>3.869372961146776E-4</v>
      </c>
      <c r="AC165" s="4">
        <f t="shared" si="13"/>
        <v>5.908441878686782E-5</v>
      </c>
      <c r="AD165" s="4">
        <f t="shared" si="14"/>
        <v>9.1487560178949248E-5</v>
      </c>
      <c r="AE165" s="4">
        <f t="shared" si="16"/>
        <v>1.0617766740597834E-4</v>
      </c>
      <c r="AF165" s="4">
        <f t="shared" si="16"/>
        <v>9.360013007763242E-5</v>
      </c>
      <c r="AG165" s="4">
        <f t="shared" si="16"/>
        <v>7.8821445105690542E-5</v>
      </c>
      <c r="AH165" s="4">
        <f t="shared" si="16"/>
        <v>1.3686526401837938E-4</v>
      </c>
      <c r="AI165" s="4">
        <f t="shared" si="16"/>
        <v>3.4234656379837115E-4</v>
      </c>
      <c r="AJ165" s="4">
        <f t="shared" si="16"/>
        <v>1.3272607204541603E-3</v>
      </c>
      <c r="AK165" s="4">
        <f t="shared" si="15"/>
        <v>5.2713177820800563E-3</v>
      </c>
      <c r="AL165" s="4">
        <f t="shared" si="15"/>
        <v>1.2827416870550602E-3</v>
      </c>
      <c r="AM165" s="4">
        <f t="shared" si="15"/>
        <v>2.5743858456292224E-4</v>
      </c>
    </row>
    <row r="166" spans="1:39" x14ac:dyDescent="0.3">
      <c r="A166" s="9" t="s">
        <v>210</v>
      </c>
      <c r="B166" s="9" t="s">
        <v>24</v>
      </c>
      <c r="C166" s="9" t="s">
        <v>212</v>
      </c>
      <c r="D166" s="10">
        <f>VLOOKUP(C166,'[1]Cenus Pivot Data Sheet'!$A$1:$M$469,2,FALSE)</f>
        <v>304474.06900000002</v>
      </c>
      <c r="E166" s="10">
        <f>VLOOKUP(C166,'[1]Cenus Pivot Data Sheet'!$A$1:$M$469,3,FALSE)</f>
        <v>605896.2370000002</v>
      </c>
      <c r="F166" s="10">
        <f>VLOOKUP(C166,'[1]Cenus Pivot Data Sheet'!$A$1:$M$469,4,FALSE)</f>
        <v>660327.40800000005</v>
      </c>
      <c r="G166" s="10">
        <f>VLOOKUP(C166,'[1]Cenus Pivot Data Sheet'!$A$1:$M$469,5,FALSE)</f>
        <v>589475.07800000021</v>
      </c>
      <c r="H166" s="10">
        <f>VLOOKUP(C166,'[1]Cenus Pivot Data Sheet'!$A$1:$M$469,6,FALSE)</f>
        <v>581716.83200000029</v>
      </c>
      <c r="I166" s="10">
        <f>VLOOKUP(C166,'[1]Cenus Pivot Data Sheet'!$A$1:$M$469,7,FALSE)</f>
        <v>645942.53800000018</v>
      </c>
      <c r="J166" s="10">
        <f>VLOOKUP(C166,'[1]Cenus Pivot Data Sheet'!$A$1:$M$469,8,FALSE)</f>
        <v>499677.80399999995</v>
      </c>
      <c r="K166" s="10">
        <f>VLOOKUP(C166,'[1]Cenus Pivot Data Sheet'!$A$1:$M$469,9,FALSE)</f>
        <v>294896.34999999998</v>
      </c>
      <c r="L166" s="10">
        <f>VLOOKUP(C166,'[1]Cenus Pivot Data Sheet'!$A$1:$M$469,10,FALSE)</f>
        <v>176744.69999999998</v>
      </c>
      <c r="M166" s="10">
        <f>VLOOKUP(C166,'[1]Cenus Pivot Data Sheet'!$A$1:$M$469,11,FALSE)</f>
        <v>63535.936999999991</v>
      </c>
      <c r="N166" s="10">
        <f>VLOOKUP(C166,'[1]Cenus Pivot Data Sheet'!$A$1:$M$469,12,FALSE)</f>
        <v>535176.98699999996</v>
      </c>
      <c r="O166" s="10">
        <f>VLOOKUP(C166,'[1]Cenus Pivot Data Sheet'!$A$1:$M$469,13,FALSE)</f>
        <v>4422686.9530000007</v>
      </c>
      <c r="P166" s="11">
        <f>IFERROR(VLOOKUP(C166,'[1]Influenze Pivot Data Sheet'!$A$1:$M$461,2,FALSE),0)</f>
        <v>83</v>
      </c>
      <c r="Q166" s="11">
        <f>IFERROR(VLOOKUP(C166,'[1]Influenze Pivot Data Sheet'!$A$1:$M$461,3,FALSE),0)</f>
        <v>53</v>
      </c>
      <c r="R166" s="11">
        <f>IFERROR(VLOOKUP(C166,'[1]Influenze Pivot Data Sheet'!$A$1:$M$461,4,FALSE),0)</f>
        <v>43</v>
      </c>
      <c r="S166" s="11">
        <f>IFERROR(VLOOKUP(C166,'[1]Influenze Pivot Data Sheet'!$A$1:$M$461,5,FALSE),0)</f>
        <v>48</v>
      </c>
      <c r="T166" s="11">
        <f>IFERROR(VLOOKUP(C166,'[1]Influenze Pivot Data Sheet'!$A$1:$M$461,6,FALSE),0)</f>
        <v>55</v>
      </c>
      <c r="U166" s="11">
        <f>IFERROR(VLOOKUP(C166,'[1]Influenze Pivot Data Sheet'!$A$1:$M$461,7,FALSE),0)</f>
        <v>42</v>
      </c>
      <c r="V166" s="11">
        <f>IFERROR(VLOOKUP(C166,'[1]Influenze Pivot Data Sheet'!$A$1:$M$461,8,FALSE),0)</f>
        <v>62</v>
      </c>
      <c r="W166" s="11">
        <f>IFERROR(VLOOKUP(C166,'[1]Influenze Pivot Data Sheet'!$A$1:$M$461,9,FALSE),0)</f>
        <v>142</v>
      </c>
      <c r="X166" s="11">
        <f>IFERROR(VLOOKUP(C166,'[1]Influenze Pivot Data Sheet'!$A$1:$M$461,10,FALSE),0)</f>
        <v>247</v>
      </c>
      <c r="Y166" s="11">
        <f>IFERROR(VLOOKUP(C166,'[1]Influenze Pivot Data Sheet'!$A$1:$M$461,11,FALSE),0)</f>
        <v>338</v>
      </c>
      <c r="Z166" s="11">
        <f>IFERROR(VLOOKUP(C166,'[1]Influenze Pivot Data Sheet'!$A$1:$M$461,12,FALSE),0)</f>
        <v>727</v>
      </c>
      <c r="AA166" s="11">
        <f>IFERROR(VLOOKUP(C166,'[1]Influenze Pivot Data Sheet'!$A$1:$M$461,13,FALSE),0)</f>
        <v>1113</v>
      </c>
      <c r="AB166" s="4">
        <f t="shared" si="12"/>
        <v>2.7260121123812354E-4</v>
      </c>
      <c r="AC166" s="4">
        <f t="shared" si="13"/>
        <v>8.747372365674551E-5</v>
      </c>
      <c r="AD166" s="4">
        <f t="shared" si="14"/>
        <v>6.5119211286774261E-5</v>
      </c>
      <c r="AE166" s="4">
        <f t="shared" si="16"/>
        <v>8.142837889407766E-5</v>
      </c>
      <c r="AF166" s="4">
        <f t="shared" si="16"/>
        <v>9.454771974004007E-5</v>
      </c>
      <c r="AG166" s="4">
        <f t="shared" si="16"/>
        <v>6.5021263547749176E-5</v>
      </c>
      <c r="AH166" s="4">
        <f t="shared" si="16"/>
        <v>1.2407995613109124E-4</v>
      </c>
      <c r="AI166" s="4">
        <f t="shared" si="16"/>
        <v>4.81525118910424E-4</v>
      </c>
      <c r="AJ166" s="4">
        <f t="shared" si="16"/>
        <v>1.3974959362289224E-3</v>
      </c>
      <c r="AK166" s="4">
        <f t="shared" si="15"/>
        <v>5.3198239604147187E-3</v>
      </c>
      <c r="AL166" s="4">
        <f t="shared" si="15"/>
        <v>1.3584291134700829E-3</v>
      </c>
      <c r="AM166" s="4">
        <f t="shared" si="15"/>
        <v>2.5165697048601393E-4</v>
      </c>
    </row>
    <row r="167" spans="1:39" x14ac:dyDescent="0.3">
      <c r="A167" s="9" t="s">
        <v>210</v>
      </c>
      <c r="B167" s="9" t="s">
        <v>26</v>
      </c>
      <c r="C167" s="9" t="s">
        <v>213</v>
      </c>
      <c r="D167" s="10">
        <f>VLOOKUP(C167,'[1]Cenus Pivot Data Sheet'!$A$1:$M$469,2,FALSE)</f>
        <v>309364.40199999994</v>
      </c>
      <c r="E167" s="10">
        <f>VLOOKUP(C167,'[1]Cenus Pivot Data Sheet'!$A$1:$M$469,3,FALSE)</f>
        <v>607345.45699999994</v>
      </c>
      <c r="F167" s="10">
        <f>VLOOKUP(C167,'[1]Cenus Pivot Data Sheet'!$A$1:$M$469,4,FALSE)</f>
        <v>662599.36600000015</v>
      </c>
      <c r="G167" s="10">
        <f>VLOOKUP(C167,'[1]Cenus Pivot Data Sheet'!$A$1:$M$469,5,FALSE)</f>
        <v>604772.47799999989</v>
      </c>
      <c r="H167" s="10">
        <f>VLOOKUP(C167,'[1]Cenus Pivot Data Sheet'!$A$1:$M$469,6,FALSE)</f>
        <v>570272.44800000009</v>
      </c>
      <c r="I167" s="10">
        <f>VLOOKUP(C167,'[1]Cenus Pivot Data Sheet'!$A$1:$M$469,7,FALSE)</f>
        <v>647143.67299999984</v>
      </c>
      <c r="J167" s="10">
        <f>VLOOKUP(C167,'[1]Cenus Pivot Data Sheet'!$A$1:$M$469,8,FALSE)</f>
        <v>517625.33299999998</v>
      </c>
      <c r="K167" s="10">
        <f>VLOOKUP(C167,'[1]Cenus Pivot Data Sheet'!$A$1:$M$469,9,FALSE)</f>
        <v>302953.02800000005</v>
      </c>
      <c r="L167" s="10">
        <f>VLOOKUP(C167,'[1]Cenus Pivot Data Sheet'!$A$1:$M$469,10,FALSE)</f>
        <v>178119.12699999998</v>
      </c>
      <c r="M167" s="10">
        <f>VLOOKUP(C167,'[1]Cenus Pivot Data Sheet'!$A$1:$M$469,11,FALSE)</f>
        <v>65560.430999999997</v>
      </c>
      <c r="N167" s="10">
        <f>VLOOKUP(C167,'[1]Cenus Pivot Data Sheet'!$A$1:$M$469,12,FALSE)</f>
        <v>546632.58600000001</v>
      </c>
      <c r="O167" s="10">
        <f>VLOOKUP(C167,'[1]Cenus Pivot Data Sheet'!$A$1:$M$469,13,FALSE)</f>
        <v>4465755.7429999998</v>
      </c>
      <c r="P167" s="11">
        <f>IFERROR(VLOOKUP(C167,'[1]Influenze Pivot Data Sheet'!$A$1:$M$461,2,FALSE),0)</f>
        <v>122</v>
      </c>
      <c r="Q167" s="11">
        <f>IFERROR(VLOOKUP(C167,'[1]Influenze Pivot Data Sheet'!$A$1:$M$461,3,FALSE),0)</f>
        <v>49</v>
      </c>
      <c r="R167" s="11">
        <f>IFERROR(VLOOKUP(C167,'[1]Influenze Pivot Data Sheet'!$A$1:$M$461,4,FALSE),0)</f>
        <v>53</v>
      </c>
      <c r="S167" s="11">
        <f>IFERROR(VLOOKUP(C167,'[1]Influenze Pivot Data Sheet'!$A$1:$M$461,5,FALSE),0)</f>
        <v>52</v>
      </c>
      <c r="T167" s="11">
        <f>IFERROR(VLOOKUP(C167,'[1]Influenze Pivot Data Sheet'!$A$1:$M$461,6,FALSE),0)</f>
        <v>49</v>
      </c>
      <c r="U167" s="11">
        <f>IFERROR(VLOOKUP(C167,'[1]Influenze Pivot Data Sheet'!$A$1:$M$461,7,FALSE),0)</f>
        <v>62</v>
      </c>
      <c r="V167" s="11">
        <f>IFERROR(VLOOKUP(C167,'[1]Influenze Pivot Data Sheet'!$A$1:$M$461,8,FALSE),0)</f>
        <v>59</v>
      </c>
      <c r="W167" s="11">
        <f>IFERROR(VLOOKUP(C167,'[1]Influenze Pivot Data Sheet'!$A$1:$M$461,9,FALSE),0)</f>
        <v>91</v>
      </c>
      <c r="X167" s="11">
        <f>IFERROR(VLOOKUP(C167,'[1]Influenze Pivot Data Sheet'!$A$1:$M$461,10,FALSE),0)</f>
        <v>242</v>
      </c>
      <c r="Y167" s="11">
        <f>IFERROR(VLOOKUP(C167,'[1]Influenze Pivot Data Sheet'!$A$1:$M$461,11,FALSE),0)</f>
        <v>341</v>
      </c>
      <c r="Z167" s="11">
        <f>IFERROR(VLOOKUP(C167,'[1]Influenze Pivot Data Sheet'!$A$1:$M$461,12,FALSE),0)</f>
        <v>674</v>
      </c>
      <c r="AA167" s="11">
        <f>IFERROR(VLOOKUP(C167,'[1]Influenze Pivot Data Sheet'!$A$1:$M$461,13,FALSE),0)</f>
        <v>1120</v>
      </c>
      <c r="AB167" s="4">
        <f t="shared" si="12"/>
        <v>3.9435694349862537E-4</v>
      </c>
      <c r="AC167" s="4">
        <f t="shared" si="13"/>
        <v>8.0678960277462002E-5</v>
      </c>
      <c r="AD167" s="4">
        <f t="shared" si="14"/>
        <v>7.9988002886196525E-5</v>
      </c>
      <c r="AE167" s="4">
        <f t="shared" si="16"/>
        <v>8.5982748705704183E-5</v>
      </c>
      <c r="AF167" s="4">
        <f t="shared" si="16"/>
        <v>8.5923842492913131E-5</v>
      </c>
      <c r="AG167" s="4">
        <f t="shared" si="16"/>
        <v>9.5805618731591944E-5</v>
      </c>
      <c r="AH167" s="4">
        <f t="shared" si="16"/>
        <v>1.1398205659304546E-4</v>
      </c>
      <c r="AI167" s="4">
        <f t="shared" si="16"/>
        <v>3.0037659831543256E-4</v>
      </c>
      <c r="AJ167" s="4">
        <f t="shared" si="16"/>
        <v>1.3586412872998194E-3</v>
      </c>
      <c r="AK167" s="4">
        <f t="shared" si="15"/>
        <v>5.2013080878007042E-3</v>
      </c>
      <c r="AL167" s="4">
        <f t="shared" si="15"/>
        <v>1.2330036980268864E-3</v>
      </c>
      <c r="AM167" s="4">
        <f t="shared" si="15"/>
        <v>2.5079741581379185E-4</v>
      </c>
    </row>
    <row r="168" spans="1:39" x14ac:dyDescent="0.3">
      <c r="A168" s="9" t="s">
        <v>210</v>
      </c>
      <c r="B168" s="9" t="s">
        <v>28</v>
      </c>
      <c r="C168" s="9" t="s">
        <v>214</v>
      </c>
      <c r="D168" s="10">
        <f>VLOOKUP(C168,'[1]Cenus Pivot Data Sheet'!$A$1:$M$469,2,FALSE)</f>
        <v>301761.88900000002</v>
      </c>
      <c r="E168" s="10">
        <f>VLOOKUP(C168,'[1]Cenus Pivot Data Sheet'!$A$1:$M$469,3,FALSE)</f>
        <v>596066.86300000013</v>
      </c>
      <c r="F168" s="10">
        <f>VLOOKUP(C168,'[1]Cenus Pivot Data Sheet'!$A$1:$M$469,4,FALSE)</f>
        <v>643007.30700000003</v>
      </c>
      <c r="G168" s="10">
        <f>VLOOKUP(C168,'[1]Cenus Pivot Data Sheet'!$A$1:$M$469,5,FALSE)</f>
        <v>600972.01</v>
      </c>
      <c r="H168" s="10">
        <f>VLOOKUP(C168,'[1]Cenus Pivot Data Sheet'!$A$1:$M$469,6,FALSE)</f>
        <v>555047.01300000004</v>
      </c>
      <c r="I168" s="10">
        <f>VLOOKUP(C168,'[1]Cenus Pivot Data Sheet'!$A$1:$M$469,7,FALSE)</f>
        <v>628700.16399999987</v>
      </c>
      <c r="J168" s="10">
        <f>VLOOKUP(C168,'[1]Cenus Pivot Data Sheet'!$A$1:$M$469,8,FALSE)</f>
        <v>519920.6019999999</v>
      </c>
      <c r="K168" s="10">
        <f>VLOOKUP(C168,'[1]Cenus Pivot Data Sheet'!$A$1:$M$469,9,FALSE)</f>
        <v>303897.57399999996</v>
      </c>
      <c r="L168" s="10">
        <f>VLOOKUP(C168,'[1]Cenus Pivot Data Sheet'!$A$1:$M$469,10,FALSE)</f>
        <v>171602.111</v>
      </c>
      <c r="M168" s="10">
        <f>VLOOKUP(C168,'[1]Cenus Pivot Data Sheet'!$A$1:$M$469,11,FALSE)</f>
        <v>64827.034999999989</v>
      </c>
      <c r="N168" s="10">
        <f>VLOOKUP(C168,'[1]Cenus Pivot Data Sheet'!$A$1:$M$469,12,FALSE)</f>
        <v>540326.72</v>
      </c>
      <c r="O168" s="10">
        <f>VLOOKUP(C168,'[1]Cenus Pivot Data Sheet'!$A$1:$M$469,13,FALSE)</f>
        <v>4385802.568</v>
      </c>
      <c r="P168" s="11">
        <f>IFERROR(VLOOKUP(C168,'[1]Influenze Pivot Data Sheet'!$A$1:$M$461,2,FALSE),0)</f>
        <v>87</v>
      </c>
      <c r="Q168" s="11">
        <f>IFERROR(VLOOKUP(C168,'[1]Influenze Pivot Data Sheet'!$A$1:$M$461,3,FALSE),0)</f>
        <v>52</v>
      </c>
      <c r="R168" s="11">
        <f>IFERROR(VLOOKUP(C168,'[1]Influenze Pivot Data Sheet'!$A$1:$M$461,4,FALSE),0)</f>
        <v>72</v>
      </c>
      <c r="S168" s="11">
        <f>IFERROR(VLOOKUP(C168,'[1]Influenze Pivot Data Sheet'!$A$1:$M$461,5,FALSE),0)</f>
        <v>71</v>
      </c>
      <c r="T168" s="11">
        <f>IFERROR(VLOOKUP(C168,'[1]Influenze Pivot Data Sheet'!$A$1:$M$461,6,FALSE),0)</f>
        <v>32</v>
      </c>
      <c r="U168" s="11">
        <f>IFERROR(VLOOKUP(C168,'[1]Influenze Pivot Data Sheet'!$A$1:$M$461,7,FALSE),0)</f>
        <v>59</v>
      </c>
      <c r="V168" s="11">
        <f>IFERROR(VLOOKUP(C168,'[1]Influenze Pivot Data Sheet'!$A$1:$M$461,8,FALSE),0)</f>
        <v>59</v>
      </c>
      <c r="W168" s="11">
        <f>IFERROR(VLOOKUP(C168,'[1]Influenze Pivot Data Sheet'!$A$1:$M$461,9,FALSE),0)</f>
        <v>112</v>
      </c>
      <c r="X168" s="11">
        <f>IFERROR(VLOOKUP(C168,'[1]Influenze Pivot Data Sheet'!$A$1:$M$461,10,FALSE),0)</f>
        <v>210</v>
      </c>
      <c r="Y168" s="11">
        <f>IFERROR(VLOOKUP(C168,'[1]Influenze Pivot Data Sheet'!$A$1:$M$461,11,FALSE),0)</f>
        <v>313</v>
      </c>
      <c r="Z168" s="11">
        <f>IFERROR(VLOOKUP(C168,'[1]Influenze Pivot Data Sheet'!$A$1:$M$461,12,FALSE),0)</f>
        <v>635</v>
      </c>
      <c r="AA168" s="11">
        <f>IFERROR(VLOOKUP(C168,'[1]Influenze Pivot Data Sheet'!$A$1:$M$461,13,FALSE),0)</f>
        <v>1067</v>
      </c>
      <c r="AB168" s="4">
        <f t="shared" si="12"/>
        <v>2.8830678482397751E-4</v>
      </c>
      <c r="AC168" s="4">
        <f t="shared" si="13"/>
        <v>8.7238535184265035E-5</v>
      </c>
      <c r="AD168" s="4">
        <f t="shared" si="14"/>
        <v>1.1197384417903667E-4</v>
      </c>
      <c r="AE168" s="4">
        <f t="shared" si="16"/>
        <v>1.1814194141920186E-4</v>
      </c>
      <c r="AF168" s="4">
        <f t="shared" si="16"/>
        <v>5.7652774000244908E-5</v>
      </c>
      <c r="AG168" s="4">
        <f t="shared" si="16"/>
        <v>9.3844416429959788E-5</v>
      </c>
      <c r="AH168" s="4">
        <f t="shared" si="16"/>
        <v>1.1347886537490971E-4</v>
      </c>
      <c r="AI168" s="4">
        <f t="shared" si="16"/>
        <v>3.6854522570160434E-4</v>
      </c>
      <c r="AJ168" s="4">
        <f t="shared" si="16"/>
        <v>1.2237611692317702E-3</v>
      </c>
      <c r="AK168" s="4">
        <f t="shared" si="15"/>
        <v>4.8282325421793552E-3</v>
      </c>
      <c r="AL168" s="4">
        <f t="shared" si="15"/>
        <v>1.1752148773986229E-3</v>
      </c>
      <c r="AM168" s="4">
        <f t="shared" si="15"/>
        <v>2.4328500507184709E-4</v>
      </c>
    </row>
    <row r="169" spans="1:39" x14ac:dyDescent="0.3">
      <c r="A169" s="9" t="s">
        <v>210</v>
      </c>
      <c r="B169" s="9" t="s">
        <v>30</v>
      </c>
      <c r="C169" s="9" t="s">
        <v>215</v>
      </c>
      <c r="D169" s="10">
        <f>VLOOKUP(C169,'[1]Cenus Pivot Data Sheet'!$A$1:$M$469,2,FALSE)</f>
        <v>295377.44400000002</v>
      </c>
      <c r="E169" s="10">
        <f>VLOOKUP(C169,'[1]Cenus Pivot Data Sheet'!$A$1:$M$469,3,FALSE)</f>
        <v>583024.29799999995</v>
      </c>
      <c r="F169" s="10">
        <f>VLOOKUP(C169,'[1]Cenus Pivot Data Sheet'!$A$1:$M$469,4,FALSE)</f>
        <v>627881.15700000012</v>
      </c>
      <c r="G169" s="10">
        <f>VLOOKUP(C169,'[1]Cenus Pivot Data Sheet'!$A$1:$M$469,5,FALSE)</f>
        <v>607769.04500000016</v>
      </c>
      <c r="H169" s="10">
        <f>VLOOKUP(C169,'[1]Cenus Pivot Data Sheet'!$A$1:$M$469,6,FALSE)</f>
        <v>535743.19199999992</v>
      </c>
      <c r="I169" s="10">
        <f>VLOOKUP(C169,'[1]Cenus Pivot Data Sheet'!$A$1:$M$469,7,FALSE)</f>
        <v>606586.16100000008</v>
      </c>
      <c r="J169" s="10">
        <f>VLOOKUP(C169,'[1]Cenus Pivot Data Sheet'!$A$1:$M$469,8,FALSE)</f>
        <v>524171.10099999991</v>
      </c>
      <c r="K169" s="10">
        <f>VLOOKUP(C169,'[1]Cenus Pivot Data Sheet'!$A$1:$M$469,9,FALSE)</f>
        <v>309637.57500000001</v>
      </c>
      <c r="L169" s="10">
        <f>VLOOKUP(C169,'[1]Cenus Pivot Data Sheet'!$A$1:$M$469,10,FALSE)</f>
        <v>172335.70300000004</v>
      </c>
      <c r="M169" s="10">
        <f>VLOOKUP(C169,'[1]Cenus Pivot Data Sheet'!$A$1:$M$469,11,FALSE)</f>
        <v>65107.310000000012</v>
      </c>
      <c r="N169" s="10">
        <f>VLOOKUP(C169,'[1]Cenus Pivot Data Sheet'!$A$1:$M$469,12,FALSE)</f>
        <v>547080.58800000011</v>
      </c>
      <c r="O169" s="10">
        <f>VLOOKUP(C169,'[1]Cenus Pivot Data Sheet'!$A$1:$M$469,13,FALSE)</f>
        <v>4327632.9859999996</v>
      </c>
      <c r="P169" s="11">
        <f>IFERROR(VLOOKUP(C169,'[1]Influenze Pivot Data Sheet'!$A$1:$M$461,2,FALSE),0)</f>
        <v>113</v>
      </c>
      <c r="Q169" s="11">
        <f>IFERROR(VLOOKUP(C169,'[1]Influenze Pivot Data Sheet'!$A$1:$M$461,3,FALSE),0)</f>
        <v>61</v>
      </c>
      <c r="R169" s="11">
        <f>IFERROR(VLOOKUP(C169,'[1]Influenze Pivot Data Sheet'!$A$1:$M$461,4,FALSE),0)</f>
        <v>50</v>
      </c>
      <c r="S169" s="11">
        <f>IFERROR(VLOOKUP(C169,'[1]Influenze Pivot Data Sheet'!$A$1:$M$461,5,FALSE),0)</f>
        <v>53</v>
      </c>
      <c r="T169" s="11">
        <f>IFERROR(VLOOKUP(C169,'[1]Influenze Pivot Data Sheet'!$A$1:$M$461,6,FALSE),0)</f>
        <v>41</v>
      </c>
      <c r="U169" s="11">
        <f>IFERROR(VLOOKUP(C169,'[1]Influenze Pivot Data Sheet'!$A$1:$M$461,7,FALSE),0)</f>
        <v>65</v>
      </c>
      <c r="V169" s="11">
        <f>IFERROR(VLOOKUP(C169,'[1]Influenze Pivot Data Sheet'!$A$1:$M$461,8,FALSE),0)</f>
        <v>106</v>
      </c>
      <c r="W169" s="11">
        <f>IFERROR(VLOOKUP(C169,'[1]Influenze Pivot Data Sheet'!$A$1:$M$461,9,FALSE),0)</f>
        <v>121</v>
      </c>
      <c r="X169" s="11">
        <f>IFERROR(VLOOKUP(C169,'[1]Influenze Pivot Data Sheet'!$A$1:$M$461,10,FALSE),0)</f>
        <v>185</v>
      </c>
      <c r="Y169" s="11">
        <f>IFERROR(VLOOKUP(C169,'[1]Influenze Pivot Data Sheet'!$A$1:$M$461,11,FALSE),0)</f>
        <v>344</v>
      </c>
      <c r="Z169" s="11">
        <f>IFERROR(VLOOKUP(C169,'[1]Influenze Pivot Data Sheet'!$A$1:$M$461,12,FALSE),0)</f>
        <v>650</v>
      </c>
      <c r="AA169" s="11">
        <f>IFERROR(VLOOKUP(C169,'[1]Influenze Pivot Data Sheet'!$A$1:$M$461,13,FALSE),0)</f>
        <v>1139</v>
      </c>
      <c r="AB169" s="4">
        <f t="shared" si="12"/>
        <v>3.8256137120612363E-4</v>
      </c>
      <c r="AC169" s="4">
        <f t="shared" si="13"/>
        <v>1.0462685724978139E-4</v>
      </c>
      <c r="AD169" s="4">
        <f t="shared" si="14"/>
        <v>7.9632904161193018E-5</v>
      </c>
      <c r="AE169" s="4">
        <f t="shared" si="16"/>
        <v>8.720417802785594E-5</v>
      </c>
      <c r="AF169" s="4">
        <f t="shared" si="16"/>
        <v>7.6529203939935467E-5</v>
      </c>
      <c r="AG169" s="4">
        <f t="shared" si="16"/>
        <v>1.0715707706361602E-4</v>
      </c>
      <c r="AH169" s="4">
        <f t="shared" si="16"/>
        <v>2.022240443965262E-4</v>
      </c>
      <c r="AI169" s="4">
        <f t="shared" si="16"/>
        <v>3.9077944593772252E-4</v>
      </c>
      <c r="AJ169" s="4">
        <f t="shared" si="16"/>
        <v>1.0734862061635595E-3</v>
      </c>
      <c r="AK169" s="4">
        <f t="shared" si="15"/>
        <v>5.2835849000672881E-3</v>
      </c>
      <c r="AL169" s="4">
        <f t="shared" si="15"/>
        <v>1.1881247740415163E-3</v>
      </c>
      <c r="AM169" s="4">
        <f t="shared" si="15"/>
        <v>2.631923741418677E-4</v>
      </c>
    </row>
    <row r="170" spans="1:39" x14ac:dyDescent="0.3">
      <c r="A170" s="9" t="s">
        <v>210</v>
      </c>
      <c r="B170" s="9" t="s">
        <v>32</v>
      </c>
      <c r="C170" s="9" t="s">
        <v>216</v>
      </c>
      <c r="D170" s="10">
        <f>VLOOKUP(C170,'[1]Cenus Pivot Data Sheet'!$A$1:$M$469,2,FALSE)</f>
        <v>299934.02699999994</v>
      </c>
      <c r="E170" s="10">
        <f>VLOOKUP(C170,'[1]Cenus Pivot Data Sheet'!$A$1:$M$469,3,FALSE)</f>
        <v>598680.31499999994</v>
      </c>
      <c r="F170" s="10">
        <f>VLOOKUP(C170,'[1]Cenus Pivot Data Sheet'!$A$1:$M$469,4,FALSE)</f>
        <v>638683.66800000006</v>
      </c>
      <c r="G170" s="10">
        <f>VLOOKUP(C170,'[1]Cenus Pivot Data Sheet'!$A$1:$M$469,5,FALSE)</f>
        <v>627621.14899999998</v>
      </c>
      <c r="H170" s="10">
        <f>VLOOKUP(C170,'[1]Cenus Pivot Data Sheet'!$A$1:$M$469,6,FALSE)</f>
        <v>549493.41300000006</v>
      </c>
      <c r="I170" s="10">
        <f>VLOOKUP(C170,'[1]Cenus Pivot Data Sheet'!$A$1:$M$469,7,FALSE)</f>
        <v>614684.96800000023</v>
      </c>
      <c r="J170" s="10">
        <f>VLOOKUP(C170,'[1]Cenus Pivot Data Sheet'!$A$1:$M$469,8,FALSE)</f>
        <v>552820.60599999991</v>
      </c>
      <c r="K170" s="10">
        <f>VLOOKUP(C170,'[1]Cenus Pivot Data Sheet'!$A$1:$M$469,9,FALSE)</f>
        <v>332663.91899999994</v>
      </c>
      <c r="L170" s="10">
        <f>VLOOKUP(C170,'[1]Cenus Pivot Data Sheet'!$A$1:$M$469,10,FALSE)</f>
        <v>179415.64799999996</v>
      </c>
      <c r="M170" s="10">
        <f>VLOOKUP(C170,'[1]Cenus Pivot Data Sheet'!$A$1:$M$469,11,FALSE)</f>
        <v>68595.26499999997</v>
      </c>
      <c r="N170" s="10">
        <f>VLOOKUP(C170,'[1]Cenus Pivot Data Sheet'!$A$1:$M$469,12,FALSE)</f>
        <v>580674.83199999994</v>
      </c>
      <c r="O170" s="10">
        <f>VLOOKUP(C170,'[1]Cenus Pivot Data Sheet'!$A$1:$M$469,13,FALSE)</f>
        <v>4462592.9780000001</v>
      </c>
      <c r="P170" s="11">
        <f>IFERROR(VLOOKUP(C170,'[1]Influenze Pivot Data Sheet'!$A$1:$M$461,2,FALSE),0)</f>
        <v>94</v>
      </c>
      <c r="Q170" s="11">
        <f>IFERROR(VLOOKUP(C170,'[1]Influenze Pivot Data Sheet'!$A$1:$M$461,3,FALSE),0)</f>
        <v>39</v>
      </c>
      <c r="R170" s="11">
        <f>IFERROR(VLOOKUP(C170,'[1]Influenze Pivot Data Sheet'!$A$1:$M$461,4,FALSE),0)</f>
        <v>52</v>
      </c>
      <c r="S170" s="11">
        <f>IFERROR(VLOOKUP(C170,'[1]Influenze Pivot Data Sheet'!$A$1:$M$461,5,FALSE),0)</f>
        <v>59</v>
      </c>
      <c r="T170" s="11">
        <f>IFERROR(VLOOKUP(C170,'[1]Influenze Pivot Data Sheet'!$A$1:$M$461,6,FALSE),0)</f>
        <v>61</v>
      </c>
      <c r="U170" s="11">
        <f>IFERROR(VLOOKUP(C170,'[1]Influenze Pivot Data Sheet'!$A$1:$M$461,7,FALSE),0)</f>
        <v>61</v>
      </c>
      <c r="V170" s="11">
        <f>IFERROR(VLOOKUP(C170,'[1]Influenze Pivot Data Sheet'!$A$1:$M$461,8,FALSE),0)</f>
        <v>117</v>
      </c>
      <c r="W170" s="11">
        <f>IFERROR(VLOOKUP(C170,'[1]Influenze Pivot Data Sheet'!$A$1:$M$461,9,FALSE),0)</f>
        <v>137</v>
      </c>
      <c r="X170" s="11">
        <f>IFERROR(VLOOKUP(C170,'[1]Influenze Pivot Data Sheet'!$A$1:$M$461,10,FALSE),0)</f>
        <v>174</v>
      </c>
      <c r="Y170" s="11">
        <f>IFERROR(VLOOKUP(C170,'[1]Influenze Pivot Data Sheet'!$A$1:$M$461,11,FALSE),0)</f>
        <v>292</v>
      </c>
      <c r="Z170" s="11">
        <f>IFERROR(VLOOKUP(C170,'[1]Influenze Pivot Data Sheet'!$A$1:$M$461,12,FALSE),0)</f>
        <v>603</v>
      </c>
      <c r="AA170" s="11">
        <f>IFERROR(VLOOKUP(C170,'[1]Influenze Pivot Data Sheet'!$A$1:$M$461,13,FALSE),0)</f>
        <v>1086</v>
      </c>
      <c r="AB170" s="4">
        <f t="shared" si="12"/>
        <v>3.1340225362292762E-4</v>
      </c>
      <c r="AC170" s="4">
        <f t="shared" si="13"/>
        <v>6.5143281018017107E-5</v>
      </c>
      <c r="AD170" s="4">
        <f t="shared" si="14"/>
        <v>8.1417456881017336E-5</v>
      </c>
      <c r="AE170" s="4">
        <f t="shared" si="16"/>
        <v>9.4005755054630898E-5</v>
      </c>
      <c r="AF170" s="4">
        <f t="shared" si="16"/>
        <v>1.1101133982110172E-4</v>
      </c>
      <c r="AG170" s="4">
        <f t="shared" si="16"/>
        <v>9.9237826163987101E-5</v>
      </c>
      <c r="AH170" s="4">
        <f t="shared" si="16"/>
        <v>2.1164189382622258E-4</v>
      </c>
      <c r="AI170" s="4">
        <f t="shared" si="16"/>
        <v>4.118270487879391E-4</v>
      </c>
      <c r="AJ170" s="4">
        <f t="shared" si="16"/>
        <v>9.6981507432395222E-4</v>
      </c>
      <c r="AK170" s="4">
        <f t="shared" si="15"/>
        <v>4.2568535889467027E-3</v>
      </c>
      <c r="AL170" s="4">
        <f t="shared" si="15"/>
        <v>1.0384469358231114E-3</v>
      </c>
      <c r="AM170" s="4">
        <f t="shared" si="15"/>
        <v>2.4335627411100182E-4</v>
      </c>
    </row>
    <row r="171" spans="1:39" x14ac:dyDescent="0.3">
      <c r="A171" s="9" t="s">
        <v>210</v>
      </c>
      <c r="B171" s="9" t="s">
        <v>34</v>
      </c>
      <c r="C171" s="9" t="s">
        <v>217</v>
      </c>
      <c r="D171" s="10">
        <f>VLOOKUP(C171,'[1]Cenus Pivot Data Sheet'!$A$1:$M$469,2,FALSE)</f>
        <v>294835.37800000003</v>
      </c>
      <c r="E171" s="10">
        <f>VLOOKUP(C171,'[1]Cenus Pivot Data Sheet'!$A$1:$M$469,3,FALSE)</f>
        <v>586222.97500000009</v>
      </c>
      <c r="F171" s="10">
        <f>VLOOKUP(C171,'[1]Cenus Pivot Data Sheet'!$A$1:$M$469,4,FALSE)</f>
        <v>622526.51299999992</v>
      </c>
      <c r="G171" s="10">
        <f>VLOOKUP(C171,'[1]Cenus Pivot Data Sheet'!$A$1:$M$469,5,FALSE)</f>
        <v>622833.57900000014</v>
      </c>
      <c r="H171" s="10">
        <f>VLOOKUP(C171,'[1]Cenus Pivot Data Sheet'!$A$1:$M$469,6,FALSE)</f>
        <v>534445.01500000013</v>
      </c>
      <c r="I171" s="10">
        <f>VLOOKUP(C171,'[1]Cenus Pivot Data Sheet'!$A$1:$M$469,7,FALSE)</f>
        <v>589982.93199999991</v>
      </c>
      <c r="J171" s="10">
        <f>VLOOKUP(C171,'[1]Cenus Pivot Data Sheet'!$A$1:$M$469,8,FALSE)</f>
        <v>551853.21399999992</v>
      </c>
      <c r="K171" s="10">
        <f>VLOOKUP(C171,'[1]Cenus Pivot Data Sheet'!$A$1:$M$469,9,FALSE)</f>
        <v>337259.22599999991</v>
      </c>
      <c r="L171" s="10">
        <f>VLOOKUP(C171,'[1]Cenus Pivot Data Sheet'!$A$1:$M$469,10,FALSE)</f>
        <v>177791.95699999999</v>
      </c>
      <c r="M171" s="10">
        <f>VLOOKUP(C171,'[1]Cenus Pivot Data Sheet'!$A$1:$M$469,11,FALSE)</f>
        <v>68925.246999999988</v>
      </c>
      <c r="N171" s="10">
        <f>VLOOKUP(C171,'[1]Cenus Pivot Data Sheet'!$A$1:$M$469,12,FALSE)</f>
        <v>583976.42999999993</v>
      </c>
      <c r="O171" s="10">
        <f>VLOOKUP(C171,'[1]Cenus Pivot Data Sheet'!$A$1:$M$469,13,FALSE)</f>
        <v>4386676.0360000012</v>
      </c>
      <c r="P171" s="11">
        <f>IFERROR(VLOOKUP(C171,'[1]Influenze Pivot Data Sheet'!$A$1:$M$461,2,FALSE),0)</f>
        <v>100</v>
      </c>
      <c r="Q171" s="11">
        <f>IFERROR(VLOOKUP(C171,'[1]Influenze Pivot Data Sheet'!$A$1:$M$461,3,FALSE),0)</f>
        <v>44</v>
      </c>
      <c r="R171" s="11">
        <f>IFERROR(VLOOKUP(C171,'[1]Influenze Pivot Data Sheet'!$A$1:$M$461,4,FALSE),0)</f>
        <v>60</v>
      </c>
      <c r="S171" s="11">
        <f>IFERROR(VLOOKUP(C171,'[1]Influenze Pivot Data Sheet'!$A$1:$M$461,5,FALSE),0)</f>
        <v>60</v>
      </c>
      <c r="T171" s="11">
        <f>IFERROR(VLOOKUP(C171,'[1]Influenze Pivot Data Sheet'!$A$1:$M$461,6,FALSE),0)</f>
        <v>52</v>
      </c>
      <c r="U171" s="11">
        <f>IFERROR(VLOOKUP(C171,'[1]Influenze Pivot Data Sheet'!$A$1:$M$461,7,FALSE),0)</f>
        <v>19</v>
      </c>
      <c r="V171" s="11">
        <f>IFERROR(VLOOKUP(C171,'[1]Influenze Pivot Data Sheet'!$A$1:$M$461,8,FALSE),0)</f>
        <v>52</v>
      </c>
      <c r="W171" s="11">
        <f>IFERROR(VLOOKUP(C171,'[1]Influenze Pivot Data Sheet'!$A$1:$M$461,9,FALSE),0)</f>
        <v>103</v>
      </c>
      <c r="X171" s="11">
        <f>IFERROR(VLOOKUP(C171,'[1]Influenze Pivot Data Sheet'!$A$1:$M$461,10,FALSE),0)</f>
        <v>195</v>
      </c>
      <c r="Y171" s="11">
        <f>IFERROR(VLOOKUP(C171,'[1]Influenze Pivot Data Sheet'!$A$1:$M$461,11,FALSE),0)</f>
        <v>291</v>
      </c>
      <c r="Z171" s="11">
        <f>IFERROR(VLOOKUP(C171,'[1]Influenze Pivot Data Sheet'!$A$1:$M$461,12,FALSE),0)</f>
        <v>589</v>
      </c>
      <c r="AA171" s="11">
        <f>IFERROR(VLOOKUP(C171,'[1]Influenze Pivot Data Sheet'!$A$1:$M$461,13,FALSE),0)</f>
        <v>976</v>
      </c>
      <c r="AB171" s="4">
        <f t="shared" si="12"/>
        <v>3.3917232280042051E-4</v>
      </c>
      <c r="AC171" s="4">
        <f t="shared" si="13"/>
        <v>7.5056764876879818E-5</v>
      </c>
      <c r="AD171" s="4">
        <f t="shared" si="14"/>
        <v>9.6381437171014122E-5</v>
      </c>
      <c r="AE171" s="4">
        <f t="shared" si="16"/>
        <v>9.6333919722719358E-5</v>
      </c>
      <c r="AF171" s="4">
        <f t="shared" si="16"/>
        <v>9.7297193425969157E-5</v>
      </c>
      <c r="AG171" s="4">
        <f t="shared" si="16"/>
        <v>3.2204321463319897E-5</v>
      </c>
      <c r="AH171" s="4">
        <f t="shared" si="16"/>
        <v>9.4227955334514016E-5</v>
      </c>
      <c r="AI171" s="4">
        <f t="shared" si="16"/>
        <v>3.0540306108631118E-4</v>
      </c>
      <c r="AJ171" s="4">
        <f t="shared" si="16"/>
        <v>1.0967875222836993E-3</v>
      </c>
      <c r="AK171" s="4">
        <f t="shared" si="15"/>
        <v>4.221965283635473E-3</v>
      </c>
      <c r="AL171" s="4">
        <f t="shared" si="15"/>
        <v>1.0086023506119932E-3</v>
      </c>
      <c r="AM171" s="4">
        <f t="shared" si="15"/>
        <v>2.2249192600280724E-4</v>
      </c>
    </row>
    <row r="172" spans="1:39" x14ac:dyDescent="0.3">
      <c r="A172" s="9" t="s">
        <v>210</v>
      </c>
      <c r="B172" s="9" t="s">
        <v>36</v>
      </c>
      <c r="C172" s="9" t="s">
        <v>218</v>
      </c>
      <c r="D172" s="10">
        <f>VLOOKUP(C172,'[1]Cenus Pivot Data Sheet'!$A$1:$M$469,2,FALSE)</f>
        <v>291428.78000000009</v>
      </c>
      <c r="E172" s="10">
        <f>VLOOKUP(C172,'[1]Cenus Pivot Data Sheet'!$A$1:$M$469,3,FALSE)</f>
        <v>588997.22699999984</v>
      </c>
      <c r="F172" s="10">
        <f>VLOOKUP(C172,'[1]Cenus Pivot Data Sheet'!$A$1:$M$469,4,FALSE)</f>
        <v>614739.70699999994</v>
      </c>
      <c r="G172" s="10">
        <f>VLOOKUP(C172,'[1]Cenus Pivot Data Sheet'!$A$1:$M$469,5,FALSE)</f>
        <v>624090.17200000002</v>
      </c>
      <c r="H172" s="10">
        <f>VLOOKUP(C172,'[1]Cenus Pivot Data Sheet'!$A$1:$M$469,6,FALSE)</f>
        <v>540907.93499999994</v>
      </c>
      <c r="I172" s="10">
        <f>VLOOKUP(C172,'[1]Cenus Pivot Data Sheet'!$A$1:$M$469,7,FALSE)</f>
        <v>586695.87</v>
      </c>
      <c r="J172" s="10">
        <f>VLOOKUP(C172,'[1]Cenus Pivot Data Sheet'!$A$1:$M$469,8,FALSE)</f>
        <v>580778.93399999989</v>
      </c>
      <c r="K172" s="10">
        <f>VLOOKUP(C172,'[1]Cenus Pivot Data Sheet'!$A$1:$M$469,9,FALSE)</f>
        <v>383147.96100000007</v>
      </c>
      <c r="L172" s="10">
        <f>VLOOKUP(C172,'[1]Cenus Pivot Data Sheet'!$A$1:$M$469,10,FALSE)</f>
        <v>193613.89300000004</v>
      </c>
      <c r="M172" s="10">
        <f>VLOOKUP(C172,'[1]Cenus Pivot Data Sheet'!$A$1:$M$469,11,FALSE)</f>
        <v>75358.880999999994</v>
      </c>
      <c r="N172" s="10">
        <f>VLOOKUP(C172,'[1]Cenus Pivot Data Sheet'!$A$1:$M$469,12,FALSE)</f>
        <v>652120.7350000001</v>
      </c>
      <c r="O172" s="10">
        <f>VLOOKUP(C172,'[1]Cenus Pivot Data Sheet'!$A$1:$M$469,13,FALSE)</f>
        <v>4479759.3600000003</v>
      </c>
      <c r="P172" s="11">
        <f>IFERROR(VLOOKUP(C172,'[1]Influenze Pivot Data Sheet'!$A$1:$M$461,2,FALSE),0)</f>
        <v>88</v>
      </c>
      <c r="Q172" s="11">
        <f>IFERROR(VLOOKUP(C172,'[1]Influenze Pivot Data Sheet'!$A$1:$M$461,3,FALSE),0)</f>
        <v>68</v>
      </c>
      <c r="R172" s="11">
        <f>IFERROR(VLOOKUP(C172,'[1]Influenze Pivot Data Sheet'!$A$1:$M$461,4,FALSE),0)</f>
        <v>43</v>
      </c>
      <c r="S172" s="11">
        <f>IFERROR(VLOOKUP(C172,'[1]Influenze Pivot Data Sheet'!$A$1:$M$461,5,FALSE),0)</f>
        <v>63</v>
      </c>
      <c r="T172" s="11">
        <f>IFERROR(VLOOKUP(C172,'[1]Influenze Pivot Data Sheet'!$A$1:$M$461,6,FALSE),0)</f>
        <v>57</v>
      </c>
      <c r="U172" s="11">
        <f>IFERROR(VLOOKUP(C172,'[1]Influenze Pivot Data Sheet'!$A$1:$M$461,7,FALSE),0)</f>
        <v>33</v>
      </c>
      <c r="V172" s="11">
        <f>IFERROR(VLOOKUP(C172,'[1]Influenze Pivot Data Sheet'!$A$1:$M$461,8,FALSE),0)</f>
        <v>67</v>
      </c>
      <c r="W172" s="11">
        <f>IFERROR(VLOOKUP(C172,'[1]Influenze Pivot Data Sheet'!$A$1:$M$461,9,FALSE),0)</f>
        <v>94</v>
      </c>
      <c r="X172" s="11">
        <f>IFERROR(VLOOKUP(C172,'[1]Influenze Pivot Data Sheet'!$A$1:$M$461,10,FALSE),0)</f>
        <v>176</v>
      </c>
      <c r="Y172" s="11">
        <f>IFERROR(VLOOKUP(C172,'[1]Influenze Pivot Data Sheet'!$A$1:$M$461,11,FALSE),0)</f>
        <v>253</v>
      </c>
      <c r="Z172" s="11">
        <f>IFERROR(VLOOKUP(C172,'[1]Influenze Pivot Data Sheet'!$A$1:$M$461,12,FALSE),0)</f>
        <v>523</v>
      </c>
      <c r="AA172" s="11">
        <f>IFERROR(VLOOKUP(C172,'[1]Influenze Pivot Data Sheet'!$A$1:$M$461,13,FALSE),0)</f>
        <v>942</v>
      </c>
      <c r="AB172" s="4">
        <f t="shared" si="12"/>
        <v>3.0196056820469129E-4</v>
      </c>
      <c r="AC172" s="4">
        <f t="shared" si="13"/>
        <v>1.1545045864876376E-4</v>
      </c>
      <c r="AD172" s="4">
        <f t="shared" si="14"/>
        <v>6.994830415273631E-5</v>
      </c>
      <c r="AE172" s="4">
        <f t="shared" si="16"/>
        <v>1.00946950980026E-4</v>
      </c>
      <c r="AF172" s="4">
        <f t="shared" si="16"/>
        <v>1.0537837645143809E-4</v>
      </c>
      <c r="AG172" s="4">
        <f t="shared" si="16"/>
        <v>5.624720010386301E-5</v>
      </c>
      <c r="AH172" s="4">
        <f t="shared" si="16"/>
        <v>1.1536231098905528E-4</v>
      </c>
      <c r="AI172" s="4">
        <f t="shared" si="16"/>
        <v>2.4533603090217147E-4</v>
      </c>
      <c r="AJ172" s="4">
        <f t="shared" si="16"/>
        <v>9.0902567616880654E-4</v>
      </c>
      <c r="AK172" s="4">
        <f t="shared" si="15"/>
        <v>3.3572685348127718E-3</v>
      </c>
      <c r="AL172" s="4">
        <f t="shared" si="15"/>
        <v>8.0199872804228483E-4</v>
      </c>
      <c r="AM172" s="4">
        <f t="shared" si="15"/>
        <v>2.102791521373148E-4</v>
      </c>
    </row>
    <row r="173" spans="1:39" x14ac:dyDescent="0.3">
      <c r="A173" s="9" t="s">
        <v>210</v>
      </c>
      <c r="B173" s="9" t="s">
        <v>38</v>
      </c>
      <c r="C173" s="9" t="s">
        <v>219</v>
      </c>
      <c r="D173" s="10">
        <f>VLOOKUP(C173,'[1]Cenus Pivot Data Sheet'!$A$1:$M$469,2,FALSE)</f>
        <v>289816</v>
      </c>
      <c r="E173" s="10">
        <f>VLOOKUP(C173,'[1]Cenus Pivot Data Sheet'!$A$1:$M$469,3,FALSE)</f>
        <v>572628</v>
      </c>
      <c r="F173" s="10">
        <f>VLOOKUP(C173,'[1]Cenus Pivot Data Sheet'!$A$1:$M$469,4,FALSE)</f>
        <v>606222</v>
      </c>
      <c r="G173" s="10">
        <f>VLOOKUP(C173,'[1]Cenus Pivot Data Sheet'!$A$1:$M$469,5,FALSE)</f>
        <v>627517</v>
      </c>
      <c r="H173" s="10">
        <f>VLOOKUP(C173,'[1]Cenus Pivot Data Sheet'!$A$1:$M$469,6,FALSE)</f>
        <v>530602</v>
      </c>
      <c r="I173" s="10">
        <f>VLOOKUP(C173,'[1]Cenus Pivot Data Sheet'!$A$1:$M$469,7,FALSE)</f>
        <v>555232</v>
      </c>
      <c r="J173" s="10">
        <f>VLOOKUP(C173,'[1]Cenus Pivot Data Sheet'!$A$1:$M$469,8,FALSE)</f>
        <v>548072</v>
      </c>
      <c r="K173" s="10">
        <f>VLOOKUP(C173,'[1]Cenus Pivot Data Sheet'!$A$1:$M$469,9,FALSE)</f>
        <v>356898</v>
      </c>
      <c r="L173" s="10">
        <f>VLOOKUP(C173,'[1]Cenus Pivot Data Sheet'!$A$1:$M$469,10,FALSE)</f>
        <v>176640</v>
      </c>
      <c r="M173" s="10">
        <f>VLOOKUP(C173,'[1]Cenus Pivot Data Sheet'!$A$1:$M$469,11,FALSE)</f>
        <v>69369</v>
      </c>
      <c r="N173" s="10">
        <f>VLOOKUP(C173,'[1]Cenus Pivot Data Sheet'!$A$1:$M$469,12,FALSE)</f>
        <v>602907</v>
      </c>
      <c r="O173" s="10">
        <f>VLOOKUP(C173,'[1]Cenus Pivot Data Sheet'!$A$1:$M$469,13,FALSE)</f>
        <v>4332996</v>
      </c>
      <c r="P173" s="11">
        <f>IFERROR(VLOOKUP(C173,'[1]Influenze Pivot Data Sheet'!$A$1:$M$461,2,FALSE),0)</f>
        <v>113</v>
      </c>
      <c r="Q173" s="11">
        <f>IFERROR(VLOOKUP(C173,'[1]Influenze Pivot Data Sheet'!$A$1:$M$461,3,FALSE),0)</f>
        <v>53</v>
      </c>
      <c r="R173" s="11">
        <f>IFERROR(VLOOKUP(C173,'[1]Influenze Pivot Data Sheet'!$A$1:$M$461,4,FALSE),0)</f>
        <v>69</v>
      </c>
      <c r="S173" s="11">
        <f>IFERROR(VLOOKUP(C173,'[1]Influenze Pivot Data Sheet'!$A$1:$M$461,5,FALSE),0)</f>
        <v>47</v>
      </c>
      <c r="T173" s="11">
        <f>IFERROR(VLOOKUP(C173,'[1]Influenze Pivot Data Sheet'!$A$1:$M$461,6,FALSE),0)</f>
        <v>64</v>
      </c>
      <c r="U173" s="11">
        <f>IFERROR(VLOOKUP(C173,'[1]Influenze Pivot Data Sheet'!$A$1:$M$461,7,FALSE),0)</f>
        <v>37</v>
      </c>
      <c r="V173" s="11">
        <f>IFERROR(VLOOKUP(C173,'[1]Influenze Pivot Data Sheet'!$A$1:$M$461,8,FALSE),0)</f>
        <v>93</v>
      </c>
      <c r="W173" s="11">
        <f>IFERROR(VLOOKUP(C173,'[1]Influenze Pivot Data Sheet'!$A$1:$M$461,9,FALSE),0)</f>
        <v>135</v>
      </c>
      <c r="X173" s="11">
        <f>IFERROR(VLOOKUP(C173,'[1]Influenze Pivot Data Sheet'!$A$1:$M$461,10,FALSE),0)</f>
        <v>191</v>
      </c>
      <c r="Y173" s="11">
        <f>IFERROR(VLOOKUP(C173,'[1]Influenze Pivot Data Sheet'!$A$1:$M$461,11,FALSE),0)</f>
        <v>273</v>
      </c>
      <c r="Z173" s="11">
        <f>IFERROR(VLOOKUP(C173,'[1]Influenze Pivot Data Sheet'!$A$1:$M$461,12,FALSE),0)</f>
        <v>599</v>
      </c>
      <c r="AA173" s="11">
        <f>IFERROR(VLOOKUP(C173,'[1]Influenze Pivot Data Sheet'!$A$1:$M$461,13,FALSE),0)</f>
        <v>1075</v>
      </c>
      <c r="AB173" s="4">
        <f t="shared" si="12"/>
        <v>3.8990255886493498E-4</v>
      </c>
      <c r="AC173" s="4">
        <f t="shared" si="13"/>
        <v>9.2555725532108104E-5</v>
      </c>
      <c r="AD173" s="4">
        <f t="shared" si="14"/>
        <v>1.1381968981660183E-4</v>
      </c>
      <c r="AE173" s="4">
        <f t="shared" si="16"/>
        <v>7.4898369287206568E-5</v>
      </c>
      <c r="AF173" s="4">
        <f t="shared" si="16"/>
        <v>1.2061771346508306E-4</v>
      </c>
      <c r="AG173" s="4">
        <f t="shared" si="16"/>
        <v>6.6638810443202126E-5</v>
      </c>
      <c r="AH173" s="4">
        <f t="shared" si="16"/>
        <v>1.6968573472098556E-4</v>
      </c>
      <c r="AI173" s="4">
        <f t="shared" si="16"/>
        <v>3.7825933459980163E-4</v>
      </c>
      <c r="AJ173" s="4">
        <f t="shared" si="16"/>
        <v>1.0812952898550724E-3</v>
      </c>
      <c r="AK173" s="4">
        <f t="shared" si="15"/>
        <v>3.9354755005838338E-3</v>
      </c>
      <c r="AL173" s="4">
        <f t="shared" si="15"/>
        <v>9.9351973024031895E-4</v>
      </c>
      <c r="AM173" s="4">
        <f t="shared" si="15"/>
        <v>2.4809623641471165E-4</v>
      </c>
    </row>
    <row r="174" spans="1:39" x14ac:dyDescent="0.3">
      <c r="A174" s="9" t="s">
        <v>220</v>
      </c>
      <c r="B174" s="9" t="s">
        <v>22</v>
      </c>
      <c r="C174" s="9" t="s">
        <v>221</v>
      </c>
      <c r="D174" s="10">
        <f>VLOOKUP(C174,'[1]Cenus Pivot Data Sheet'!$A$1:$M$469,2,FALSE)</f>
        <v>70908.907999999996</v>
      </c>
      <c r="E174" s="10">
        <f>VLOOKUP(C174,'[1]Cenus Pivot Data Sheet'!$A$1:$M$469,3,FALSE)</f>
        <v>154170.177</v>
      </c>
      <c r="F174" s="10">
        <f>VLOOKUP(C174,'[1]Cenus Pivot Data Sheet'!$A$1:$M$469,4,FALSE)</f>
        <v>173479.875</v>
      </c>
      <c r="G174" s="10">
        <f>VLOOKUP(C174,'[1]Cenus Pivot Data Sheet'!$A$1:$M$469,5,FALSE)</f>
        <v>147387.47699999998</v>
      </c>
      <c r="H174" s="10">
        <f>VLOOKUP(C174,'[1]Cenus Pivot Data Sheet'!$A$1:$M$469,6,FALSE)</f>
        <v>184908.92799999999</v>
      </c>
      <c r="I174" s="10">
        <f>VLOOKUP(C174,'[1]Cenus Pivot Data Sheet'!$A$1:$M$469,7,FALSE)</f>
        <v>216653.70199999999</v>
      </c>
      <c r="J174" s="10">
        <f>VLOOKUP(C174,'[1]Cenus Pivot Data Sheet'!$A$1:$M$469,8,FALSE)</f>
        <v>171821.56099999999</v>
      </c>
      <c r="K174" s="10">
        <f>VLOOKUP(C174,'[1]Cenus Pivot Data Sheet'!$A$1:$M$469,9,FALSE)</f>
        <v>101939.62</v>
      </c>
      <c r="L174" s="10">
        <f>VLOOKUP(C174,'[1]Cenus Pivot Data Sheet'!$A$1:$M$469,10,FALSE)</f>
        <v>68907.931000000011</v>
      </c>
      <c r="M174" s="10">
        <f>VLOOKUP(C174,'[1]Cenus Pivot Data Sheet'!$A$1:$M$469,11,FALSE)</f>
        <v>26937.315999999999</v>
      </c>
      <c r="N174" s="10">
        <f>VLOOKUP(C174,'[1]Cenus Pivot Data Sheet'!$A$1:$M$469,12,FALSE)</f>
        <v>197784.867</v>
      </c>
      <c r="O174" s="10">
        <f>VLOOKUP(C174,'[1]Cenus Pivot Data Sheet'!$A$1:$M$469,13,FALSE)</f>
        <v>1317115.4949999999</v>
      </c>
      <c r="P174" s="11">
        <f>IFERROR(VLOOKUP(C174,'[1]Influenze Pivot Data Sheet'!$A$1:$M$461,2,FALSE),0)</f>
        <v>115</v>
      </c>
      <c r="Q174" s="11">
        <f>IFERROR(VLOOKUP(C174,'[1]Influenze Pivot Data Sheet'!$A$1:$M$461,3,FALSE),0)</f>
        <v>41</v>
      </c>
      <c r="R174" s="11">
        <f>IFERROR(VLOOKUP(C174,'[1]Influenze Pivot Data Sheet'!$A$1:$M$461,4,FALSE),0)</f>
        <v>67</v>
      </c>
      <c r="S174" s="11">
        <f>IFERROR(VLOOKUP(C174,'[1]Influenze Pivot Data Sheet'!$A$1:$M$461,5,FALSE),0)</f>
        <v>72</v>
      </c>
      <c r="T174" s="11">
        <f>IFERROR(VLOOKUP(C174,'[1]Influenze Pivot Data Sheet'!$A$1:$M$461,6,FALSE),0)</f>
        <v>51</v>
      </c>
      <c r="U174" s="11">
        <f>IFERROR(VLOOKUP(C174,'[1]Influenze Pivot Data Sheet'!$A$1:$M$461,7,FALSE),0)</f>
        <v>59</v>
      </c>
      <c r="V174" s="11">
        <f>IFERROR(VLOOKUP(C174,'[1]Influenze Pivot Data Sheet'!$A$1:$M$461,8,FALSE),0)</f>
        <v>46</v>
      </c>
      <c r="W174" s="11">
        <f>IFERROR(VLOOKUP(C174,'[1]Influenze Pivot Data Sheet'!$A$1:$M$461,9,FALSE),0)</f>
        <v>47</v>
      </c>
      <c r="X174" s="11">
        <f>IFERROR(VLOOKUP(C174,'[1]Influenze Pivot Data Sheet'!$A$1:$M$461,10,FALSE),0)</f>
        <v>59</v>
      </c>
      <c r="Y174" s="11">
        <f>IFERROR(VLOOKUP(C174,'[1]Influenze Pivot Data Sheet'!$A$1:$M$461,11,FALSE),0)</f>
        <v>103</v>
      </c>
      <c r="Z174" s="11">
        <f>IFERROR(VLOOKUP(C174,'[1]Influenze Pivot Data Sheet'!$A$1:$M$461,12,FALSE),0)</f>
        <v>209</v>
      </c>
      <c r="AA174" s="11">
        <f>IFERROR(VLOOKUP(C174,'[1]Influenze Pivot Data Sheet'!$A$1:$M$461,13,FALSE),0)</f>
        <v>660</v>
      </c>
      <c r="AB174" s="4">
        <f t="shared" si="12"/>
        <v>1.6217990552047424E-3</v>
      </c>
      <c r="AC174" s="4">
        <f t="shared" si="13"/>
        <v>2.6593989056651341E-4</v>
      </c>
      <c r="AD174" s="4">
        <f t="shared" si="14"/>
        <v>3.8621194533371665E-4</v>
      </c>
      <c r="AE174" s="4">
        <f t="shared" si="16"/>
        <v>4.8850826044060725E-4</v>
      </c>
      <c r="AF174" s="4">
        <f t="shared" si="16"/>
        <v>2.7581145243565528E-4</v>
      </c>
      <c r="AG174" s="4">
        <f t="shared" si="16"/>
        <v>2.7232398733717463E-4</v>
      </c>
      <c r="AH174" s="4">
        <f t="shared" si="16"/>
        <v>2.6771960243103602E-4</v>
      </c>
      <c r="AI174" s="4">
        <f t="shared" si="16"/>
        <v>4.6105724153180092E-4</v>
      </c>
      <c r="AJ174" s="4">
        <f t="shared" si="16"/>
        <v>8.5621493990292632E-4</v>
      </c>
      <c r="AK174" s="4">
        <f t="shared" si="15"/>
        <v>3.8236920114832528E-3</v>
      </c>
      <c r="AL174" s="4">
        <f t="shared" si="15"/>
        <v>1.0567036961427387E-3</v>
      </c>
      <c r="AM174" s="4">
        <f t="shared" si="15"/>
        <v>5.0109500837661929E-4</v>
      </c>
    </row>
    <row r="175" spans="1:39" x14ac:dyDescent="0.3">
      <c r="A175" s="9" t="s">
        <v>220</v>
      </c>
      <c r="B175" s="9" t="s">
        <v>24</v>
      </c>
      <c r="C175" s="9" t="s">
        <v>222</v>
      </c>
      <c r="D175" s="10">
        <f>VLOOKUP(C175,'[1]Cenus Pivot Data Sheet'!$A$1:$M$469,2,FALSE)</f>
        <v>69854.608999999997</v>
      </c>
      <c r="E175" s="10">
        <f>VLOOKUP(C175,'[1]Cenus Pivot Data Sheet'!$A$1:$M$469,3,FALSE)</f>
        <v>156391.02499999997</v>
      </c>
      <c r="F175" s="10">
        <f>VLOOKUP(C175,'[1]Cenus Pivot Data Sheet'!$A$1:$M$469,4,FALSE)</f>
        <v>171735.96100000001</v>
      </c>
      <c r="G175" s="10">
        <f>VLOOKUP(C175,'[1]Cenus Pivot Data Sheet'!$A$1:$M$469,5,FALSE)</f>
        <v>144232.56400000001</v>
      </c>
      <c r="H175" s="10">
        <f>VLOOKUP(C175,'[1]Cenus Pivot Data Sheet'!$A$1:$M$469,6,FALSE)</f>
        <v>182626.19400000002</v>
      </c>
      <c r="I175" s="10">
        <f>VLOOKUP(C175,'[1]Cenus Pivot Data Sheet'!$A$1:$M$469,7,FALSE)</f>
        <v>218987.40699999998</v>
      </c>
      <c r="J175" s="10">
        <f>VLOOKUP(C175,'[1]Cenus Pivot Data Sheet'!$A$1:$M$469,8,FALSE)</f>
        <v>180791.66800000001</v>
      </c>
      <c r="K175" s="10">
        <f>VLOOKUP(C175,'[1]Cenus Pivot Data Sheet'!$A$1:$M$469,9,FALSE)</f>
        <v>106281.59300000001</v>
      </c>
      <c r="L175" s="10">
        <f>VLOOKUP(C175,'[1]Cenus Pivot Data Sheet'!$A$1:$M$469,10,FALSE)</f>
        <v>69812.343999999997</v>
      </c>
      <c r="M175" s="10">
        <f>VLOOKUP(C175,'[1]Cenus Pivot Data Sheet'!$A$1:$M$469,11,FALSE)</f>
        <v>27321.834999999999</v>
      </c>
      <c r="N175" s="10">
        <f>VLOOKUP(C175,'[1]Cenus Pivot Data Sheet'!$A$1:$M$469,12,FALSE)</f>
        <v>203415.772</v>
      </c>
      <c r="O175" s="10">
        <f>VLOOKUP(C175,'[1]Cenus Pivot Data Sheet'!$A$1:$M$469,13,FALSE)</f>
        <v>1328035.2000000002</v>
      </c>
      <c r="P175" s="11">
        <f>IFERROR(VLOOKUP(C175,'[1]Influenze Pivot Data Sheet'!$A$1:$M$461,2,FALSE),0)</f>
        <v>99</v>
      </c>
      <c r="Q175" s="11">
        <f>IFERROR(VLOOKUP(C175,'[1]Influenze Pivot Data Sheet'!$A$1:$M$461,3,FALSE),0)</f>
        <v>31</v>
      </c>
      <c r="R175" s="11">
        <f>IFERROR(VLOOKUP(C175,'[1]Influenze Pivot Data Sheet'!$A$1:$M$461,4,FALSE),0)</f>
        <v>46</v>
      </c>
      <c r="S175" s="11">
        <f>IFERROR(VLOOKUP(C175,'[1]Influenze Pivot Data Sheet'!$A$1:$M$461,5,FALSE),0)</f>
        <v>52</v>
      </c>
      <c r="T175" s="11">
        <f>IFERROR(VLOOKUP(C175,'[1]Influenze Pivot Data Sheet'!$A$1:$M$461,6,FALSE),0)</f>
        <v>46</v>
      </c>
      <c r="U175" s="11">
        <f>IFERROR(VLOOKUP(C175,'[1]Influenze Pivot Data Sheet'!$A$1:$M$461,7,FALSE),0)</f>
        <v>45</v>
      </c>
      <c r="V175" s="11">
        <f>IFERROR(VLOOKUP(C175,'[1]Influenze Pivot Data Sheet'!$A$1:$M$461,8,FALSE),0)</f>
        <v>85</v>
      </c>
      <c r="W175" s="11">
        <f>IFERROR(VLOOKUP(C175,'[1]Influenze Pivot Data Sheet'!$A$1:$M$461,9,FALSE),0)</f>
        <v>59</v>
      </c>
      <c r="X175" s="11">
        <f>IFERROR(VLOOKUP(C175,'[1]Influenze Pivot Data Sheet'!$A$1:$M$461,10,FALSE),0)</f>
        <v>61</v>
      </c>
      <c r="Y175" s="11">
        <f>IFERROR(VLOOKUP(C175,'[1]Influenze Pivot Data Sheet'!$A$1:$M$461,11,FALSE),0)</f>
        <v>125</v>
      </c>
      <c r="Z175" s="11">
        <f>IFERROR(VLOOKUP(C175,'[1]Influenze Pivot Data Sheet'!$A$1:$M$461,12,FALSE),0)</f>
        <v>245</v>
      </c>
      <c r="AA175" s="11">
        <f>IFERROR(VLOOKUP(C175,'[1]Influenze Pivot Data Sheet'!$A$1:$M$461,13,FALSE),0)</f>
        <v>649</v>
      </c>
      <c r="AB175" s="4">
        <f t="shared" si="12"/>
        <v>1.4172293198291327E-3</v>
      </c>
      <c r="AC175" s="4">
        <f t="shared" si="13"/>
        <v>1.9822109356978769E-4</v>
      </c>
      <c r="AD175" s="4">
        <f t="shared" si="14"/>
        <v>2.6785304447680589E-4</v>
      </c>
      <c r="AE175" s="4">
        <f t="shared" si="16"/>
        <v>3.6052884700850217E-4</v>
      </c>
      <c r="AF175" s="4">
        <f t="shared" si="16"/>
        <v>2.5188062562372623E-4</v>
      </c>
      <c r="AG175" s="4">
        <f t="shared" si="16"/>
        <v>2.0549126827187832E-4</v>
      </c>
      <c r="AH175" s="4">
        <f t="shared" si="16"/>
        <v>4.7015440999194716E-4</v>
      </c>
      <c r="AI175" s="4">
        <f t="shared" si="16"/>
        <v>5.5512905230918012E-4</v>
      </c>
      <c r="AJ175" s="4">
        <f t="shared" si="16"/>
        <v>8.7377097666280917E-4</v>
      </c>
      <c r="AK175" s="4">
        <f t="shared" si="15"/>
        <v>4.575095340411799E-3</v>
      </c>
      <c r="AL175" s="4">
        <f t="shared" si="15"/>
        <v>1.2044297135425665E-3</v>
      </c>
      <c r="AM175" s="4">
        <f t="shared" si="15"/>
        <v>4.8869186599873244E-4</v>
      </c>
    </row>
    <row r="176" spans="1:39" x14ac:dyDescent="0.3">
      <c r="A176" s="9" t="s">
        <v>220</v>
      </c>
      <c r="B176" s="9" t="s">
        <v>26</v>
      </c>
      <c r="C176" s="9" t="s">
        <v>223</v>
      </c>
      <c r="D176" s="10">
        <f>VLOOKUP(C176,'[1]Cenus Pivot Data Sheet'!$A$1:$M$469,2,FALSE)</f>
        <v>70427.854999999996</v>
      </c>
      <c r="E176" s="10">
        <f>VLOOKUP(C176,'[1]Cenus Pivot Data Sheet'!$A$1:$M$469,3,FALSE)</f>
        <v>156752.85500000001</v>
      </c>
      <c r="F176" s="10">
        <f>VLOOKUP(C176,'[1]Cenus Pivot Data Sheet'!$A$1:$M$469,4,FALSE)</f>
        <v>170244.16700000002</v>
      </c>
      <c r="G176" s="10">
        <f>VLOOKUP(C176,'[1]Cenus Pivot Data Sheet'!$A$1:$M$469,5,FALSE)</f>
        <v>146526.39500000002</v>
      </c>
      <c r="H176" s="10">
        <f>VLOOKUP(C176,'[1]Cenus Pivot Data Sheet'!$A$1:$M$469,6,FALSE)</f>
        <v>177303.15899999999</v>
      </c>
      <c r="I176" s="10">
        <f>VLOOKUP(C176,'[1]Cenus Pivot Data Sheet'!$A$1:$M$469,7,FALSE)</f>
        <v>217949.76299999998</v>
      </c>
      <c r="J176" s="10">
        <f>VLOOKUP(C176,'[1]Cenus Pivot Data Sheet'!$A$1:$M$469,8,FALSE)</f>
        <v>184713.95</v>
      </c>
      <c r="K176" s="10">
        <f>VLOOKUP(C176,'[1]Cenus Pivot Data Sheet'!$A$1:$M$469,9,FALSE)</f>
        <v>109255.71400000001</v>
      </c>
      <c r="L176" s="10">
        <f>VLOOKUP(C176,'[1]Cenus Pivot Data Sheet'!$A$1:$M$469,10,FALSE)</f>
        <v>68953.612999999998</v>
      </c>
      <c r="M176" s="10">
        <f>VLOOKUP(C176,'[1]Cenus Pivot Data Sheet'!$A$1:$M$469,11,FALSE)</f>
        <v>26903.402999999998</v>
      </c>
      <c r="N176" s="10">
        <f>VLOOKUP(C176,'[1]Cenus Pivot Data Sheet'!$A$1:$M$469,12,FALSE)</f>
        <v>205112.72999999998</v>
      </c>
      <c r="O176" s="10">
        <f>VLOOKUP(C176,'[1]Cenus Pivot Data Sheet'!$A$1:$M$469,13,FALSE)</f>
        <v>1329030.8739999998</v>
      </c>
      <c r="P176" s="11">
        <f>IFERROR(VLOOKUP(C176,'[1]Influenze Pivot Data Sheet'!$A$1:$M$461,2,FALSE),0)</f>
        <v>122</v>
      </c>
      <c r="Q176" s="11">
        <f>IFERROR(VLOOKUP(C176,'[1]Influenze Pivot Data Sheet'!$A$1:$M$461,3,FALSE),0)</f>
        <v>38</v>
      </c>
      <c r="R176" s="11">
        <f>IFERROR(VLOOKUP(C176,'[1]Influenze Pivot Data Sheet'!$A$1:$M$461,4,FALSE),0)</f>
        <v>56</v>
      </c>
      <c r="S176" s="11">
        <f>IFERROR(VLOOKUP(C176,'[1]Influenze Pivot Data Sheet'!$A$1:$M$461,5,FALSE),0)</f>
        <v>45</v>
      </c>
      <c r="T176" s="11">
        <f>IFERROR(VLOOKUP(C176,'[1]Influenze Pivot Data Sheet'!$A$1:$M$461,6,FALSE),0)</f>
        <v>57</v>
      </c>
      <c r="U176" s="11">
        <f>IFERROR(VLOOKUP(C176,'[1]Influenze Pivot Data Sheet'!$A$1:$M$461,7,FALSE),0)</f>
        <v>66</v>
      </c>
      <c r="V176" s="11">
        <f>IFERROR(VLOOKUP(C176,'[1]Influenze Pivot Data Sheet'!$A$1:$M$461,8,FALSE),0)</f>
        <v>42</v>
      </c>
      <c r="W176" s="11">
        <f>IFERROR(VLOOKUP(C176,'[1]Influenze Pivot Data Sheet'!$A$1:$M$461,9,FALSE),0)</f>
        <v>63</v>
      </c>
      <c r="X176" s="11">
        <f>IFERROR(VLOOKUP(C176,'[1]Influenze Pivot Data Sheet'!$A$1:$M$461,10,FALSE),0)</f>
        <v>79</v>
      </c>
      <c r="Y176" s="11">
        <f>IFERROR(VLOOKUP(C176,'[1]Influenze Pivot Data Sheet'!$A$1:$M$461,11,FALSE),0)</f>
        <v>138</v>
      </c>
      <c r="Z176" s="11">
        <f>IFERROR(VLOOKUP(C176,'[1]Influenze Pivot Data Sheet'!$A$1:$M$461,12,FALSE),0)</f>
        <v>280</v>
      </c>
      <c r="AA176" s="11">
        <f>IFERROR(VLOOKUP(C176,'[1]Influenze Pivot Data Sheet'!$A$1:$M$461,13,FALSE),0)</f>
        <v>706</v>
      </c>
      <c r="AB176" s="4">
        <f t="shared" si="12"/>
        <v>1.7322691426566947E-3</v>
      </c>
      <c r="AC176" s="4">
        <f t="shared" si="13"/>
        <v>2.4241982705833332E-4</v>
      </c>
      <c r="AD176" s="4">
        <f t="shared" si="14"/>
        <v>3.2893931690476067E-4</v>
      </c>
      <c r="AE176" s="4">
        <f t="shared" si="16"/>
        <v>3.0711190294417597E-4</v>
      </c>
      <c r="AF176" s="4">
        <f t="shared" si="16"/>
        <v>3.2148327374133251E-4</v>
      </c>
      <c r="AG176" s="4">
        <f t="shared" si="16"/>
        <v>3.0282207739771666E-4</v>
      </c>
      <c r="AH176" s="4">
        <f t="shared" si="16"/>
        <v>2.2737860351099631E-4</v>
      </c>
      <c r="AI176" s="4">
        <f t="shared" si="16"/>
        <v>5.7662888002361131E-4</v>
      </c>
      <c r="AJ176" s="4">
        <f t="shared" si="16"/>
        <v>1.1456977606090055E-3</v>
      </c>
      <c r="AK176" s="4">
        <f t="shared" si="15"/>
        <v>5.1294626185393721E-3</v>
      </c>
      <c r="AL176" s="4">
        <f t="shared" si="15"/>
        <v>1.365102985075573E-3</v>
      </c>
      <c r="AM176" s="4">
        <f t="shared" si="15"/>
        <v>5.3121414544354676E-4</v>
      </c>
    </row>
    <row r="177" spans="1:39" x14ac:dyDescent="0.3">
      <c r="A177" s="9" t="s">
        <v>220</v>
      </c>
      <c r="B177" s="9" t="s">
        <v>28</v>
      </c>
      <c r="C177" s="9" t="s">
        <v>224</v>
      </c>
      <c r="D177" s="10">
        <f>VLOOKUP(C177,'[1]Cenus Pivot Data Sheet'!$A$1:$M$469,2,FALSE)</f>
        <v>67997.369000000006</v>
      </c>
      <c r="E177" s="10">
        <f>VLOOKUP(C177,'[1]Cenus Pivot Data Sheet'!$A$1:$M$469,3,FALSE)</f>
        <v>151752.61799999999</v>
      </c>
      <c r="F177" s="10">
        <f>VLOOKUP(C177,'[1]Cenus Pivot Data Sheet'!$A$1:$M$469,4,FALSE)</f>
        <v>166605.57199999999</v>
      </c>
      <c r="G177" s="10">
        <f>VLOOKUP(C177,'[1]Cenus Pivot Data Sheet'!$A$1:$M$469,5,FALSE)</f>
        <v>143640.47100000002</v>
      </c>
      <c r="H177" s="10">
        <f>VLOOKUP(C177,'[1]Cenus Pivot Data Sheet'!$A$1:$M$469,6,FALSE)</f>
        <v>169248.83499999999</v>
      </c>
      <c r="I177" s="10">
        <f>VLOOKUP(C177,'[1]Cenus Pivot Data Sheet'!$A$1:$M$469,7,FALSE)</f>
        <v>213957.14500000002</v>
      </c>
      <c r="J177" s="10">
        <f>VLOOKUP(C177,'[1]Cenus Pivot Data Sheet'!$A$1:$M$469,8,FALSE)</f>
        <v>189178.64599999998</v>
      </c>
      <c r="K177" s="10">
        <f>VLOOKUP(C177,'[1]Cenus Pivot Data Sheet'!$A$1:$M$469,9,FALSE)</f>
        <v>112263.77100000001</v>
      </c>
      <c r="L177" s="10">
        <f>VLOOKUP(C177,'[1]Cenus Pivot Data Sheet'!$A$1:$M$469,10,FALSE)</f>
        <v>69188.3</v>
      </c>
      <c r="M177" s="10">
        <f>VLOOKUP(C177,'[1]Cenus Pivot Data Sheet'!$A$1:$M$469,11,FALSE)</f>
        <v>28274.792999999998</v>
      </c>
      <c r="N177" s="10">
        <f>VLOOKUP(C177,'[1]Cenus Pivot Data Sheet'!$A$1:$M$469,12,FALSE)</f>
        <v>209726.864</v>
      </c>
      <c r="O177" s="10">
        <f>VLOOKUP(C177,'[1]Cenus Pivot Data Sheet'!$A$1:$M$469,13,FALSE)</f>
        <v>1312107.52</v>
      </c>
      <c r="P177" s="11">
        <f>IFERROR(VLOOKUP(C177,'[1]Influenze Pivot Data Sheet'!$A$1:$M$461,2,FALSE),0)</f>
        <v>118</v>
      </c>
      <c r="Q177" s="11">
        <f>IFERROR(VLOOKUP(C177,'[1]Influenze Pivot Data Sheet'!$A$1:$M$461,3,FALSE),0)</f>
        <v>64</v>
      </c>
      <c r="R177" s="11">
        <f>IFERROR(VLOOKUP(C177,'[1]Influenze Pivot Data Sheet'!$A$1:$M$461,4,FALSE),0)</f>
        <v>40</v>
      </c>
      <c r="S177" s="11">
        <f>IFERROR(VLOOKUP(C177,'[1]Influenze Pivot Data Sheet'!$A$1:$M$461,5,FALSE),0)</f>
        <v>45</v>
      </c>
      <c r="T177" s="11">
        <f>IFERROR(VLOOKUP(C177,'[1]Influenze Pivot Data Sheet'!$A$1:$M$461,6,FALSE),0)</f>
        <v>61</v>
      </c>
      <c r="U177" s="11">
        <f>IFERROR(VLOOKUP(C177,'[1]Influenze Pivot Data Sheet'!$A$1:$M$461,7,FALSE),0)</f>
        <v>65</v>
      </c>
      <c r="V177" s="11">
        <f>IFERROR(VLOOKUP(C177,'[1]Influenze Pivot Data Sheet'!$A$1:$M$461,8,FALSE),0)</f>
        <v>52</v>
      </c>
      <c r="W177" s="11">
        <f>IFERROR(VLOOKUP(C177,'[1]Influenze Pivot Data Sheet'!$A$1:$M$461,9,FALSE),0)</f>
        <v>56</v>
      </c>
      <c r="X177" s="11">
        <f>IFERROR(VLOOKUP(C177,'[1]Influenze Pivot Data Sheet'!$A$1:$M$461,10,FALSE),0)</f>
        <v>72</v>
      </c>
      <c r="Y177" s="11">
        <f>IFERROR(VLOOKUP(C177,'[1]Influenze Pivot Data Sheet'!$A$1:$M$461,11,FALSE),0)</f>
        <v>87</v>
      </c>
      <c r="Z177" s="11">
        <f>IFERROR(VLOOKUP(C177,'[1]Influenze Pivot Data Sheet'!$A$1:$M$461,12,FALSE),0)</f>
        <v>215</v>
      </c>
      <c r="AA177" s="11">
        <f>IFERROR(VLOOKUP(C177,'[1]Influenze Pivot Data Sheet'!$A$1:$M$461,13,FALSE),0)</f>
        <v>660</v>
      </c>
      <c r="AB177" s="4">
        <f t="shared" si="12"/>
        <v>1.7353612608158411E-3</v>
      </c>
      <c r="AC177" s="4">
        <f t="shared" si="13"/>
        <v>4.2173901737892921E-4</v>
      </c>
      <c r="AD177" s="4">
        <f t="shared" si="14"/>
        <v>2.4008800858112958E-4</v>
      </c>
      <c r="AE177" s="4">
        <f t="shared" si="16"/>
        <v>3.1328218075809563E-4</v>
      </c>
      <c r="AF177" s="4">
        <f t="shared" si="16"/>
        <v>3.6041607021992207E-4</v>
      </c>
      <c r="AG177" s="4">
        <f t="shared" si="16"/>
        <v>3.0379915566736506E-4</v>
      </c>
      <c r="AH177" s="4">
        <f t="shared" si="16"/>
        <v>2.7487246102818607E-4</v>
      </c>
      <c r="AI177" s="4">
        <f t="shared" si="16"/>
        <v>4.988252176207407E-4</v>
      </c>
      <c r="AJ177" s="4">
        <f t="shared" si="16"/>
        <v>1.0406383738291011E-3</v>
      </c>
      <c r="AK177" s="4">
        <f t="shared" si="15"/>
        <v>3.0769456031030894E-3</v>
      </c>
      <c r="AL177" s="4">
        <f t="shared" si="15"/>
        <v>1.0251428734470564E-3</v>
      </c>
      <c r="AM177" s="4">
        <f t="shared" si="15"/>
        <v>5.030075584049697E-4</v>
      </c>
    </row>
    <row r="178" spans="1:39" x14ac:dyDescent="0.3">
      <c r="A178" s="9" t="s">
        <v>220</v>
      </c>
      <c r="B178" s="9" t="s">
        <v>30</v>
      </c>
      <c r="C178" s="9" t="s">
        <v>225</v>
      </c>
      <c r="D178" s="10">
        <f>VLOOKUP(C178,'[1]Cenus Pivot Data Sheet'!$A$1:$M$469,2,FALSE)</f>
        <v>67206.488999999987</v>
      </c>
      <c r="E178" s="10">
        <f>VLOOKUP(C178,'[1]Cenus Pivot Data Sheet'!$A$1:$M$469,3,FALSE)</f>
        <v>151387.83399999997</v>
      </c>
      <c r="F178" s="10">
        <f>VLOOKUP(C178,'[1]Cenus Pivot Data Sheet'!$A$1:$M$469,4,FALSE)</f>
        <v>166279.99899999998</v>
      </c>
      <c r="G178" s="10">
        <f>VLOOKUP(C178,'[1]Cenus Pivot Data Sheet'!$A$1:$M$469,5,FALSE)</f>
        <v>146565.72200000001</v>
      </c>
      <c r="H178" s="10">
        <f>VLOOKUP(C178,'[1]Cenus Pivot Data Sheet'!$A$1:$M$469,6,FALSE)</f>
        <v>166515.97600000002</v>
      </c>
      <c r="I178" s="10">
        <f>VLOOKUP(C178,'[1]Cenus Pivot Data Sheet'!$A$1:$M$469,7,FALSE)</f>
        <v>214111.89799999999</v>
      </c>
      <c r="J178" s="10">
        <f>VLOOKUP(C178,'[1]Cenus Pivot Data Sheet'!$A$1:$M$469,8,FALSE)</f>
        <v>197092.21400000004</v>
      </c>
      <c r="K178" s="10">
        <f>VLOOKUP(C178,'[1]Cenus Pivot Data Sheet'!$A$1:$M$469,9,FALSE)</f>
        <v>120085.68299999999</v>
      </c>
      <c r="L178" s="10">
        <f>VLOOKUP(C178,'[1]Cenus Pivot Data Sheet'!$A$1:$M$469,10,FALSE)</f>
        <v>70659.910999999993</v>
      </c>
      <c r="M178" s="10">
        <f>VLOOKUP(C178,'[1]Cenus Pivot Data Sheet'!$A$1:$M$469,11,FALSE)</f>
        <v>29655.079000000002</v>
      </c>
      <c r="N178" s="10">
        <f>VLOOKUP(C178,'[1]Cenus Pivot Data Sheet'!$A$1:$M$469,12,FALSE)</f>
        <v>220400.67299999998</v>
      </c>
      <c r="O178" s="10">
        <f>VLOOKUP(C178,'[1]Cenus Pivot Data Sheet'!$A$1:$M$469,13,FALSE)</f>
        <v>1329560.8050000002</v>
      </c>
      <c r="P178" s="11">
        <f>IFERROR(VLOOKUP(C178,'[1]Influenze Pivot Data Sheet'!$A$1:$M$461,2,FALSE),0)</f>
        <v>95</v>
      </c>
      <c r="Q178" s="11">
        <f>IFERROR(VLOOKUP(C178,'[1]Influenze Pivot Data Sheet'!$A$1:$M$461,3,FALSE),0)</f>
        <v>53</v>
      </c>
      <c r="R178" s="11">
        <f>IFERROR(VLOOKUP(C178,'[1]Influenze Pivot Data Sheet'!$A$1:$M$461,4,FALSE),0)</f>
        <v>42</v>
      </c>
      <c r="S178" s="11">
        <f>IFERROR(VLOOKUP(C178,'[1]Influenze Pivot Data Sheet'!$A$1:$M$461,5,FALSE),0)</f>
        <v>45</v>
      </c>
      <c r="T178" s="11">
        <f>IFERROR(VLOOKUP(C178,'[1]Influenze Pivot Data Sheet'!$A$1:$M$461,6,FALSE),0)</f>
        <v>45</v>
      </c>
      <c r="U178" s="11">
        <f>IFERROR(VLOOKUP(C178,'[1]Influenze Pivot Data Sheet'!$A$1:$M$461,7,FALSE),0)</f>
        <v>52</v>
      </c>
      <c r="V178" s="11">
        <f>IFERROR(VLOOKUP(C178,'[1]Influenze Pivot Data Sheet'!$A$1:$M$461,8,FALSE),0)</f>
        <v>43</v>
      </c>
      <c r="W178" s="11">
        <f>IFERROR(VLOOKUP(C178,'[1]Influenze Pivot Data Sheet'!$A$1:$M$461,9,FALSE),0)</f>
        <v>54</v>
      </c>
      <c r="X178" s="11">
        <f>IFERROR(VLOOKUP(C178,'[1]Influenze Pivot Data Sheet'!$A$1:$M$461,10,FALSE),0)</f>
        <v>52</v>
      </c>
      <c r="Y178" s="11">
        <f>IFERROR(VLOOKUP(C178,'[1]Influenze Pivot Data Sheet'!$A$1:$M$461,11,FALSE),0)</f>
        <v>109</v>
      </c>
      <c r="Z178" s="11">
        <f>IFERROR(VLOOKUP(C178,'[1]Influenze Pivot Data Sheet'!$A$1:$M$461,12,FALSE),0)</f>
        <v>215</v>
      </c>
      <c r="AA178" s="11">
        <f>IFERROR(VLOOKUP(C178,'[1]Influenze Pivot Data Sheet'!$A$1:$M$461,13,FALSE),0)</f>
        <v>590</v>
      </c>
      <c r="AB178" s="4">
        <f t="shared" si="12"/>
        <v>1.4135539798842938E-3</v>
      </c>
      <c r="AC178" s="4">
        <f t="shared" si="13"/>
        <v>3.5009418260122549E-4</v>
      </c>
      <c r="AD178" s="4">
        <f t="shared" si="14"/>
        <v>2.5258600103792404E-4</v>
      </c>
      <c r="AE178" s="4">
        <f t="shared" si="16"/>
        <v>3.0702949766112434E-4</v>
      </c>
      <c r="AF178" s="4">
        <f t="shared" si="16"/>
        <v>2.7024433979836262E-4</v>
      </c>
      <c r="AG178" s="4">
        <f t="shared" si="16"/>
        <v>2.4286366374651447E-4</v>
      </c>
      <c r="AH178" s="4">
        <f t="shared" si="16"/>
        <v>2.1817198725059729E-4</v>
      </c>
      <c r="AI178" s="4">
        <f t="shared" si="16"/>
        <v>4.4967891801056753E-4</v>
      </c>
      <c r="AJ178" s="4">
        <f t="shared" si="16"/>
        <v>7.3591940980508746E-4</v>
      </c>
      <c r="AK178" s="4">
        <f t="shared" si="15"/>
        <v>3.6755929734667036E-3</v>
      </c>
      <c r="AL178" s="4">
        <f t="shared" si="15"/>
        <v>9.7549611384353634E-4</v>
      </c>
      <c r="AM178" s="4">
        <f t="shared" si="15"/>
        <v>4.4375556031828114E-4</v>
      </c>
    </row>
    <row r="179" spans="1:39" x14ac:dyDescent="0.3">
      <c r="A179" s="9" t="s">
        <v>220</v>
      </c>
      <c r="B179" s="9" t="s">
        <v>32</v>
      </c>
      <c r="C179" s="9" t="s">
        <v>226</v>
      </c>
      <c r="D179" s="10">
        <f>VLOOKUP(C179,'[1]Cenus Pivot Data Sheet'!$A$1:$M$469,2,FALSE)</f>
        <v>65956.34199999999</v>
      </c>
      <c r="E179" s="10">
        <f>VLOOKUP(C179,'[1]Cenus Pivot Data Sheet'!$A$1:$M$469,3,FALSE)</f>
        <v>149855.83600000001</v>
      </c>
      <c r="F179" s="10">
        <f>VLOOKUP(C179,'[1]Cenus Pivot Data Sheet'!$A$1:$M$469,4,FALSE)</f>
        <v>164211.20499999999</v>
      </c>
      <c r="G179" s="10">
        <f>VLOOKUP(C179,'[1]Cenus Pivot Data Sheet'!$A$1:$M$469,5,FALSE)</f>
        <v>148913.19699999999</v>
      </c>
      <c r="H179" s="10">
        <f>VLOOKUP(C179,'[1]Cenus Pivot Data Sheet'!$A$1:$M$469,6,FALSE)</f>
        <v>162545.875</v>
      </c>
      <c r="I179" s="10">
        <f>VLOOKUP(C179,'[1]Cenus Pivot Data Sheet'!$A$1:$M$469,7,FALSE)</f>
        <v>209736.07199999999</v>
      </c>
      <c r="J179" s="10">
        <f>VLOOKUP(C179,'[1]Cenus Pivot Data Sheet'!$A$1:$M$469,8,FALSE)</f>
        <v>200903.606</v>
      </c>
      <c r="K179" s="10">
        <f>VLOOKUP(C179,'[1]Cenus Pivot Data Sheet'!$A$1:$M$469,9,FALSE)</f>
        <v>125861.02399999999</v>
      </c>
      <c r="L179" s="10">
        <f>VLOOKUP(C179,'[1]Cenus Pivot Data Sheet'!$A$1:$M$469,10,FALSE)</f>
        <v>70951.417000000001</v>
      </c>
      <c r="M179" s="10">
        <f>VLOOKUP(C179,'[1]Cenus Pivot Data Sheet'!$A$1:$M$469,11,FALSE)</f>
        <v>29861.785000000003</v>
      </c>
      <c r="N179" s="10">
        <f>VLOOKUP(C179,'[1]Cenus Pivot Data Sheet'!$A$1:$M$469,12,FALSE)</f>
        <v>226674.226</v>
      </c>
      <c r="O179" s="10">
        <f>VLOOKUP(C179,'[1]Cenus Pivot Data Sheet'!$A$1:$M$469,13,FALSE)</f>
        <v>1328796.3589999997</v>
      </c>
      <c r="P179" s="11">
        <f>IFERROR(VLOOKUP(C179,'[1]Influenze Pivot Data Sheet'!$A$1:$M$461,2,FALSE),0)</f>
        <v>102</v>
      </c>
      <c r="Q179" s="11">
        <f>IFERROR(VLOOKUP(C179,'[1]Influenze Pivot Data Sheet'!$A$1:$M$461,3,FALSE),0)</f>
        <v>64</v>
      </c>
      <c r="R179" s="11">
        <f>IFERROR(VLOOKUP(C179,'[1]Influenze Pivot Data Sheet'!$A$1:$M$461,4,FALSE),0)</f>
        <v>41</v>
      </c>
      <c r="S179" s="11">
        <f>IFERROR(VLOOKUP(C179,'[1]Influenze Pivot Data Sheet'!$A$1:$M$461,5,FALSE),0)</f>
        <v>59</v>
      </c>
      <c r="T179" s="11">
        <f>IFERROR(VLOOKUP(C179,'[1]Influenze Pivot Data Sheet'!$A$1:$M$461,6,FALSE),0)</f>
        <v>44</v>
      </c>
      <c r="U179" s="11">
        <f>IFERROR(VLOOKUP(C179,'[1]Influenze Pivot Data Sheet'!$A$1:$M$461,7,FALSE),0)</f>
        <v>43</v>
      </c>
      <c r="V179" s="11">
        <f>IFERROR(VLOOKUP(C179,'[1]Influenze Pivot Data Sheet'!$A$1:$M$461,8,FALSE),0)</f>
        <v>44</v>
      </c>
      <c r="W179" s="11">
        <f>IFERROR(VLOOKUP(C179,'[1]Influenze Pivot Data Sheet'!$A$1:$M$461,9,FALSE),0)</f>
        <v>59</v>
      </c>
      <c r="X179" s="11">
        <f>IFERROR(VLOOKUP(C179,'[1]Influenze Pivot Data Sheet'!$A$1:$M$461,10,FALSE),0)</f>
        <v>67</v>
      </c>
      <c r="Y179" s="11">
        <f>IFERROR(VLOOKUP(C179,'[1]Influenze Pivot Data Sheet'!$A$1:$M$461,11,FALSE),0)</f>
        <v>97</v>
      </c>
      <c r="Z179" s="11">
        <f>IFERROR(VLOOKUP(C179,'[1]Influenze Pivot Data Sheet'!$A$1:$M$461,12,FALSE),0)</f>
        <v>223</v>
      </c>
      <c r="AA179" s="11">
        <f>IFERROR(VLOOKUP(C179,'[1]Influenze Pivot Data Sheet'!$A$1:$M$461,13,FALSE),0)</f>
        <v>620</v>
      </c>
      <c r="AB179" s="4">
        <f t="shared" si="12"/>
        <v>1.5464775169004978E-3</v>
      </c>
      <c r="AC179" s="4">
        <f t="shared" si="13"/>
        <v>4.2707712764686719E-4</v>
      </c>
      <c r="AD179" s="4">
        <f t="shared" si="14"/>
        <v>2.4967845525523063E-4</v>
      </c>
      <c r="AE179" s="4">
        <f t="shared" si="16"/>
        <v>3.9620397109599363E-4</v>
      </c>
      <c r="AF179" s="4">
        <f t="shared" si="16"/>
        <v>2.706928121061208E-4</v>
      </c>
      <c r="AG179" s="4">
        <f t="shared" si="16"/>
        <v>2.0501957336170577E-4</v>
      </c>
      <c r="AH179" s="4">
        <f t="shared" si="16"/>
        <v>2.1901050397273605E-4</v>
      </c>
      <c r="AI179" s="4">
        <f t="shared" si="16"/>
        <v>4.6877101524297153E-4</v>
      </c>
      <c r="AJ179" s="4">
        <f t="shared" si="16"/>
        <v>9.4430813129496767E-4</v>
      </c>
      <c r="AK179" s="4">
        <f t="shared" si="15"/>
        <v>3.248298787229229E-3</v>
      </c>
      <c r="AL179" s="4">
        <f t="shared" si="15"/>
        <v>9.8379071999125304E-4</v>
      </c>
      <c r="AM179" s="4">
        <f t="shared" si="15"/>
        <v>4.6658767221983348E-4</v>
      </c>
    </row>
    <row r="180" spans="1:39" x14ac:dyDescent="0.3">
      <c r="A180" s="9" t="s">
        <v>220</v>
      </c>
      <c r="B180" s="9" t="s">
        <v>34</v>
      </c>
      <c r="C180" s="9" t="s">
        <v>227</v>
      </c>
      <c r="D180" s="10">
        <f>VLOOKUP(C180,'[1]Cenus Pivot Data Sheet'!$A$1:$M$469,2,FALSE)</f>
        <v>64944.400999999991</v>
      </c>
      <c r="E180" s="10">
        <f>VLOOKUP(C180,'[1]Cenus Pivot Data Sheet'!$A$1:$M$469,3,FALSE)</f>
        <v>145959.08900000001</v>
      </c>
      <c r="F180" s="10">
        <f>VLOOKUP(C180,'[1]Cenus Pivot Data Sheet'!$A$1:$M$469,4,FALSE)</f>
        <v>160379.67100000003</v>
      </c>
      <c r="G180" s="10">
        <f>VLOOKUP(C180,'[1]Cenus Pivot Data Sheet'!$A$1:$M$469,5,FALSE)</f>
        <v>147529.31199999998</v>
      </c>
      <c r="H180" s="10">
        <f>VLOOKUP(C180,'[1]Cenus Pivot Data Sheet'!$A$1:$M$469,6,FALSE)</f>
        <v>154234.05900000001</v>
      </c>
      <c r="I180" s="10">
        <f>VLOOKUP(C180,'[1]Cenus Pivot Data Sheet'!$A$1:$M$469,7,FALSE)</f>
        <v>198602.57199999999</v>
      </c>
      <c r="J180" s="10">
        <f>VLOOKUP(C180,'[1]Cenus Pivot Data Sheet'!$A$1:$M$469,8,FALSE)</f>
        <v>196171.67199999996</v>
      </c>
      <c r="K180" s="10">
        <f>VLOOKUP(C180,'[1]Cenus Pivot Data Sheet'!$A$1:$M$469,9,FALSE)</f>
        <v>127684.69499999999</v>
      </c>
      <c r="L180" s="10">
        <f>VLOOKUP(C180,'[1]Cenus Pivot Data Sheet'!$A$1:$M$469,10,FALSE)</f>
        <v>69236.83600000001</v>
      </c>
      <c r="M180" s="10">
        <f>VLOOKUP(C180,'[1]Cenus Pivot Data Sheet'!$A$1:$M$469,11,FALSE)</f>
        <v>29402.300999999999</v>
      </c>
      <c r="N180" s="10">
        <f>VLOOKUP(C180,'[1]Cenus Pivot Data Sheet'!$A$1:$M$469,12,FALSE)</f>
        <v>226323.83200000002</v>
      </c>
      <c r="O180" s="10">
        <f>VLOOKUP(C180,'[1]Cenus Pivot Data Sheet'!$A$1:$M$469,13,FALSE)</f>
        <v>1294144.608</v>
      </c>
      <c r="P180" s="11">
        <f>IFERROR(VLOOKUP(C180,'[1]Influenze Pivot Data Sheet'!$A$1:$M$461,2,FALSE),0)</f>
        <v>106</v>
      </c>
      <c r="Q180" s="11">
        <f>IFERROR(VLOOKUP(C180,'[1]Influenze Pivot Data Sheet'!$A$1:$M$461,3,FALSE),0)</f>
        <v>51</v>
      </c>
      <c r="R180" s="11">
        <f>IFERROR(VLOOKUP(C180,'[1]Influenze Pivot Data Sheet'!$A$1:$M$461,4,FALSE),0)</f>
        <v>58</v>
      </c>
      <c r="S180" s="11">
        <f>IFERROR(VLOOKUP(C180,'[1]Influenze Pivot Data Sheet'!$A$1:$M$461,5,FALSE),0)</f>
        <v>80</v>
      </c>
      <c r="T180" s="11">
        <f>IFERROR(VLOOKUP(C180,'[1]Influenze Pivot Data Sheet'!$A$1:$M$461,6,FALSE),0)</f>
        <v>64</v>
      </c>
      <c r="U180" s="11">
        <f>IFERROR(VLOOKUP(C180,'[1]Influenze Pivot Data Sheet'!$A$1:$M$461,7,FALSE),0)</f>
        <v>53</v>
      </c>
      <c r="V180" s="11">
        <f>IFERROR(VLOOKUP(C180,'[1]Influenze Pivot Data Sheet'!$A$1:$M$461,8,FALSE),0)</f>
        <v>70</v>
      </c>
      <c r="W180" s="11">
        <f>IFERROR(VLOOKUP(C180,'[1]Influenze Pivot Data Sheet'!$A$1:$M$461,9,FALSE),0)</f>
        <v>61</v>
      </c>
      <c r="X180" s="11">
        <f>IFERROR(VLOOKUP(C180,'[1]Influenze Pivot Data Sheet'!$A$1:$M$461,10,FALSE),0)</f>
        <v>90</v>
      </c>
      <c r="Y180" s="11">
        <f>IFERROR(VLOOKUP(C180,'[1]Influenze Pivot Data Sheet'!$A$1:$M$461,11,FALSE),0)</f>
        <v>158</v>
      </c>
      <c r="Z180" s="11">
        <f>IFERROR(VLOOKUP(C180,'[1]Influenze Pivot Data Sheet'!$A$1:$M$461,12,FALSE),0)</f>
        <v>309</v>
      </c>
      <c r="AA180" s="11">
        <f>IFERROR(VLOOKUP(C180,'[1]Influenze Pivot Data Sheet'!$A$1:$M$461,13,FALSE),0)</f>
        <v>791</v>
      </c>
      <c r="AB180" s="4">
        <f t="shared" si="12"/>
        <v>1.6321653347761266E-3</v>
      </c>
      <c r="AC180" s="4">
        <f t="shared" si="13"/>
        <v>3.494129783175065E-4</v>
      </c>
      <c r="AD180" s="4">
        <f t="shared" si="14"/>
        <v>3.6164184424595803E-4</v>
      </c>
      <c r="AE180" s="4">
        <f t="shared" si="16"/>
        <v>5.4226511949028821E-4</v>
      </c>
      <c r="AF180" s="4">
        <f t="shared" si="16"/>
        <v>4.1495374248044651E-4</v>
      </c>
      <c r="AG180" s="4">
        <f t="shared" si="16"/>
        <v>2.6686462046423046E-4</v>
      </c>
      <c r="AH180" s="4">
        <f t="shared" si="16"/>
        <v>3.568303174782545E-4</v>
      </c>
      <c r="AI180" s="4">
        <f t="shared" si="16"/>
        <v>4.7773932498331145E-4</v>
      </c>
      <c r="AJ180" s="4">
        <f t="shared" si="16"/>
        <v>1.2998860895376558E-3</v>
      </c>
      <c r="AK180" s="4">
        <f t="shared" si="15"/>
        <v>5.3737290833122215E-3</v>
      </c>
      <c r="AL180" s="4">
        <f t="shared" si="15"/>
        <v>1.3653003188811329E-3</v>
      </c>
      <c r="AM180" s="4">
        <f t="shared" si="15"/>
        <v>6.1121453901695662E-4</v>
      </c>
    </row>
    <row r="181" spans="1:39" x14ac:dyDescent="0.3">
      <c r="A181" s="9" t="s">
        <v>220</v>
      </c>
      <c r="B181" s="9" t="s">
        <v>36</v>
      </c>
      <c r="C181" s="9" t="s">
        <v>228</v>
      </c>
      <c r="D181" s="10">
        <f>VLOOKUP(C181,'[1]Cenus Pivot Data Sheet'!$A$1:$M$469,2,FALSE)</f>
        <v>61962.506999999998</v>
      </c>
      <c r="E181" s="10">
        <f>VLOOKUP(C181,'[1]Cenus Pivot Data Sheet'!$A$1:$M$469,3,FALSE)</f>
        <v>139004.45199999999</v>
      </c>
      <c r="F181" s="10">
        <f>VLOOKUP(C181,'[1]Cenus Pivot Data Sheet'!$A$1:$M$469,4,FALSE)</f>
        <v>154073.13200000001</v>
      </c>
      <c r="G181" s="10">
        <f>VLOOKUP(C181,'[1]Cenus Pivot Data Sheet'!$A$1:$M$469,5,FALSE)</f>
        <v>145286.796</v>
      </c>
      <c r="H181" s="10">
        <f>VLOOKUP(C181,'[1]Cenus Pivot Data Sheet'!$A$1:$M$469,6,FALSE)</f>
        <v>147911.34000000003</v>
      </c>
      <c r="I181" s="10">
        <f>VLOOKUP(C181,'[1]Cenus Pivot Data Sheet'!$A$1:$M$469,7,FALSE)</f>
        <v>190401.63200000001</v>
      </c>
      <c r="J181" s="10">
        <f>VLOOKUP(C181,'[1]Cenus Pivot Data Sheet'!$A$1:$M$469,8,FALSE)</f>
        <v>194861.277</v>
      </c>
      <c r="K181" s="10">
        <f>VLOOKUP(C181,'[1]Cenus Pivot Data Sheet'!$A$1:$M$469,9,FALSE)</f>
        <v>131577.86499999999</v>
      </c>
      <c r="L181" s="10">
        <f>VLOOKUP(C181,'[1]Cenus Pivot Data Sheet'!$A$1:$M$469,10,FALSE)</f>
        <v>67546.743000000002</v>
      </c>
      <c r="M181" s="10">
        <f>VLOOKUP(C181,'[1]Cenus Pivot Data Sheet'!$A$1:$M$469,11,FALSE)</f>
        <v>29568.532999999999</v>
      </c>
      <c r="N181" s="10">
        <f>VLOOKUP(C181,'[1]Cenus Pivot Data Sheet'!$A$1:$M$469,12,FALSE)</f>
        <v>228693.141</v>
      </c>
      <c r="O181" s="10">
        <f>VLOOKUP(C181,'[1]Cenus Pivot Data Sheet'!$A$1:$M$469,13,FALSE)</f>
        <v>1262194.277</v>
      </c>
      <c r="P181" s="11">
        <f>IFERROR(VLOOKUP(C181,'[1]Influenze Pivot Data Sheet'!$A$1:$M$461,2,FALSE),0)</f>
        <v>118</v>
      </c>
      <c r="Q181" s="11">
        <f>IFERROR(VLOOKUP(C181,'[1]Influenze Pivot Data Sheet'!$A$1:$M$461,3,FALSE),0)</f>
        <v>54</v>
      </c>
      <c r="R181" s="11">
        <f>IFERROR(VLOOKUP(C181,'[1]Influenze Pivot Data Sheet'!$A$1:$M$461,4,FALSE),0)</f>
        <v>55</v>
      </c>
      <c r="S181" s="11">
        <f>IFERROR(VLOOKUP(C181,'[1]Influenze Pivot Data Sheet'!$A$1:$M$461,5,FALSE),0)</f>
        <v>56</v>
      </c>
      <c r="T181" s="11">
        <f>IFERROR(VLOOKUP(C181,'[1]Influenze Pivot Data Sheet'!$A$1:$M$461,6,FALSE),0)</f>
        <v>39</v>
      </c>
      <c r="U181" s="11">
        <f>IFERROR(VLOOKUP(C181,'[1]Influenze Pivot Data Sheet'!$A$1:$M$461,7,FALSE),0)</f>
        <v>43</v>
      </c>
      <c r="V181" s="11">
        <f>IFERROR(VLOOKUP(C181,'[1]Influenze Pivot Data Sheet'!$A$1:$M$461,8,FALSE),0)</f>
        <v>45</v>
      </c>
      <c r="W181" s="11">
        <f>IFERROR(VLOOKUP(C181,'[1]Influenze Pivot Data Sheet'!$A$1:$M$461,9,FALSE),0)</f>
        <v>60</v>
      </c>
      <c r="X181" s="11">
        <f>IFERROR(VLOOKUP(C181,'[1]Influenze Pivot Data Sheet'!$A$1:$M$461,10,FALSE),0)</f>
        <v>78</v>
      </c>
      <c r="Y181" s="11">
        <f>IFERROR(VLOOKUP(C181,'[1]Influenze Pivot Data Sheet'!$A$1:$M$461,11,FALSE),0)</f>
        <v>109</v>
      </c>
      <c r="Z181" s="11">
        <f>IFERROR(VLOOKUP(C181,'[1]Influenze Pivot Data Sheet'!$A$1:$M$461,12,FALSE),0)</f>
        <v>247</v>
      </c>
      <c r="AA181" s="11">
        <f>IFERROR(VLOOKUP(C181,'[1]Influenze Pivot Data Sheet'!$A$1:$M$461,13,FALSE),0)</f>
        <v>657</v>
      </c>
      <c r="AB181" s="4">
        <f t="shared" si="12"/>
        <v>1.9043774326303487E-3</v>
      </c>
      <c r="AC181" s="4">
        <f t="shared" si="13"/>
        <v>3.8847676619738772E-4</v>
      </c>
      <c r="AD181" s="4">
        <f t="shared" si="14"/>
        <v>3.5697333653216055E-4</v>
      </c>
      <c r="AE181" s="4">
        <f t="shared" si="16"/>
        <v>3.8544452449760125E-4</v>
      </c>
      <c r="AF181" s="4">
        <f t="shared" si="16"/>
        <v>2.6367146697474304E-4</v>
      </c>
      <c r="AG181" s="4">
        <f t="shared" si="16"/>
        <v>2.2583840037673626E-4</v>
      </c>
      <c r="AH181" s="4">
        <f t="shared" si="16"/>
        <v>2.3093351687313431E-4</v>
      </c>
      <c r="AI181" s="4">
        <f t="shared" si="16"/>
        <v>4.5600375108685646E-4</v>
      </c>
      <c r="AJ181" s="4">
        <f t="shared" si="16"/>
        <v>1.1547558999254783E-3</v>
      </c>
      <c r="AK181" s="4">
        <f t="shared" si="15"/>
        <v>3.6863512978476138E-3</v>
      </c>
      <c r="AL181" s="4">
        <f t="shared" si="15"/>
        <v>1.0800498822131268E-3</v>
      </c>
      <c r="AM181" s="4">
        <f t="shared" si="15"/>
        <v>5.2052208758351069E-4</v>
      </c>
    </row>
    <row r="182" spans="1:39" x14ac:dyDescent="0.3">
      <c r="A182" s="9" t="s">
        <v>220</v>
      </c>
      <c r="B182" s="9" t="s">
        <v>38</v>
      </c>
      <c r="C182" s="9" t="s">
        <v>229</v>
      </c>
      <c r="D182" s="10">
        <f>VLOOKUP(C182,'[1]Cenus Pivot Data Sheet'!$A$1:$M$469,2,FALSE)</f>
        <v>61065</v>
      </c>
      <c r="E182" s="10">
        <f>VLOOKUP(C182,'[1]Cenus Pivot Data Sheet'!$A$1:$M$469,3,FALSE)</f>
        <v>136407</v>
      </c>
      <c r="F182" s="10">
        <f>VLOOKUP(C182,'[1]Cenus Pivot Data Sheet'!$A$1:$M$469,4,FALSE)</f>
        <v>149839</v>
      </c>
      <c r="G182" s="10">
        <f>VLOOKUP(C182,'[1]Cenus Pivot Data Sheet'!$A$1:$M$469,5,FALSE)</f>
        <v>145626</v>
      </c>
      <c r="H182" s="10">
        <f>VLOOKUP(C182,'[1]Cenus Pivot Data Sheet'!$A$1:$M$469,6,FALSE)</f>
        <v>145023</v>
      </c>
      <c r="I182" s="10">
        <f>VLOOKUP(C182,'[1]Cenus Pivot Data Sheet'!$A$1:$M$469,7,FALSE)</f>
        <v>181875</v>
      </c>
      <c r="J182" s="10">
        <f>VLOOKUP(C182,'[1]Cenus Pivot Data Sheet'!$A$1:$M$469,8,FALSE)</f>
        <v>191896</v>
      </c>
      <c r="K182" s="10">
        <f>VLOOKUP(C182,'[1]Cenus Pivot Data Sheet'!$A$1:$M$469,9,FALSE)</f>
        <v>134718</v>
      </c>
      <c r="L182" s="10">
        <f>VLOOKUP(C182,'[1]Cenus Pivot Data Sheet'!$A$1:$M$469,10,FALSE)</f>
        <v>67276</v>
      </c>
      <c r="M182" s="10">
        <f>VLOOKUP(C182,'[1]Cenus Pivot Data Sheet'!$A$1:$M$469,11,FALSE)</f>
        <v>29565</v>
      </c>
      <c r="N182" s="10">
        <f>VLOOKUP(C182,'[1]Cenus Pivot Data Sheet'!$A$1:$M$469,12,FALSE)</f>
        <v>231559</v>
      </c>
      <c r="O182" s="10">
        <f>VLOOKUP(C182,'[1]Cenus Pivot Data Sheet'!$A$1:$M$469,13,FALSE)</f>
        <v>1243290</v>
      </c>
      <c r="P182" s="11">
        <f>IFERROR(VLOOKUP(C182,'[1]Influenze Pivot Data Sheet'!$A$1:$M$461,2,FALSE),0)</f>
        <v>104</v>
      </c>
      <c r="Q182" s="11">
        <f>IFERROR(VLOOKUP(C182,'[1]Influenze Pivot Data Sheet'!$A$1:$M$461,3,FALSE),0)</f>
        <v>59</v>
      </c>
      <c r="R182" s="11">
        <f>IFERROR(VLOOKUP(C182,'[1]Influenze Pivot Data Sheet'!$A$1:$M$461,4,FALSE),0)</f>
        <v>55</v>
      </c>
      <c r="S182" s="11">
        <f>IFERROR(VLOOKUP(C182,'[1]Influenze Pivot Data Sheet'!$A$1:$M$461,5,FALSE),0)</f>
        <v>60</v>
      </c>
      <c r="T182" s="11">
        <f>IFERROR(VLOOKUP(C182,'[1]Influenze Pivot Data Sheet'!$A$1:$M$461,6,FALSE),0)</f>
        <v>66</v>
      </c>
      <c r="U182" s="11">
        <f>IFERROR(VLOOKUP(C182,'[1]Influenze Pivot Data Sheet'!$A$1:$M$461,7,FALSE),0)</f>
        <v>48</v>
      </c>
      <c r="V182" s="11">
        <f>IFERROR(VLOOKUP(C182,'[1]Influenze Pivot Data Sheet'!$A$1:$M$461,8,FALSE),0)</f>
        <v>58</v>
      </c>
      <c r="W182" s="11">
        <f>IFERROR(VLOOKUP(C182,'[1]Influenze Pivot Data Sheet'!$A$1:$M$461,9,FALSE),0)</f>
        <v>60</v>
      </c>
      <c r="X182" s="11">
        <f>IFERROR(VLOOKUP(C182,'[1]Influenze Pivot Data Sheet'!$A$1:$M$461,10,FALSE),0)</f>
        <v>53</v>
      </c>
      <c r="Y182" s="11">
        <f>IFERROR(VLOOKUP(C182,'[1]Influenze Pivot Data Sheet'!$A$1:$M$461,11,FALSE),0)</f>
        <v>134</v>
      </c>
      <c r="Z182" s="11">
        <f>IFERROR(VLOOKUP(C182,'[1]Influenze Pivot Data Sheet'!$A$1:$M$461,12,FALSE),0)</f>
        <v>247</v>
      </c>
      <c r="AA182" s="11">
        <f>IFERROR(VLOOKUP(C182,'[1]Influenze Pivot Data Sheet'!$A$1:$M$461,13,FALSE),0)</f>
        <v>697</v>
      </c>
      <c r="AB182" s="4">
        <f t="shared" si="12"/>
        <v>1.7031032506345698E-3</v>
      </c>
      <c r="AC182" s="4">
        <f t="shared" si="13"/>
        <v>4.3252912240574165E-4</v>
      </c>
      <c r="AD182" s="4">
        <f t="shared" si="14"/>
        <v>3.6706064509239915E-4</v>
      </c>
      <c r="AE182" s="4">
        <f t="shared" si="16"/>
        <v>4.1201433809896586E-4</v>
      </c>
      <c r="AF182" s="4">
        <f t="shared" si="16"/>
        <v>4.5510022548147535E-4</v>
      </c>
      <c r="AG182" s="4">
        <f t="shared" si="16"/>
        <v>2.6391752577319588E-4</v>
      </c>
      <c r="AH182" s="4">
        <f t="shared" si="16"/>
        <v>3.0224705048567972E-4</v>
      </c>
      <c r="AI182" s="4">
        <f t="shared" si="16"/>
        <v>4.4537478287979334E-4</v>
      </c>
      <c r="AJ182" s="4">
        <f t="shared" si="16"/>
        <v>7.8779951245615081E-4</v>
      </c>
      <c r="AK182" s="4">
        <f t="shared" si="15"/>
        <v>4.5323862675460845E-3</v>
      </c>
      <c r="AL182" s="4">
        <f t="shared" si="15"/>
        <v>1.06668278926753E-3</v>
      </c>
      <c r="AM182" s="4">
        <f t="shared" si="15"/>
        <v>5.6060935099614729E-4</v>
      </c>
    </row>
    <row r="183" spans="1:39" x14ac:dyDescent="0.3">
      <c r="A183" s="9" t="s">
        <v>230</v>
      </c>
      <c r="B183" s="9" t="s">
        <v>22</v>
      </c>
      <c r="C183" s="9" t="s">
        <v>231</v>
      </c>
      <c r="D183" s="10">
        <f>VLOOKUP(C183,'[1]Cenus Pivot Data Sheet'!$A$1:$M$469,2,FALSE)</f>
        <v>376457.23899999988</v>
      </c>
      <c r="E183" s="10">
        <f>VLOOKUP(C183,'[1]Cenus Pivot Data Sheet'!$A$1:$M$469,3,FALSE)</f>
        <v>744541.28700000001</v>
      </c>
      <c r="F183" s="10">
        <f>VLOOKUP(C183,'[1]Cenus Pivot Data Sheet'!$A$1:$M$469,4,FALSE)</f>
        <v>777087.99100000004</v>
      </c>
      <c r="G183" s="10">
        <f>VLOOKUP(C183,'[1]Cenus Pivot Data Sheet'!$A$1:$M$469,5,FALSE)</f>
        <v>737196.44500000007</v>
      </c>
      <c r="H183" s="10">
        <f>VLOOKUP(C183,'[1]Cenus Pivot Data Sheet'!$A$1:$M$469,6,FALSE)</f>
        <v>845033.71900000004</v>
      </c>
      <c r="I183" s="10">
        <f>VLOOKUP(C183,'[1]Cenus Pivot Data Sheet'!$A$1:$M$469,7,FALSE)</f>
        <v>866535.84199999995</v>
      </c>
      <c r="J183" s="10">
        <f>VLOOKUP(C183,'[1]Cenus Pivot Data Sheet'!$A$1:$M$469,8,FALSE)</f>
        <v>626576.63300000015</v>
      </c>
      <c r="K183" s="10">
        <f>VLOOKUP(C183,'[1]Cenus Pivot Data Sheet'!$A$1:$M$469,9,FALSE)</f>
        <v>353991.511</v>
      </c>
      <c r="L183" s="10">
        <f>VLOOKUP(C183,'[1]Cenus Pivot Data Sheet'!$A$1:$M$469,10,FALSE)</f>
        <v>224763.68699999998</v>
      </c>
      <c r="M183" s="10">
        <f>VLOOKUP(C183,'[1]Cenus Pivot Data Sheet'!$A$1:$M$469,11,FALSE)</f>
        <v>84359.324999999997</v>
      </c>
      <c r="N183" s="10">
        <f>VLOOKUP(C183,'[1]Cenus Pivot Data Sheet'!$A$1:$M$469,12,FALSE)</f>
        <v>663114.52299999993</v>
      </c>
      <c r="O183" s="10">
        <f>VLOOKUP(C183,'[1]Cenus Pivot Data Sheet'!$A$1:$M$469,13,FALSE)</f>
        <v>5636543.6790000005</v>
      </c>
      <c r="P183" s="11">
        <f>IFERROR(VLOOKUP(C183,'[1]Influenze Pivot Data Sheet'!$A$1:$M$461,2,FALSE),0)</f>
        <v>119</v>
      </c>
      <c r="Q183" s="11">
        <f>IFERROR(VLOOKUP(C183,'[1]Influenze Pivot Data Sheet'!$A$1:$M$461,3,FALSE),0)</f>
        <v>56</v>
      </c>
      <c r="R183" s="11">
        <f>IFERROR(VLOOKUP(C183,'[1]Influenze Pivot Data Sheet'!$A$1:$M$461,4,FALSE),0)</f>
        <v>52</v>
      </c>
      <c r="S183" s="11">
        <f>IFERROR(VLOOKUP(C183,'[1]Influenze Pivot Data Sheet'!$A$1:$M$461,5,FALSE),0)</f>
        <v>38</v>
      </c>
      <c r="T183" s="11">
        <f>IFERROR(VLOOKUP(C183,'[1]Influenze Pivot Data Sheet'!$A$1:$M$461,6,FALSE),0)</f>
        <v>45</v>
      </c>
      <c r="U183" s="11">
        <f>IFERROR(VLOOKUP(C183,'[1]Influenze Pivot Data Sheet'!$A$1:$M$461,7,FALSE),0)</f>
        <v>52</v>
      </c>
      <c r="V183" s="11">
        <f>IFERROR(VLOOKUP(C183,'[1]Influenze Pivot Data Sheet'!$A$1:$M$461,8,FALSE),0)</f>
        <v>43</v>
      </c>
      <c r="W183" s="11">
        <f>IFERROR(VLOOKUP(C183,'[1]Influenze Pivot Data Sheet'!$A$1:$M$461,9,FALSE),0)</f>
        <v>77</v>
      </c>
      <c r="X183" s="11">
        <f>IFERROR(VLOOKUP(C183,'[1]Influenze Pivot Data Sheet'!$A$1:$M$461,10,FALSE),0)</f>
        <v>284</v>
      </c>
      <c r="Y183" s="11">
        <f>IFERROR(VLOOKUP(C183,'[1]Influenze Pivot Data Sheet'!$A$1:$M$461,11,FALSE),0)</f>
        <v>398</v>
      </c>
      <c r="Z183" s="11">
        <f>IFERROR(VLOOKUP(C183,'[1]Influenze Pivot Data Sheet'!$A$1:$M$461,12,FALSE),0)</f>
        <v>759</v>
      </c>
      <c r="AA183" s="11">
        <f>IFERROR(VLOOKUP(C183,'[1]Influenze Pivot Data Sheet'!$A$1:$M$461,13,FALSE),0)</f>
        <v>1164</v>
      </c>
      <c r="AB183" s="4">
        <f t="shared" si="12"/>
        <v>3.1610495873609707E-4</v>
      </c>
      <c r="AC183" s="4">
        <f t="shared" si="13"/>
        <v>7.5214096219757383E-5</v>
      </c>
      <c r="AD183" s="4">
        <f t="shared" si="14"/>
        <v>6.6916488997704763E-5</v>
      </c>
      <c r="AE183" s="4">
        <f t="shared" si="16"/>
        <v>5.1546640325971727E-5</v>
      </c>
      <c r="AF183" s="4">
        <f t="shared" si="16"/>
        <v>5.3252312881966779E-5</v>
      </c>
      <c r="AG183" s="4">
        <f t="shared" si="16"/>
        <v>6.0009058459696124E-5</v>
      </c>
      <c r="AH183" s="4">
        <f t="shared" si="16"/>
        <v>6.8626880951687185E-5</v>
      </c>
      <c r="AI183" s="4">
        <f t="shared" si="16"/>
        <v>2.1751934045672637E-4</v>
      </c>
      <c r="AJ183" s="4">
        <f t="shared" si="16"/>
        <v>1.2635493027839504E-3</v>
      </c>
      <c r="AK183" s="4">
        <f t="shared" si="15"/>
        <v>4.7179135205266285E-3</v>
      </c>
      <c r="AL183" s="4">
        <f t="shared" si="15"/>
        <v>1.1445986683660675E-3</v>
      </c>
      <c r="AM183" s="4">
        <f t="shared" si="15"/>
        <v>2.0650953248826939E-4</v>
      </c>
    </row>
    <row r="184" spans="1:39" x14ac:dyDescent="0.3">
      <c r="A184" s="9" t="s">
        <v>230</v>
      </c>
      <c r="B184" s="9" t="s">
        <v>24</v>
      </c>
      <c r="C184" s="9" t="s">
        <v>232</v>
      </c>
      <c r="D184" s="10">
        <f>VLOOKUP(C184,'[1]Cenus Pivot Data Sheet'!$A$1:$M$469,2,FALSE)</f>
        <v>365794.34300000005</v>
      </c>
      <c r="E184" s="10">
        <f>VLOOKUP(C184,'[1]Cenus Pivot Data Sheet'!$A$1:$M$469,3,FALSE)</f>
        <v>748715.91800000006</v>
      </c>
      <c r="F184" s="10">
        <f>VLOOKUP(C184,'[1]Cenus Pivot Data Sheet'!$A$1:$M$469,4,FALSE)</f>
        <v>794226.75799999991</v>
      </c>
      <c r="G184" s="10">
        <f>VLOOKUP(C184,'[1]Cenus Pivot Data Sheet'!$A$1:$M$469,5,FALSE)</f>
        <v>742006.57700000005</v>
      </c>
      <c r="H184" s="10">
        <f>VLOOKUP(C184,'[1]Cenus Pivot Data Sheet'!$A$1:$M$469,6,FALSE)</f>
        <v>832315.11999999988</v>
      </c>
      <c r="I184" s="10">
        <f>VLOOKUP(C184,'[1]Cenus Pivot Data Sheet'!$A$1:$M$469,7,FALSE)</f>
        <v>880994.43099999998</v>
      </c>
      <c r="J184" s="10">
        <f>VLOOKUP(C184,'[1]Cenus Pivot Data Sheet'!$A$1:$M$469,8,FALSE)</f>
        <v>655731.91899999999</v>
      </c>
      <c r="K184" s="10">
        <f>VLOOKUP(C184,'[1]Cenus Pivot Data Sheet'!$A$1:$M$469,9,FALSE)</f>
        <v>362631.32800000004</v>
      </c>
      <c r="L184" s="10">
        <f>VLOOKUP(C184,'[1]Cenus Pivot Data Sheet'!$A$1:$M$469,10,FALSE)</f>
        <v>224595.25399999996</v>
      </c>
      <c r="M184" s="10">
        <f>VLOOKUP(C184,'[1]Cenus Pivot Data Sheet'!$A$1:$M$469,11,FALSE)</f>
        <v>89221.076000000001</v>
      </c>
      <c r="N184" s="10">
        <f>VLOOKUP(C184,'[1]Cenus Pivot Data Sheet'!$A$1:$M$469,12,FALSE)</f>
        <v>676447.65799999994</v>
      </c>
      <c r="O184" s="10">
        <f>VLOOKUP(C184,'[1]Cenus Pivot Data Sheet'!$A$1:$M$469,13,FALSE)</f>
        <v>5696232.7239999995</v>
      </c>
      <c r="P184" s="11">
        <f>IFERROR(VLOOKUP(C184,'[1]Influenze Pivot Data Sheet'!$A$1:$M$461,2,FALSE),0)</f>
        <v>99</v>
      </c>
      <c r="Q184" s="11">
        <f>IFERROR(VLOOKUP(C184,'[1]Influenze Pivot Data Sheet'!$A$1:$M$461,3,FALSE),0)</f>
        <v>66</v>
      </c>
      <c r="R184" s="11">
        <f>IFERROR(VLOOKUP(C184,'[1]Influenze Pivot Data Sheet'!$A$1:$M$461,4,FALSE),0)</f>
        <v>51</v>
      </c>
      <c r="S184" s="11">
        <f>IFERROR(VLOOKUP(C184,'[1]Influenze Pivot Data Sheet'!$A$1:$M$461,5,FALSE),0)</f>
        <v>76</v>
      </c>
      <c r="T184" s="11">
        <f>IFERROR(VLOOKUP(C184,'[1]Influenze Pivot Data Sheet'!$A$1:$M$461,6,FALSE),0)</f>
        <v>49</v>
      </c>
      <c r="U184" s="11">
        <f>IFERROR(VLOOKUP(C184,'[1]Influenze Pivot Data Sheet'!$A$1:$M$461,7,FALSE),0)</f>
        <v>60</v>
      </c>
      <c r="V184" s="11">
        <f>IFERROR(VLOOKUP(C184,'[1]Influenze Pivot Data Sheet'!$A$1:$M$461,8,FALSE),0)</f>
        <v>61</v>
      </c>
      <c r="W184" s="11">
        <f>IFERROR(VLOOKUP(C184,'[1]Influenze Pivot Data Sheet'!$A$1:$M$461,9,FALSE),0)</f>
        <v>95</v>
      </c>
      <c r="X184" s="11">
        <f>IFERROR(VLOOKUP(C184,'[1]Influenze Pivot Data Sheet'!$A$1:$M$461,10,FALSE),0)</f>
        <v>252</v>
      </c>
      <c r="Y184" s="11">
        <f>IFERROR(VLOOKUP(C184,'[1]Influenze Pivot Data Sheet'!$A$1:$M$461,11,FALSE),0)</f>
        <v>412</v>
      </c>
      <c r="Z184" s="11">
        <f>IFERROR(VLOOKUP(C184,'[1]Influenze Pivot Data Sheet'!$A$1:$M$461,12,FALSE),0)</f>
        <v>759</v>
      </c>
      <c r="AA184" s="11">
        <f>IFERROR(VLOOKUP(C184,'[1]Influenze Pivot Data Sheet'!$A$1:$M$461,13,FALSE),0)</f>
        <v>1221</v>
      </c>
      <c r="AB184" s="4">
        <f t="shared" si="12"/>
        <v>2.7064387925758595E-4</v>
      </c>
      <c r="AC184" s="4">
        <f t="shared" si="13"/>
        <v>8.8150924019756178E-5</v>
      </c>
      <c r="AD184" s="4">
        <f t="shared" si="14"/>
        <v>6.4213399367740772E-5</v>
      </c>
      <c r="AE184" s="4">
        <f t="shared" si="16"/>
        <v>1.0242496812801162E-4</v>
      </c>
      <c r="AF184" s="4">
        <f t="shared" si="16"/>
        <v>5.8871933024597713E-5</v>
      </c>
      <c r="AG184" s="4">
        <f t="shared" si="16"/>
        <v>6.8104857293927658E-5</v>
      </c>
      <c r="AH184" s="4">
        <f t="shared" si="16"/>
        <v>9.3025820815655609E-5</v>
      </c>
      <c r="AI184" s="4">
        <f t="shared" si="16"/>
        <v>2.6197405647203207E-4</v>
      </c>
      <c r="AJ184" s="4">
        <f t="shared" si="16"/>
        <v>1.1220183664254991E-3</v>
      </c>
      <c r="AK184" s="4">
        <f t="shared" si="15"/>
        <v>4.6177430095104433E-3</v>
      </c>
      <c r="AL184" s="4">
        <f t="shared" si="15"/>
        <v>1.1220380335768714E-3</v>
      </c>
      <c r="AM184" s="4">
        <f t="shared" si="15"/>
        <v>2.1435219717332604E-4</v>
      </c>
    </row>
    <row r="185" spans="1:39" x14ac:dyDescent="0.3">
      <c r="A185" s="9" t="s">
        <v>230</v>
      </c>
      <c r="B185" s="9" t="s">
        <v>26</v>
      </c>
      <c r="C185" s="9" t="s">
        <v>233</v>
      </c>
      <c r="D185" s="10">
        <f>VLOOKUP(C185,'[1]Cenus Pivot Data Sheet'!$A$1:$M$469,2,FALSE)</f>
        <v>362843.81699999998</v>
      </c>
      <c r="E185" s="10">
        <f>VLOOKUP(C185,'[1]Cenus Pivot Data Sheet'!$A$1:$M$469,3,FALSE)</f>
        <v>740275.91300000018</v>
      </c>
      <c r="F185" s="10">
        <f>VLOOKUP(C185,'[1]Cenus Pivot Data Sheet'!$A$1:$M$469,4,FALSE)</f>
        <v>792701.52</v>
      </c>
      <c r="G185" s="10">
        <f>VLOOKUP(C185,'[1]Cenus Pivot Data Sheet'!$A$1:$M$469,5,FALSE)</f>
        <v>746442.9580000001</v>
      </c>
      <c r="H185" s="10">
        <f>VLOOKUP(C185,'[1]Cenus Pivot Data Sheet'!$A$1:$M$469,6,FALSE)</f>
        <v>812011.179</v>
      </c>
      <c r="I185" s="10">
        <f>VLOOKUP(C185,'[1]Cenus Pivot Data Sheet'!$A$1:$M$469,7,FALSE)</f>
        <v>884875.95499999996</v>
      </c>
      <c r="J185" s="10">
        <f>VLOOKUP(C185,'[1]Cenus Pivot Data Sheet'!$A$1:$M$469,8,FALSE)</f>
        <v>672406.82400000002</v>
      </c>
      <c r="K185" s="10">
        <f>VLOOKUP(C185,'[1]Cenus Pivot Data Sheet'!$A$1:$M$469,9,FALSE)</f>
        <v>373862.88899999997</v>
      </c>
      <c r="L185" s="10">
        <f>VLOOKUP(C185,'[1]Cenus Pivot Data Sheet'!$A$1:$M$469,10,FALSE)</f>
        <v>225387.41899999999</v>
      </c>
      <c r="M185" s="10">
        <f>VLOOKUP(C185,'[1]Cenus Pivot Data Sheet'!$A$1:$M$469,11,FALSE)</f>
        <v>92728.933999999994</v>
      </c>
      <c r="N185" s="10">
        <f>VLOOKUP(C185,'[1]Cenus Pivot Data Sheet'!$A$1:$M$469,12,FALSE)</f>
        <v>691979.24199999997</v>
      </c>
      <c r="O185" s="10">
        <f>VLOOKUP(C185,'[1]Cenus Pivot Data Sheet'!$A$1:$M$469,13,FALSE)</f>
        <v>5703537.4079999998</v>
      </c>
      <c r="P185" s="11">
        <f>IFERROR(VLOOKUP(C185,'[1]Influenze Pivot Data Sheet'!$A$1:$M$461,2,FALSE),0)</f>
        <v>128</v>
      </c>
      <c r="Q185" s="11">
        <f>IFERROR(VLOOKUP(C185,'[1]Influenze Pivot Data Sheet'!$A$1:$M$461,3,FALSE),0)</f>
        <v>55</v>
      </c>
      <c r="R185" s="11">
        <f>IFERROR(VLOOKUP(C185,'[1]Influenze Pivot Data Sheet'!$A$1:$M$461,4,FALSE),0)</f>
        <v>51</v>
      </c>
      <c r="S185" s="11">
        <f>IFERROR(VLOOKUP(C185,'[1]Influenze Pivot Data Sheet'!$A$1:$M$461,5,FALSE),0)</f>
        <v>55</v>
      </c>
      <c r="T185" s="11">
        <f>IFERROR(VLOOKUP(C185,'[1]Influenze Pivot Data Sheet'!$A$1:$M$461,6,FALSE),0)</f>
        <v>72</v>
      </c>
      <c r="U185" s="11">
        <f>IFERROR(VLOOKUP(C185,'[1]Influenze Pivot Data Sheet'!$A$1:$M$461,7,FALSE),0)</f>
        <v>62</v>
      </c>
      <c r="V185" s="11">
        <f>IFERROR(VLOOKUP(C185,'[1]Influenze Pivot Data Sheet'!$A$1:$M$461,8,FALSE),0)</f>
        <v>70</v>
      </c>
      <c r="W185" s="11">
        <f>IFERROR(VLOOKUP(C185,'[1]Influenze Pivot Data Sheet'!$A$1:$M$461,9,FALSE),0)</f>
        <v>123</v>
      </c>
      <c r="X185" s="11">
        <f>IFERROR(VLOOKUP(C185,'[1]Influenze Pivot Data Sheet'!$A$1:$M$461,10,FALSE),0)</f>
        <v>279</v>
      </c>
      <c r="Y185" s="11">
        <f>IFERROR(VLOOKUP(C185,'[1]Influenze Pivot Data Sheet'!$A$1:$M$461,11,FALSE),0)</f>
        <v>457</v>
      </c>
      <c r="Z185" s="11">
        <f>IFERROR(VLOOKUP(C185,'[1]Influenze Pivot Data Sheet'!$A$1:$M$461,12,FALSE),0)</f>
        <v>859</v>
      </c>
      <c r="AA185" s="11">
        <f>IFERROR(VLOOKUP(C185,'[1]Influenze Pivot Data Sheet'!$A$1:$M$461,13,FALSE),0)</f>
        <v>1352</v>
      </c>
      <c r="AB185" s="4">
        <f t="shared" si="12"/>
        <v>3.5276886087878411E-4</v>
      </c>
      <c r="AC185" s="4">
        <f t="shared" si="13"/>
        <v>7.4296622427049011E-5</v>
      </c>
      <c r="AD185" s="4">
        <f t="shared" si="14"/>
        <v>6.433695245090485E-5</v>
      </c>
      <c r="AE185" s="4">
        <f t="shared" si="16"/>
        <v>7.3682790373380408E-5</v>
      </c>
      <c r="AF185" s="4">
        <f t="shared" si="16"/>
        <v>8.8668730015107336E-5</v>
      </c>
      <c r="AG185" s="4">
        <f t="shared" si="16"/>
        <v>7.006631793944497E-5</v>
      </c>
      <c r="AH185" s="4">
        <f t="shared" si="16"/>
        <v>1.0410364306475271E-4</v>
      </c>
      <c r="AI185" s="4">
        <f t="shared" si="16"/>
        <v>3.2899761816156087E-4</v>
      </c>
      <c r="AJ185" s="4">
        <f t="shared" si="16"/>
        <v>1.2378685608889289E-3</v>
      </c>
      <c r="AK185" s="4">
        <f t="shared" si="15"/>
        <v>4.9283430779005835E-3</v>
      </c>
      <c r="AL185" s="4">
        <f t="shared" si="15"/>
        <v>1.2413667171825365E-3</v>
      </c>
      <c r="AM185" s="4">
        <f t="shared" si="15"/>
        <v>2.3704587228684309E-4</v>
      </c>
    </row>
    <row r="186" spans="1:39" x14ac:dyDescent="0.3">
      <c r="A186" s="9" t="s">
        <v>230</v>
      </c>
      <c r="B186" s="9" t="s">
        <v>28</v>
      </c>
      <c r="C186" s="9" t="s">
        <v>234</v>
      </c>
      <c r="D186" s="10">
        <f>VLOOKUP(C186,'[1]Cenus Pivot Data Sheet'!$A$1:$M$469,2,FALSE)</f>
        <v>365907.95699999999</v>
      </c>
      <c r="E186" s="10">
        <f>VLOOKUP(C186,'[1]Cenus Pivot Data Sheet'!$A$1:$M$469,3,FALSE)</f>
        <v>743555.66899999999</v>
      </c>
      <c r="F186" s="10">
        <f>VLOOKUP(C186,'[1]Cenus Pivot Data Sheet'!$A$1:$M$469,4,FALSE)</f>
        <v>800618.59400000004</v>
      </c>
      <c r="G186" s="10">
        <f>VLOOKUP(C186,'[1]Cenus Pivot Data Sheet'!$A$1:$M$469,5,FALSE)</f>
        <v>765833.20299999998</v>
      </c>
      <c r="H186" s="10">
        <f>VLOOKUP(C186,'[1]Cenus Pivot Data Sheet'!$A$1:$M$469,6,FALSE)</f>
        <v>799053.04899999988</v>
      </c>
      <c r="I186" s="10">
        <f>VLOOKUP(C186,'[1]Cenus Pivot Data Sheet'!$A$1:$M$469,7,FALSE)</f>
        <v>894068.85800000012</v>
      </c>
      <c r="J186" s="10">
        <f>VLOOKUP(C186,'[1]Cenus Pivot Data Sheet'!$A$1:$M$469,8,FALSE)</f>
        <v>698046.43099999998</v>
      </c>
      <c r="K186" s="10">
        <f>VLOOKUP(C186,'[1]Cenus Pivot Data Sheet'!$A$1:$M$469,9,FALSE)</f>
        <v>392613.01400000002</v>
      </c>
      <c r="L186" s="10">
        <f>VLOOKUP(C186,'[1]Cenus Pivot Data Sheet'!$A$1:$M$469,10,FALSE)</f>
        <v>225661.41000000003</v>
      </c>
      <c r="M186" s="10">
        <f>VLOOKUP(C186,'[1]Cenus Pivot Data Sheet'!$A$1:$M$469,11,FALSE)</f>
        <v>98018.22500000002</v>
      </c>
      <c r="N186" s="10">
        <f>VLOOKUP(C186,'[1]Cenus Pivot Data Sheet'!$A$1:$M$469,12,FALSE)</f>
        <v>716292.64900000009</v>
      </c>
      <c r="O186" s="10">
        <f>VLOOKUP(C186,'[1]Cenus Pivot Data Sheet'!$A$1:$M$469,13,FALSE)</f>
        <v>5783376.4100000001</v>
      </c>
      <c r="P186" s="11">
        <f>IFERROR(VLOOKUP(C186,'[1]Influenze Pivot Data Sheet'!$A$1:$M$461,2,FALSE),0)</f>
        <v>122</v>
      </c>
      <c r="Q186" s="11">
        <f>IFERROR(VLOOKUP(C186,'[1]Influenze Pivot Data Sheet'!$A$1:$M$461,3,FALSE),0)</f>
        <v>38</v>
      </c>
      <c r="R186" s="11">
        <f>IFERROR(VLOOKUP(C186,'[1]Influenze Pivot Data Sheet'!$A$1:$M$461,4,FALSE),0)</f>
        <v>60</v>
      </c>
      <c r="S186" s="11">
        <f>IFERROR(VLOOKUP(C186,'[1]Influenze Pivot Data Sheet'!$A$1:$M$461,5,FALSE),0)</f>
        <v>71</v>
      </c>
      <c r="T186" s="11">
        <f>IFERROR(VLOOKUP(C186,'[1]Influenze Pivot Data Sheet'!$A$1:$M$461,6,FALSE),0)</f>
        <v>62</v>
      </c>
      <c r="U186" s="11">
        <f>IFERROR(VLOOKUP(C186,'[1]Influenze Pivot Data Sheet'!$A$1:$M$461,7,FALSE),0)</f>
        <v>37</v>
      </c>
      <c r="V186" s="11">
        <f>IFERROR(VLOOKUP(C186,'[1]Influenze Pivot Data Sheet'!$A$1:$M$461,8,FALSE),0)</f>
        <v>61</v>
      </c>
      <c r="W186" s="11">
        <f>IFERROR(VLOOKUP(C186,'[1]Influenze Pivot Data Sheet'!$A$1:$M$461,9,FALSE),0)</f>
        <v>77</v>
      </c>
      <c r="X186" s="11">
        <f>IFERROR(VLOOKUP(C186,'[1]Influenze Pivot Data Sheet'!$A$1:$M$461,10,FALSE),0)</f>
        <v>250</v>
      </c>
      <c r="Y186" s="11">
        <f>IFERROR(VLOOKUP(C186,'[1]Influenze Pivot Data Sheet'!$A$1:$M$461,11,FALSE),0)</f>
        <v>450</v>
      </c>
      <c r="Z186" s="11">
        <f>IFERROR(VLOOKUP(C186,'[1]Influenze Pivot Data Sheet'!$A$1:$M$461,12,FALSE),0)</f>
        <v>777</v>
      </c>
      <c r="AA186" s="11">
        <f>IFERROR(VLOOKUP(C186,'[1]Influenze Pivot Data Sheet'!$A$1:$M$461,13,FALSE),0)</f>
        <v>1228</v>
      </c>
      <c r="AB186" s="4">
        <f t="shared" si="12"/>
        <v>3.3341718228882354E-4</v>
      </c>
      <c r="AC186" s="4">
        <f t="shared" si="13"/>
        <v>5.1105790170500333E-5</v>
      </c>
      <c r="AD186" s="4">
        <f t="shared" si="14"/>
        <v>7.4942051620649719E-5</v>
      </c>
      <c r="AE186" s="4">
        <f t="shared" si="16"/>
        <v>9.2709482589513689E-5</v>
      </c>
      <c r="AF186" s="4">
        <f t="shared" si="16"/>
        <v>7.7591844593537126E-5</v>
      </c>
      <c r="AG186" s="4">
        <f t="shared" si="16"/>
        <v>4.1383837127229407E-5</v>
      </c>
      <c r="AH186" s="4">
        <f t="shared" si="16"/>
        <v>8.7386737172501922E-5</v>
      </c>
      <c r="AI186" s="4">
        <f t="shared" si="16"/>
        <v>1.9612187384089106E-4</v>
      </c>
      <c r="AJ186" s="4">
        <f t="shared" si="16"/>
        <v>1.1078544621342212E-3</v>
      </c>
      <c r="AK186" s="4">
        <f t="shared" si="15"/>
        <v>4.5909829524050233E-3</v>
      </c>
      <c r="AL186" s="4">
        <f t="shared" si="15"/>
        <v>1.0847521625200985E-3</v>
      </c>
      <c r="AM186" s="4">
        <f t="shared" si="15"/>
        <v>2.1233271240596977E-4</v>
      </c>
    </row>
    <row r="187" spans="1:39" x14ac:dyDescent="0.3">
      <c r="A187" s="9" t="s">
        <v>230</v>
      </c>
      <c r="B187" s="9" t="s">
        <v>30</v>
      </c>
      <c r="C187" s="9" t="s">
        <v>235</v>
      </c>
      <c r="D187" s="10">
        <f>VLOOKUP(C187,'[1]Cenus Pivot Data Sheet'!$A$1:$M$469,2,FALSE)</f>
        <v>364820.08800000005</v>
      </c>
      <c r="E187" s="10">
        <f>VLOOKUP(C187,'[1]Cenus Pivot Data Sheet'!$A$1:$M$469,3,FALSE)</f>
        <v>741738.63199999987</v>
      </c>
      <c r="F187" s="10">
        <f>VLOOKUP(C187,'[1]Cenus Pivot Data Sheet'!$A$1:$M$469,4,FALSE)</f>
        <v>796374.05200000003</v>
      </c>
      <c r="G187" s="10">
        <f>VLOOKUP(C187,'[1]Cenus Pivot Data Sheet'!$A$1:$M$469,5,FALSE)</f>
        <v>780147.39100000006</v>
      </c>
      <c r="H187" s="10">
        <f>VLOOKUP(C187,'[1]Cenus Pivot Data Sheet'!$A$1:$M$469,6,FALSE)</f>
        <v>781572.67099999997</v>
      </c>
      <c r="I187" s="10">
        <f>VLOOKUP(C187,'[1]Cenus Pivot Data Sheet'!$A$1:$M$469,7,FALSE)</f>
        <v>891723.80900000001</v>
      </c>
      <c r="J187" s="10">
        <f>VLOOKUP(C187,'[1]Cenus Pivot Data Sheet'!$A$1:$M$469,8,FALSE)</f>
        <v>714193.32600000012</v>
      </c>
      <c r="K187" s="10">
        <f>VLOOKUP(C187,'[1]Cenus Pivot Data Sheet'!$A$1:$M$469,9,FALSE)</f>
        <v>408910.84399999998</v>
      </c>
      <c r="L187" s="10">
        <f>VLOOKUP(C187,'[1]Cenus Pivot Data Sheet'!$A$1:$M$469,10,FALSE)</f>
        <v>224541.05300000001</v>
      </c>
      <c r="M187" s="10">
        <f>VLOOKUP(C187,'[1]Cenus Pivot Data Sheet'!$A$1:$M$469,11,FALSE)</f>
        <v>100625.353</v>
      </c>
      <c r="N187" s="10">
        <f>VLOOKUP(C187,'[1]Cenus Pivot Data Sheet'!$A$1:$M$469,12,FALSE)</f>
        <v>734077.25</v>
      </c>
      <c r="O187" s="10">
        <f>VLOOKUP(C187,'[1]Cenus Pivot Data Sheet'!$A$1:$M$469,13,FALSE)</f>
        <v>5804647.2190000005</v>
      </c>
      <c r="P187" s="11">
        <f>IFERROR(VLOOKUP(C187,'[1]Influenze Pivot Data Sheet'!$A$1:$M$461,2,FALSE),0)</f>
        <v>115</v>
      </c>
      <c r="Q187" s="11">
        <f>IFERROR(VLOOKUP(C187,'[1]Influenze Pivot Data Sheet'!$A$1:$M$461,3,FALSE),0)</f>
        <v>79</v>
      </c>
      <c r="R187" s="11">
        <f>IFERROR(VLOOKUP(C187,'[1]Influenze Pivot Data Sheet'!$A$1:$M$461,4,FALSE),0)</f>
        <v>64</v>
      </c>
      <c r="S187" s="11">
        <f>IFERROR(VLOOKUP(C187,'[1]Influenze Pivot Data Sheet'!$A$1:$M$461,5,FALSE),0)</f>
        <v>58</v>
      </c>
      <c r="T187" s="11">
        <f>IFERROR(VLOOKUP(C187,'[1]Influenze Pivot Data Sheet'!$A$1:$M$461,6,FALSE),0)</f>
        <v>54</v>
      </c>
      <c r="U187" s="11">
        <f>IFERROR(VLOOKUP(C187,'[1]Influenze Pivot Data Sheet'!$A$1:$M$461,7,FALSE),0)</f>
        <v>65</v>
      </c>
      <c r="V187" s="11">
        <f>IFERROR(VLOOKUP(C187,'[1]Influenze Pivot Data Sheet'!$A$1:$M$461,8,FALSE),0)</f>
        <v>85</v>
      </c>
      <c r="W187" s="11">
        <f>IFERROR(VLOOKUP(C187,'[1]Influenze Pivot Data Sheet'!$A$1:$M$461,9,FALSE),0)</f>
        <v>135</v>
      </c>
      <c r="X187" s="11">
        <f>IFERROR(VLOOKUP(C187,'[1]Influenze Pivot Data Sheet'!$A$1:$M$461,10,FALSE),0)</f>
        <v>275</v>
      </c>
      <c r="Y187" s="11">
        <f>IFERROR(VLOOKUP(C187,'[1]Influenze Pivot Data Sheet'!$A$1:$M$461,11,FALSE),0)</f>
        <v>513</v>
      </c>
      <c r="Z187" s="11">
        <f>IFERROR(VLOOKUP(C187,'[1]Influenze Pivot Data Sheet'!$A$1:$M$461,12,FALSE),0)</f>
        <v>923</v>
      </c>
      <c r="AA187" s="11">
        <f>IFERROR(VLOOKUP(C187,'[1]Influenze Pivot Data Sheet'!$A$1:$M$461,13,FALSE),0)</f>
        <v>1443</v>
      </c>
      <c r="AB187" s="4">
        <f t="shared" si="12"/>
        <v>3.1522387001891184E-4</v>
      </c>
      <c r="AC187" s="4">
        <f t="shared" si="13"/>
        <v>1.0650651940156734E-4</v>
      </c>
      <c r="AD187" s="4">
        <f t="shared" si="14"/>
        <v>8.0364245720050147E-5</v>
      </c>
      <c r="AE187" s="4">
        <f t="shared" si="16"/>
        <v>7.4344925932079414E-5</v>
      </c>
      <c r="AF187" s="4">
        <f t="shared" si="16"/>
        <v>6.909146392095381E-5</v>
      </c>
      <c r="AG187" s="4">
        <f t="shared" si="16"/>
        <v>7.289252495443911E-5</v>
      </c>
      <c r="AH187" s="4">
        <f t="shared" si="16"/>
        <v>1.1901539387949977E-4</v>
      </c>
      <c r="AI187" s="4">
        <f t="shared" si="16"/>
        <v>3.3014531646903452E-4</v>
      </c>
      <c r="AJ187" s="4">
        <f t="shared" si="16"/>
        <v>1.2247203632736149E-3</v>
      </c>
      <c r="AK187" s="4">
        <f t="shared" si="15"/>
        <v>5.098118761382134E-3</v>
      </c>
      <c r="AL187" s="4">
        <f t="shared" si="15"/>
        <v>1.2573608567763134E-3</v>
      </c>
      <c r="AM187" s="4">
        <f t="shared" si="15"/>
        <v>2.4859391889944929E-4</v>
      </c>
    </row>
    <row r="188" spans="1:39" x14ac:dyDescent="0.3">
      <c r="A188" s="9" t="s">
        <v>230</v>
      </c>
      <c r="B188" s="9" t="s">
        <v>32</v>
      </c>
      <c r="C188" s="9" t="s">
        <v>236</v>
      </c>
      <c r="D188" s="10">
        <f>VLOOKUP(C188,'[1]Cenus Pivot Data Sheet'!$A$1:$M$469,2,FALSE)</f>
        <v>366246.83200000005</v>
      </c>
      <c r="E188" s="10">
        <f>VLOOKUP(C188,'[1]Cenus Pivot Data Sheet'!$A$1:$M$469,3,FALSE)</f>
        <v>749332.8139999999</v>
      </c>
      <c r="F188" s="10">
        <f>VLOOKUP(C188,'[1]Cenus Pivot Data Sheet'!$A$1:$M$469,4,FALSE)</f>
        <v>799133.80299999996</v>
      </c>
      <c r="G188" s="10">
        <f>VLOOKUP(C188,'[1]Cenus Pivot Data Sheet'!$A$1:$M$469,5,FALSE)</f>
        <v>800585.27399999998</v>
      </c>
      <c r="H188" s="10">
        <f>VLOOKUP(C188,'[1]Cenus Pivot Data Sheet'!$A$1:$M$469,6,FALSE)</f>
        <v>777713.103</v>
      </c>
      <c r="I188" s="10">
        <f>VLOOKUP(C188,'[1]Cenus Pivot Data Sheet'!$A$1:$M$469,7,FALSE)</f>
        <v>891885.09200000006</v>
      </c>
      <c r="J188" s="10">
        <f>VLOOKUP(C188,'[1]Cenus Pivot Data Sheet'!$A$1:$M$469,8,FALSE)</f>
        <v>735679.87899999996</v>
      </c>
      <c r="K188" s="10">
        <f>VLOOKUP(C188,'[1]Cenus Pivot Data Sheet'!$A$1:$M$469,9,FALSE)</f>
        <v>431084.08499999996</v>
      </c>
      <c r="L188" s="10">
        <f>VLOOKUP(C188,'[1]Cenus Pivot Data Sheet'!$A$1:$M$469,10,FALSE)</f>
        <v>229181.15999999997</v>
      </c>
      <c r="M188" s="10">
        <f>VLOOKUP(C188,'[1]Cenus Pivot Data Sheet'!$A$1:$M$469,11,FALSE)</f>
        <v>103575.16100000001</v>
      </c>
      <c r="N188" s="10">
        <f>VLOOKUP(C188,'[1]Cenus Pivot Data Sheet'!$A$1:$M$469,12,FALSE)</f>
        <v>763840.40599999984</v>
      </c>
      <c r="O188" s="10">
        <f>VLOOKUP(C188,'[1]Cenus Pivot Data Sheet'!$A$1:$M$469,13,FALSE)</f>
        <v>5884417.2030000007</v>
      </c>
      <c r="P188" s="11">
        <f>IFERROR(VLOOKUP(C188,'[1]Influenze Pivot Data Sheet'!$A$1:$M$461,2,FALSE),0)</f>
        <v>91</v>
      </c>
      <c r="Q188" s="11">
        <f>IFERROR(VLOOKUP(C188,'[1]Influenze Pivot Data Sheet'!$A$1:$M$461,3,FALSE),0)</f>
        <v>48</v>
      </c>
      <c r="R188" s="11">
        <f>IFERROR(VLOOKUP(C188,'[1]Influenze Pivot Data Sheet'!$A$1:$M$461,4,FALSE),0)</f>
        <v>32</v>
      </c>
      <c r="S188" s="11">
        <f>IFERROR(VLOOKUP(C188,'[1]Influenze Pivot Data Sheet'!$A$1:$M$461,5,FALSE),0)</f>
        <v>73</v>
      </c>
      <c r="T188" s="11">
        <f>IFERROR(VLOOKUP(C188,'[1]Influenze Pivot Data Sheet'!$A$1:$M$461,6,FALSE),0)</f>
        <v>52</v>
      </c>
      <c r="U188" s="11">
        <f>IFERROR(VLOOKUP(C188,'[1]Influenze Pivot Data Sheet'!$A$1:$M$461,7,FALSE),0)</f>
        <v>70</v>
      </c>
      <c r="V188" s="11">
        <f>IFERROR(VLOOKUP(C188,'[1]Influenze Pivot Data Sheet'!$A$1:$M$461,8,FALSE),0)</f>
        <v>82</v>
      </c>
      <c r="W188" s="11">
        <f>IFERROR(VLOOKUP(C188,'[1]Influenze Pivot Data Sheet'!$A$1:$M$461,9,FALSE),0)</f>
        <v>145</v>
      </c>
      <c r="X188" s="11">
        <f>IFERROR(VLOOKUP(C188,'[1]Influenze Pivot Data Sheet'!$A$1:$M$461,10,FALSE),0)</f>
        <v>242</v>
      </c>
      <c r="Y188" s="11">
        <f>IFERROR(VLOOKUP(C188,'[1]Influenze Pivot Data Sheet'!$A$1:$M$461,11,FALSE),0)</f>
        <v>418</v>
      </c>
      <c r="Z188" s="11">
        <f>IFERROR(VLOOKUP(C188,'[1]Influenze Pivot Data Sheet'!$A$1:$M$461,12,FALSE),0)</f>
        <v>805</v>
      </c>
      <c r="AA188" s="11">
        <f>IFERROR(VLOOKUP(C188,'[1]Influenze Pivot Data Sheet'!$A$1:$M$461,13,FALSE),0)</f>
        <v>1253</v>
      </c>
      <c r="AB188" s="4">
        <f t="shared" si="12"/>
        <v>2.4846631301373275E-4</v>
      </c>
      <c r="AC188" s="4">
        <f t="shared" si="13"/>
        <v>6.4056983897144542E-5</v>
      </c>
      <c r="AD188" s="4">
        <f t="shared" si="14"/>
        <v>4.0043356794406556E-5</v>
      </c>
      <c r="AE188" s="4">
        <f t="shared" si="16"/>
        <v>9.1183290988187726E-5</v>
      </c>
      <c r="AF188" s="4">
        <f t="shared" si="16"/>
        <v>6.6862702710564974E-5</v>
      </c>
      <c r="AG188" s="4">
        <f t="shared" si="16"/>
        <v>7.8485446867408791E-5</v>
      </c>
      <c r="AH188" s="4">
        <f t="shared" si="16"/>
        <v>1.1146152333466225E-4</v>
      </c>
      <c r="AI188" s="4">
        <f t="shared" si="16"/>
        <v>3.3636129248427256E-4</v>
      </c>
      <c r="AJ188" s="4">
        <f t="shared" si="16"/>
        <v>1.0559332189434771E-3</v>
      </c>
      <c r="AK188" s="4">
        <f t="shared" si="15"/>
        <v>4.0357166328710793E-3</v>
      </c>
      <c r="AL188" s="4">
        <f t="shared" si="15"/>
        <v>1.0538850703323492E-3</v>
      </c>
      <c r="AM188" s="4">
        <f t="shared" si="15"/>
        <v>2.1293527579268072E-4</v>
      </c>
    </row>
    <row r="189" spans="1:39" x14ac:dyDescent="0.3">
      <c r="A189" s="9" t="s">
        <v>230</v>
      </c>
      <c r="B189" s="9" t="s">
        <v>34</v>
      </c>
      <c r="C189" s="9" t="s">
        <v>237</v>
      </c>
      <c r="D189" s="10">
        <f>VLOOKUP(C189,'[1]Cenus Pivot Data Sheet'!$A$1:$M$469,2,FALSE)</f>
        <v>367816.799</v>
      </c>
      <c r="E189" s="10">
        <f>VLOOKUP(C189,'[1]Cenus Pivot Data Sheet'!$A$1:$M$469,3,FALSE)</f>
        <v>750782.44400000002</v>
      </c>
      <c r="F189" s="10">
        <f>VLOOKUP(C189,'[1]Cenus Pivot Data Sheet'!$A$1:$M$469,4,FALSE)</f>
        <v>798649.66200000001</v>
      </c>
      <c r="G189" s="10">
        <f>VLOOKUP(C189,'[1]Cenus Pivot Data Sheet'!$A$1:$M$469,5,FALSE)</f>
        <v>812819.43099999998</v>
      </c>
      <c r="H189" s="10">
        <f>VLOOKUP(C189,'[1]Cenus Pivot Data Sheet'!$A$1:$M$469,6,FALSE)</f>
        <v>775005.26300000004</v>
      </c>
      <c r="I189" s="10">
        <f>VLOOKUP(C189,'[1]Cenus Pivot Data Sheet'!$A$1:$M$469,7,FALSE)</f>
        <v>889319.08199999994</v>
      </c>
      <c r="J189" s="10">
        <f>VLOOKUP(C189,'[1]Cenus Pivot Data Sheet'!$A$1:$M$469,8,FALSE)</f>
        <v>752889.7649999999</v>
      </c>
      <c r="K189" s="10">
        <f>VLOOKUP(C189,'[1]Cenus Pivot Data Sheet'!$A$1:$M$469,9,FALSE)</f>
        <v>450932.39799999993</v>
      </c>
      <c r="L189" s="10">
        <f>VLOOKUP(C189,'[1]Cenus Pivot Data Sheet'!$A$1:$M$469,10,FALSE)</f>
        <v>229863.69899999999</v>
      </c>
      <c r="M189" s="10">
        <f>VLOOKUP(C189,'[1]Cenus Pivot Data Sheet'!$A$1:$M$469,11,FALSE)</f>
        <v>105434.62200000002</v>
      </c>
      <c r="N189" s="10">
        <f>VLOOKUP(C189,'[1]Cenus Pivot Data Sheet'!$A$1:$M$469,12,FALSE)</f>
        <v>786230.71899999992</v>
      </c>
      <c r="O189" s="10">
        <f>VLOOKUP(C189,'[1]Cenus Pivot Data Sheet'!$A$1:$M$469,13,FALSE)</f>
        <v>5933513.165</v>
      </c>
      <c r="P189" s="11">
        <f>IFERROR(VLOOKUP(C189,'[1]Influenze Pivot Data Sheet'!$A$1:$M$461,2,FALSE),0)</f>
        <v>99</v>
      </c>
      <c r="Q189" s="11">
        <f>IFERROR(VLOOKUP(C189,'[1]Influenze Pivot Data Sheet'!$A$1:$M$461,3,FALSE),0)</f>
        <v>64</v>
      </c>
      <c r="R189" s="11">
        <f>IFERROR(VLOOKUP(C189,'[1]Influenze Pivot Data Sheet'!$A$1:$M$461,4,FALSE),0)</f>
        <v>49</v>
      </c>
      <c r="S189" s="11">
        <f>IFERROR(VLOOKUP(C189,'[1]Influenze Pivot Data Sheet'!$A$1:$M$461,5,FALSE),0)</f>
        <v>69</v>
      </c>
      <c r="T189" s="11">
        <f>IFERROR(VLOOKUP(C189,'[1]Influenze Pivot Data Sheet'!$A$1:$M$461,6,FALSE),0)</f>
        <v>55</v>
      </c>
      <c r="U189" s="11">
        <f>IFERROR(VLOOKUP(C189,'[1]Influenze Pivot Data Sheet'!$A$1:$M$461,7,FALSE),0)</f>
        <v>53</v>
      </c>
      <c r="V189" s="11">
        <f>IFERROR(VLOOKUP(C189,'[1]Influenze Pivot Data Sheet'!$A$1:$M$461,8,FALSE),0)</f>
        <v>65</v>
      </c>
      <c r="W189" s="11">
        <f>IFERROR(VLOOKUP(C189,'[1]Influenze Pivot Data Sheet'!$A$1:$M$461,9,FALSE),0)</f>
        <v>172</v>
      </c>
      <c r="X189" s="11">
        <f>IFERROR(VLOOKUP(C189,'[1]Influenze Pivot Data Sheet'!$A$1:$M$461,10,FALSE),0)</f>
        <v>305</v>
      </c>
      <c r="Y189" s="11">
        <f>IFERROR(VLOOKUP(C189,'[1]Influenze Pivot Data Sheet'!$A$1:$M$461,11,FALSE),0)</f>
        <v>518</v>
      </c>
      <c r="Z189" s="11">
        <f>IFERROR(VLOOKUP(C189,'[1]Influenze Pivot Data Sheet'!$A$1:$M$461,12,FALSE),0)</f>
        <v>995</v>
      </c>
      <c r="AA189" s="11">
        <f>IFERROR(VLOOKUP(C189,'[1]Influenze Pivot Data Sheet'!$A$1:$M$461,13,FALSE),0)</f>
        <v>1449</v>
      </c>
      <c r="AB189" s="4">
        <f t="shared" si="12"/>
        <v>2.691557326069819E-4</v>
      </c>
      <c r="AC189" s="4">
        <f t="shared" si="13"/>
        <v>8.524440137281633E-5</v>
      </c>
      <c r="AD189" s="4">
        <f t="shared" si="14"/>
        <v>6.1353560054471041E-5</v>
      </c>
      <c r="AE189" s="4">
        <f t="shared" si="16"/>
        <v>8.4889702889004873E-5</v>
      </c>
      <c r="AF189" s="4">
        <f t="shared" si="16"/>
        <v>7.0967259999110485E-5</v>
      </c>
      <c r="AG189" s="4">
        <f t="shared" si="16"/>
        <v>5.9596157411586949E-5</v>
      </c>
      <c r="AH189" s="4">
        <f t="shared" si="16"/>
        <v>8.6334019961076253E-5</v>
      </c>
      <c r="AI189" s="4">
        <f t="shared" si="16"/>
        <v>3.8143189702683557E-4</v>
      </c>
      <c r="AJ189" s="4">
        <f t="shared" si="16"/>
        <v>1.3268732789338781E-3</v>
      </c>
      <c r="AK189" s="4">
        <f t="shared" si="15"/>
        <v>4.9129971746851801E-3</v>
      </c>
      <c r="AL189" s="4">
        <f t="shared" si="15"/>
        <v>1.2655318292136078E-3</v>
      </c>
      <c r="AM189" s="4">
        <f t="shared" si="15"/>
        <v>2.4420608157528208E-4</v>
      </c>
    </row>
    <row r="190" spans="1:39" x14ac:dyDescent="0.3">
      <c r="A190" s="9" t="s">
        <v>230</v>
      </c>
      <c r="B190" s="9" t="s">
        <v>36</v>
      </c>
      <c r="C190" s="9" t="s">
        <v>238</v>
      </c>
      <c r="D190" s="10">
        <f>VLOOKUP(C190,'[1]Cenus Pivot Data Sheet'!$A$1:$M$469,2,FALSE)</f>
        <v>362932.74400000006</v>
      </c>
      <c r="E190" s="10">
        <f>VLOOKUP(C190,'[1]Cenus Pivot Data Sheet'!$A$1:$M$469,3,FALSE)</f>
        <v>738769.47300000011</v>
      </c>
      <c r="F190" s="10">
        <f>VLOOKUP(C190,'[1]Cenus Pivot Data Sheet'!$A$1:$M$469,4,FALSE)</f>
        <v>780193.13299999991</v>
      </c>
      <c r="G190" s="10">
        <f>VLOOKUP(C190,'[1]Cenus Pivot Data Sheet'!$A$1:$M$469,5,FALSE)</f>
        <v>811908.64800000004</v>
      </c>
      <c r="H190" s="10">
        <f>VLOOKUP(C190,'[1]Cenus Pivot Data Sheet'!$A$1:$M$469,6,FALSE)</f>
        <v>759872.48200000008</v>
      </c>
      <c r="I190" s="10">
        <f>VLOOKUP(C190,'[1]Cenus Pivot Data Sheet'!$A$1:$M$469,7,FALSE)</f>
        <v>865385.66200000001</v>
      </c>
      <c r="J190" s="10">
        <f>VLOOKUP(C190,'[1]Cenus Pivot Data Sheet'!$A$1:$M$469,8,FALSE)</f>
        <v>755914.01100000006</v>
      </c>
      <c r="K190" s="10">
        <f>VLOOKUP(C190,'[1]Cenus Pivot Data Sheet'!$A$1:$M$469,9,FALSE)</f>
        <v>467880.52400000003</v>
      </c>
      <c r="L190" s="10">
        <f>VLOOKUP(C190,'[1]Cenus Pivot Data Sheet'!$A$1:$M$469,10,FALSE)</f>
        <v>230968.103</v>
      </c>
      <c r="M190" s="10">
        <f>VLOOKUP(C190,'[1]Cenus Pivot Data Sheet'!$A$1:$M$469,11,FALSE)</f>
        <v>105973.875</v>
      </c>
      <c r="N190" s="10">
        <f>VLOOKUP(C190,'[1]Cenus Pivot Data Sheet'!$A$1:$M$469,12,FALSE)</f>
        <v>804822.50200000009</v>
      </c>
      <c r="O190" s="10">
        <f>VLOOKUP(C190,'[1]Cenus Pivot Data Sheet'!$A$1:$M$469,13,FALSE)</f>
        <v>5879798.6550000012</v>
      </c>
      <c r="P190" s="11">
        <f>IFERROR(VLOOKUP(C190,'[1]Influenze Pivot Data Sheet'!$A$1:$M$461,2,FALSE),0)</f>
        <v>119</v>
      </c>
      <c r="Q190" s="11">
        <f>IFERROR(VLOOKUP(C190,'[1]Influenze Pivot Data Sheet'!$A$1:$M$461,3,FALSE),0)</f>
        <v>44</v>
      </c>
      <c r="R190" s="11">
        <f>IFERROR(VLOOKUP(C190,'[1]Influenze Pivot Data Sheet'!$A$1:$M$461,4,FALSE),0)</f>
        <v>74</v>
      </c>
      <c r="S190" s="11">
        <f>IFERROR(VLOOKUP(C190,'[1]Influenze Pivot Data Sheet'!$A$1:$M$461,5,FALSE),0)</f>
        <v>44</v>
      </c>
      <c r="T190" s="11">
        <f>IFERROR(VLOOKUP(C190,'[1]Influenze Pivot Data Sheet'!$A$1:$M$461,6,FALSE),0)</f>
        <v>34</v>
      </c>
      <c r="U190" s="11">
        <f>IFERROR(VLOOKUP(C190,'[1]Influenze Pivot Data Sheet'!$A$1:$M$461,7,FALSE),0)</f>
        <v>69</v>
      </c>
      <c r="V190" s="11">
        <f>IFERROR(VLOOKUP(C190,'[1]Influenze Pivot Data Sheet'!$A$1:$M$461,8,FALSE),0)</f>
        <v>67</v>
      </c>
      <c r="W190" s="11">
        <f>IFERROR(VLOOKUP(C190,'[1]Influenze Pivot Data Sheet'!$A$1:$M$461,9,FALSE),0)</f>
        <v>150</v>
      </c>
      <c r="X190" s="11">
        <f>IFERROR(VLOOKUP(C190,'[1]Influenze Pivot Data Sheet'!$A$1:$M$461,10,FALSE),0)</f>
        <v>254</v>
      </c>
      <c r="Y190" s="11">
        <f>IFERROR(VLOOKUP(C190,'[1]Influenze Pivot Data Sheet'!$A$1:$M$461,11,FALSE),0)</f>
        <v>440</v>
      </c>
      <c r="Z190" s="11">
        <f>IFERROR(VLOOKUP(C190,'[1]Influenze Pivot Data Sheet'!$A$1:$M$461,12,FALSE),0)</f>
        <v>844</v>
      </c>
      <c r="AA190" s="11">
        <f>IFERROR(VLOOKUP(C190,'[1]Influenze Pivot Data Sheet'!$A$1:$M$461,13,FALSE),0)</f>
        <v>1295</v>
      </c>
      <c r="AB190" s="4">
        <f t="shared" si="12"/>
        <v>3.2788444131125292E-4</v>
      </c>
      <c r="AC190" s="4">
        <f t="shared" si="13"/>
        <v>5.955849775617352E-5</v>
      </c>
      <c r="AD190" s="4">
        <f t="shared" si="14"/>
        <v>9.4848309822280906E-5</v>
      </c>
      <c r="AE190" s="4">
        <f t="shared" si="16"/>
        <v>5.4193288996719738E-5</v>
      </c>
      <c r="AF190" s="4">
        <f t="shared" si="16"/>
        <v>4.4744349618387677E-5</v>
      </c>
      <c r="AG190" s="4">
        <f t="shared" si="16"/>
        <v>7.9733236902184776E-5</v>
      </c>
      <c r="AH190" s="4">
        <f t="shared" si="16"/>
        <v>8.8634420086175636E-5</v>
      </c>
      <c r="AI190" s="4">
        <f t="shared" si="16"/>
        <v>3.2059466531673795E-4</v>
      </c>
      <c r="AJ190" s="4">
        <f t="shared" si="16"/>
        <v>1.0997189512354439E-3</v>
      </c>
      <c r="AK190" s="4">
        <f t="shared" si="15"/>
        <v>4.1519666993398135E-3</v>
      </c>
      <c r="AL190" s="4">
        <f t="shared" si="15"/>
        <v>1.0486784327011769E-3</v>
      </c>
      <c r="AM190" s="4">
        <f t="shared" si="15"/>
        <v>2.2024563696560793E-4</v>
      </c>
    </row>
    <row r="191" spans="1:39" x14ac:dyDescent="0.3">
      <c r="A191" s="9" t="s">
        <v>230</v>
      </c>
      <c r="B191" s="9" t="s">
        <v>38</v>
      </c>
      <c r="C191" s="9" t="s">
        <v>239</v>
      </c>
      <c r="D191" s="10">
        <f>VLOOKUP(C191,'[1]Cenus Pivot Data Sheet'!$A$1:$M$469,2,FALSE)</f>
        <v>363031</v>
      </c>
      <c r="E191" s="10">
        <f>VLOOKUP(C191,'[1]Cenus Pivot Data Sheet'!$A$1:$M$469,3,FALSE)</f>
        <v>741392</v>
      </c>
      <c r="F191" s="10">
        <f>VLOOKUP(C191,'[1]Cenus Pivot Data Sheet'!$A$1:$M$469,4,FALSE)</f>
        <v>772879</v>
      </c>
      <c r="G191" s="10">
        <f>VLOOKUP(C191,'[1]Cenus Pivot Data Sheet'!$A$1:$M$469,5,FALSE)</f>
        <v>818802</v>
      </c>
      <c r="H191" s="10">
        <f>VLOOKUP(C191,'[1]Cenus Pivot Data Sheet'!$A$1:$M$469,6,FALSE)</f>
        <v>759833</v>
      </c>
      <c r="I191" s="10">
        <f>VLOOKUP(C191,'[1]Cenus Pivot Data Sheet'!$A$1:$M$469,7,FALSE)</f>
        <v>857032</v>
      </c>
      <c r="J191" s="10">
        <f>VLOOKUP(C191,'[1]Cenus Pivot Data Sheet'!$A$1:$M$469,8,FALSE)</f>
        <v>771764</v>
      </c>
      <c r="K191" s="10">
        <f>VLOOKUP(C191,'[1]Cenus Pivot Data Sheet'!$A$1:$M$469,9,FALSE)</f>
        <v>489182</v>
      </c>
      <c r="L191" s="10">
        <f>VLOOKUP(C191,'[1]Cenus Pivot Data Sheet'!$A$1:$M$469,10,FALSE)</f>
        <v>240311</v>
      </c>
      <c r="M191" s="10">
        <f>VLOOKUP(C191,'[1]Cenus Pivot Data Sheet'!$A$1:$M$469,11,FALSE)</f>
        <v>106981</v>
      </c>
      <c r="N191" s="10">
        <f>VLOOKUP(C191,'[1]Cenus Pivot Data Sheet'!$A$1:$M$469,12,FALSE)</f>
        <v>836474</v>
      </c>
      <c r="O191" s="10">
        <f>VLOOKUP(C191,'[1]Cenus Pivot Data Sheet'!$A$1:$M$469,13,FALSE)</f>
        <v>5921207</v>
      </c>
      <c r="P191" s="11">
        <f>IFERROR(VLOOKUP(C191,'[1]Influenze Pivot Data Sheet'!$A$1:$M$461,2,FALSE),0)</f>
        <v>107</v>
      </c>
      <c r="Q191" s="11">
        <f>IFERROR(VLOOKUP(C191,'[1]Influenze Pivot Data Sheet'!$A$1:$M$461,3,FALSE),0)</f>
        <v>50</v>
      </c>
      <c r="R191" s="11">
        <f>IFERROR(VLOOKUP(C191,'[1]Influenze Pivot Data Sheet'!$A$1:$M$461,4,FALSE),0)</f>
        <v>48</v>
      </c>
      <c r="S191" s="11">
        <f>IFERROR(VLOOKUP(C191,'[1]Influenze Pivot Data Sheet'!$A$1:$M$461,5,FALSE),0)</f>
        <v>63</v>
      </c>
      <c r="T191" s="11">
        <f>IFERROR(VLOOKUP(C191,'[1]Influenze Pivot Data Sheet'!$A$1:$M$461,6,FALSE),0)</f>
        <v>49</v>
      </c>
      <c r="U191" s="11">
        <f>IFERROR(VLOOKUP(C191,'[1]Influenze Pivot Data Sheet'!$A$1:$M$461,7,FALSE),0)</f>
        <v>57</v>
      </c>
      <c r="V191" s="11">
        <f>IFERROR(VLOOKUP(C191,'[1]Influenze Pivot Data Sheet'!$A$1:$M$461,8,FALSE),0)</f>
        <v>46</v>
      </c>
      <c r="W191" s="11">
        <f>IFERROR(VLOOKUP(C191,'[1]Influenze Pivot Data Sheet'!$A$1:$M$461,9,FALSE),0)</f>
        <v>157</v>
      </c>
      <c r="X191" s="11">
        <f>IFERROR(VLOOKUP(C191,'[1]Influenze Pivot Data Sheet'!$A$1:$M$461,10,FALSE),0)</f>
        <v>235</v>
      </c>
      <c r="Y191" s="11">
        <f>IFERROR(VLOOKUP(C191,'[1]Influenze Pivot Data Sheet'!$A$1:$M$461,11,FALSE),0)</f>
        <v>442</v>
      </c>
      <c r="Z191" s="11">
        <f>IFERROR(VLOOKUP(C191,'[1]Influenze Pivot Data Sheet'!$A$1:$M$461,12,FALSE),0)</f>
        <v>834</v>
      </c>
      <c r="AA191" s="11">
        <f>IFERROR(VLOOKUP(C191,'[1]Influenze Pivot Data Sheet'!$A$1:$M$461,13,FALSE),0)</f>
        <v>1254</v>
      </c>
      <c r="AB191" s="4">
        <f t="shared" si="12"/>
        <v>2.9474066952959939E-4</v>
      </c>
      <c r="AC191" s="4">
        <f t="shared" si="13"/>
        <v>6.7440706131169478E-5</v>
      </c>
      <c r="AD191" s="4">
        <f t="shared" si="14"/>
        <v>6.2105452470567838E-5</v>
      </c>
      <c r="AE191" s="4">
        <f t="shared" si="16"/>
        <v>7.6941678207918395E-5</v>
      </c>
      <c r="AF191" s="4">
        <f t="shared" si="16"/>
        <v>6.4487854568043236E-5</v>
      </c>
      <c r="AG191" s="4">
        <f t="shared" si="16"/>
        <v>6.6508601779163441E-5</v>
      </c>
      <c r="AH191" s="4">
        <f t="shared" si="16"/>
        <v>5.9603713052176574E-5</v>
      </c>
      <c r="AI191" s="4">
        <f t="shared" si="16"/>
        <v>3.2094394315408171E-4</v>
      </c>
      <c r="AJ191" s="4">
        <f t="shared" si="16"/>
        <v>9.7789947193428523E-4</v>
      </c>
      <c r="AK191" s="4">
        <f t="shared" si="15"/>
        <v>4.1315747656125853E-3</v>
      </c>
      <c r="AL191" s="4">
        <f t="shared" si="15"/>
        <v>9.9704234680336756E-4</v>
      </c>
      <c r="AM191" s="4">
        <f t="shared" si="15"/>
        <v>2.1178114529689639E-4</v>
      </c>
    </row>
    <row r="192" spans="1:39" x14ac:dyDescent="0.3">
      <c r="A192" s="9" t="s">
        <v>240</v>
      </c>
      <c r="B192" s="9" t="s">
        <v>22</v>
      </c>
      <c r="C192" s="9" t="s">
        <v>241</v>
      </c>
      <c r="D192" s="10">
        <f>VLOOKUP(C192,'[1]Cenus Pivot Data Sheet'!$A$1:$M$469,2,FALSE)</f>
        <v>384502.80900000001</v>
      </c>
      <c r="E192" s="10">
        <f>VLOOKUP(C192,'[1]Cenus Pivot Data Sheet'!$A$1:$M$469,3,FALSE)</f>
        <v>800466.30099999998</v>
      </c>
      <c r="F192" s="10">
        <f>VLOOKUP(C192,'[1]Cenus Pivot Data Sheet'!$A$1:$M$469,4,FALSE)</f>
        <v>909982.86400000006</v>
      </c>
      <c r="G192" s="10">
        <f>VLOOKUP(C192,'[1]Cenus Pivot Data Sheet'!$A$1:$M$469,5,FALSE)</f>
        <v>839232.33400000003</v>
      </c>
      <c r="H192" s="10">
        <f>VLOOKUP(C192,'[1]Cenus Pivot Data Sheet'!$A$1:$M$469,6,FALSE)</f>
        <v>975467.11400000006</v>
      </c>
      <c r="I192" s="10">
        <f>VLOOKUP(C192,'[1]Cenus Pivot Data Sheet'!$A$1:$M$469,7,FALSE)</f>
        <v>998066.13800000004</v>
      </c>
      <c r="J192" s="10">
        <f>VLOOKUP(C192,'[1]Cenus Pivot Data Sheet'!$A$1:$M$469,8,FALSE)</f>
        <v>732768.84300000011</v>
      </c>
      <c r="K192" s="10">
        <f>VLOOKUP(C192,'[1]Cenus Pivot Data Sheet'!$A$1:$M$469,9,FALSE)</f>
        <v>426481.35699999996</v>
      </c>
      <c r="L192" s="10">
        <f>VLOOKUP(C192,'[1]Cenus Pivot Data Sheet'!$A$1:$M$469,10,FALSE)</f>
        <v>305548.37600000005</v>
      </c>
      <c r="M192" s="10">
        <f>VLOOKUP(C192,'[1]Cenus Pivot Data Sheet'!$A$1:$M$469,11,FALSE)</f>
        <v>136968.65</v>
      </c>
      <c r="N192" s="10">
        <f>VLOOKUP(C192,'[1]Cenus Pivot Data Sheet'!$A$1:$M$469,12,FALSE)</f>
        <v>868998.38300000003</v>
      </c>
      <c r="O192" s="10">
        <f>VLOOKUP(C192,'[1]Cenus Pivot Data Sheet'!$A$1:$M$469,13,FALSE)</f>
        <v>6509484.7860000012</v>
      </c>
      <c r="P192" s="11">
        <f>IFERROR(VLOOKUP(C192,'[1]Influenze Pivot Data Sheet'!$A$1:$M$461,2,FALSE),0)</f>
        <v>113</v>
      </c>
      <c r="Q192" s="11">
        <f>IFERROR(VLOOKUP(C192,'[1]Influenze Pivot Data Sheet'!$A$1:$M$461,3,FALSE),0)</f>
        <v>52</v>
      </c>
      <c r="R192" s="11">
        <f>IFERROR(VLOOKUP(C192,'[1]Influenze Pivot Data Sheet'!$A$1:$M$461,4,FALSE),0)</f>
        <v>70</v>
      </c>
      <c r="S192" s="11">
        <f>IFERROR(VLOOKUP(C192,'[1]Influenze Pivot Data Sheet'!$A$1:$M$461,5,FALSE),0)</f>
        <v>39</v>
      </c>
      <c r="T192" s="11">
        <f>IFERROR(VLOOKUP(C192,'[1]Influenze Pivot Data Sheet'!$A$1:$M$461,6,FALSE),0)</f>
        <v>61</v>
      </c>
      <c r="U192" s="11">
        <f>IFERROR(VLOOKUP(C192,'[1]Influenze Pivot Data Sheet'!$A$1:$M$461,7,FALSE),0)</f>
        <v>60</v>
      </c>
      <c r="V192" s="11">
        <f>IFERROR(VLOOKUP(C192,'[1]Influenze Pivot Data Sheet'!$A$1:$M$461,8,FALSE),0)</f>
        <v>60</v>
      </c>
      <c r="W192" s="11">
        <f>IFERROR(VLOOKUP(C192,'[1]Influenze Pivot Data Sheet'!$A$1:$M$461,9,FALSE),0)</f>
        <v>106</v>
      </c>
      <c r="X192" s="11">
        <f>IFERROR(VLOOKUP(C192,'[1]Influenze Pivot Data Sheet'!$A$1:$M$461,10,FALSE),0)</f>
        <v>362</v>
      </c>
      <c r="Y192" s="11">
        <f>IFERROR(VLOOKUP(C192,'[1]Influenze Pivot Data Sheet'!$A$1:$M$461,11,FALSE),0)</f>
        <v>706</v>
      </c>
      <c r="Z192" s="11">
        <f>IFERROR(VLOOKUP(C192,'[1]Influenze Pivot Data Sheet'!$A$1:$M$461,12,FALSE),0)</f>
        <v>1174</v>
      </c>
      <c r="AA192" s="11">
        <f>IFERROR(VLOOKUP(C192,'[1]Influenze Pivot Data Sheet'!$A$1:$M$461,13,FALSE),0)</f>
        <v>1629</v>
      </c>
      <c r="AB192" s="4">
        <f t="shared" si="12"/>
        <v>2.9388601943867721E-4</v>
      </c>
      <c r="AC192" s="4">
        <f t="shared" si="13"/>
        <v>6.496213511429259E-5</v>
      </c>
      <c r="AD192" s="4">
        <f t="shared" si="14"/>
        <v>7.6924525471064255E-5</v>
      </c>
      <c r="AE192" s="4">
        <f t="shared" si="16"/>
        <v>4.6471040759494856E-5</v>
      </c>
      <c r="AF192" s="4">
        <f t="shared" si="16"/>
        <v>6.2534143001360056E-5</v>
      </c>
      <c r="AG192" s="4">
        <f t="shared" si="16"/>
        <v>6.011625654411291E-5</v>
      </c>
      <c r="AH192" s="4">
        <f t="shared" si="16"/>
        <v>8.1881210661682012E-5</v>
      </c>
      <c r="AI192" s="4">
        <f t="shared" si="16"/>
        <v>2.4854544814253163E-4</v>
      </c>
      <c r="AJ192" s="4">
        <f t="shared" si="16"/>
        <v>1.1847551105949911E-3</v>
      </c>
      <c r="AK192" s="4">
        <f t="shared" si="15"/>
        <v>5.1544641784817182E-3</v>
      </c>
      <c r="AL192" s="4">
        <f t="shared" si="15"/>
        <v>1.350980649638332E-3</v>
      </c>
      <c r="AM192" s="4">
        <f t="shared" si="15"/>
        <v>2.5025022003331241E-4</v>
      </c>
    </row>
    <row r="193" spans="1:39" x14ac:dyDescent="0.3">
      <c r="A193" s="9" t="s">
        <v>240</v>
      </c>
      <c r="B193" s="9" t="s">
        <v>24</v>
      </c>
      <c r="C193" s="9" t="s">
        <v>242</v>
      </c>
      <c r="D193" s="10">
        <f>VLOOKUP(C193,'[1]Cenus Pivot Data Sheet'!$A$1:$M$469,2,FALSE)</f>
        <v>367201.02</v>
      </c>
      <c r="E193" s="10">
        <f>VLOOKUP(C193,'[1]Cenus Pivot Data Sheet'!$A$1:$M$469,3,FALSE)</f>
        <v>796736.58399999992</v>
      </c>
      <c r="F193" s="10">
        <f>VLOOKUP(C193,'[1]Cenus Pivot Data Sheet'!$A$1:$M$469,4,FALSE)</f>
        <v>928069.52399999998</v>
      </c>
      <c r="G193" s="10">
        <f>VLOOKUP(C193,'[1]Cenus Pivot Data Sheet'!$A$1:$M$469,5,FALSE)</f>
        <v>827723.375</v>
      </c>
      <c r="H193" s="10">
        <f>VLOOKUP(C193,'[1]Cenus Pivot Data Sheet'!$A$1:$M$469,6,FALSE)</f>
        <v>931406.21899999992</v>
      </c>
      <c r="I193" s="10">
        <f>VLOOKUP(C193,'[1]Cenus Pivot Data Sheet'!$A$1:$M$469,7,FALSE)</f>
        <v>990184.18700000003</v>
      </c>
      <c r="J193" s="10">
        <f>VLOOKUP(C193,'[1]Cenus Pivot Data Sheet'!$A$1:$M$469,8,FALSE)</f>
        <v>755561.76799999992</v>
      </c>
      <c r="K193" s="10">
        <f>VLOOKUP(C193,'[1]Cenus Pivot Data Sheet'!$A$1:$M$469,9,FALSE)</f>
        <v>430182.69400000002</v>
      </c>
      <c r="L193" s="10">
        <f>VLOOKUP(C193,'[1]Cenus Pivot Data Sheet'!$A$1:$M$469,10,FALSE)</f>
        <v>306678.924</v>
      </c>
      <c r="M193" s="10">
        <f>VLOOKUP(C193,'[1]Cenus Pivot Data Sheet'!$A$1:$M$469,11,FALSE)</f>
        <v>137755.10800000001</v>
      </c>
      <c r="N193" s="10">
        <f>VLOOKUP(C193,'[1]Cenus Pivot Data Sheet'!$A$1:$M$469,12,FALSE)</f>
        <v>874616.72600000002</v>
      </c>
      <c r="O193" s="10">
        <f>VLOOKUP(C193,'[1]Cenus Pivot Data Sheet'!$A$1:$M$469,13,FALSE)</f>
        <v>6471499.4029999999</v>
      </c>
      <c r="P193" s="11">
        <f>IFERROR(VLOOKUP(C193,'[1]Influenze Pivot Data Sheet'!$A$1:$M$461,2,FALSE),0)</f>
        <v>107</v>
      </c>
      <c r="Q193" s="11">
        <f>IFERROR(VLOOKUP(C193,'[1]Influenze Pivot Data Sheet'!$A$1:$M$461,3,FALSE),0)</f>
        <v>60</v>
      </c>
      <c r="R193" s="11">
        <f>IFERROR(VLOOKUP(C193,'[1]Influenze Pivot Data Sheet'!$A$1:$M$461,4,FALSE),0)</f>
        <v>59</v>
      </c>
      <c r="S193" s="11">
        <f>IFERROR(VLOOKUP(C193,'[1]Influenze Pivot Data Sheet'!$A$1:$M$461,5,FALSE),0)</f>
        <v>44</v>
      </c>
      <c r="T193" s="11">
        <f>IFERROR(VLOOKUP(C193,'[1]Influenze Pivot Data Sheet'!$A$1:$M$461,6,FALSE),0)</f>
        <v>53</v>
      </c>
      <c r="U193" s="11">
        <f>IFERROR(VLOOKUP(C193,'[1]Influenze Pivot Data Sheet'!$A$1:$M$461,7,FALSE),0)</f>
        <v>59</v>
      </c>
      <c r="V193" s="11">
        <f>IFERROR(VLOOKUP(C193,'[1]Influenze Pivot Data Sheet'!$A$1:$M$461,8,FALSE),0)</f>
        <v>56</v>
      </c>
      <c r="W193" s="11">
        <f>IFERROR(VLOOKUP(C193,'[1]Influenze Pivot Data Sheet'!$A$1:$M$461,9,FALSE),0)</f>
        <v>101</v>
      </c>
      <c r="X193" s="11">
        <f>IFERROR(VLOOKUP(C193,'[1]Influenze Pivot Data Sheet'!$A$1:$M$461,10,FALSE),0)</f>
        <v>340</v>
      </c>
      <c r="Y193" s="11">
        <f>IFERROR(VLOOKUP(C193,'[1]Influenze Pivot Data Sheet'!$A$1:$M$461,11,FALSE),0)</f>
        <v>703</v>
      </c>
      <c r="Z193" s="11">
        <f>IFERROR(VLOOKUP(C193,'[1]Influenze Pivot Data Sheet'!$A$1:$M$461,12,FALSE),0)</f>
        <v>1144</v>
      </c>
      <c r="AA193" s="11">
        <f>IFERROR(VLOOKUP(C193,'[1]Influenze Pivot Data Sheet'!$A$1:$M$461,13,FALSE),0)</f>
        <v>1582</v>
      </c>
      <c r="AB193" s="4">
        <f t="shared" si="12"/>
        <v>2.9139352608552121E-4</v>
      </c>
      <c r="AC193" s="4">
        <f t="shared" si="13"/>
        <v>7.5307198395197585E-5</v>
      </c>
      <c r="AD193" s="4">
        <f t="shared" si="14"/>
        <v>6.3572823451532717E-5</v>
      </c>
      <c r="AE193" s="4">
        <f t="shared" si="16"/>
        <v>5.3157856028893711E-5</v>
      </c>
      <c r="AF193" s="4">
        <f t="shared" si="16"/>
        <v>5.6903206054285539E-5</v>
      </c>
      <c r="AG193" s="4">
        <f t="shared" si="16"/>
        <v>5.9584873980622354E-5</v>
      </c>
      <c r="AH193" s="4">
        <f t="shared" si="16"/>
        <v>7.4117037642381083E-5</v>
      </c>
      <c r="AI193" s="4">
        <f t="shared" si="16"/>
        <v>2.3478396832021326E-4</v>
      </c>
      <c r="AJ193" s="4">
        <f t="shared" si="16"/>
        <v>1.108651339861881E-3</v>
      </c>
      <c r="AK193" s="4">
        <f t="shared" si="15"/>
        <v>5.1032590384960533E-3</v>
      </c>
      <c r="AL193" s="4">
        <f t="shared" si="15"/>
        <v>1.308001511967426E-3</v>
      </c>
      <c r="AM193" s="4">
        <f t="shared" si="15"/>
        <v>2.4445648550421413E-4</v>
      </c>
    </row>
    <row r="194" spans="1:39" x14ac:dyDescent="0.3">
      <c r="A194" s="9" t="s">
        <v>240</v>
      </c>
      <c r="B194" s="9" t="s">
        <v>26</v>
      </c>
      <c r="C194" s="9" t="s">
        <v>243</v>
      </c>
      <c r="D194" s="10">
        <f>VLOOKUP(C194,'[1]Cenus Pivot Data Sheet'!$A$1:$M$469,2,FALSE)</f>
        <v>366558.07400000002</v>
      </c>
      <c r="E194" s="10">
        <f>VLOOKUP(C194,'[1]Cenus Pivot Data Sheet'!$A$1:$M$469,3,FALSE)</f>
        <v>792131.49000000011</v>
      </c>
      <c r="F194" s="10">
        <f>VLOOKUP(C194,'[1]Cenus Pivot Data Sheet'!$A$1:$M$469,4,FALSE)</f>
        <v>933865.69</v>
      </c>
      <c r="G194" s="10">
        <f>VLOOKUP(C194,'[1]Cenus Pivot Data Sheet'!$A$1:$M$469,5,FALSE)</f>
        <v>836786.98200000008</v>
      </c>
      <c r="H194" s="10">
        <f>VLOOKUP(C194,'[1]Cenus Pivot Data Sheet'!$A$1:$M$469,6,FALSE)</f>
        <v>909779.67800000007</v>
      </c>
      <c r="I194" s="10">
        <f>VLOOKUP(C194,'[1]Cenus Pivot Data Sheet'!$A$1:$M$469,7,FALSE)</f>
        <v>998227.68899999978</v>
      </c>
      <c r="J194" s="10">
        <f>VLOOKUP(C194,'[1]Cenus Pivot Data Sheet'!$A$1:$M$469,8,FALSE)</f>
        <v>780760.66100000008</v>
      </c>
      <c r="K194" s="10">
        <f>VLOOKUP(C194,'[1]Cenus Pivot Data Sheet'!$A$1:$M$469,9,FALSE)</f>
        <v>445905.19899999996</v>
      </c>
      <c r="L194" s="10">
        <f>VLOOKUP(C194,'[1]Cenus Pivot Data Sheet'!$A$1:$M$469,10,FALSE)</f>
        <v>307181.51</v>
      </c>
      <c r="M194" s="10">
        <f>VLOOKUP(C194,'[1]Cenus Pivot Data Sheet'!$A$1:$M$469,11,FALSE)</f>
        <v>141603.038</v>
      </c>
      <c r="N194" s="10">
        <f>VLOOKUP(C194,'[1]Cenus Pivot Data Sheet'!$A$1:$M$469,12,FALSE)</f>
        <v>894689.74699999997</v>
      </c>
      <c r="O194" s="10">
        <f>VLOOKUP(C194,'[1]Cenus Pivot Data Sheet'!$A$1:$M$469,13,FALSE)</f>
        <v>6512800.0109999999</v>
      </c>
      <c r="P194" s="11">
        <f>IFERROR(VLOOKUP(C194,'[1]Influenze Pivot Data Sheet'!$A$1:$M$461,2,FALSE),0)</f>
        <v>105</v>
      </c>
      <c r="Q194" s="11">
        <f>IFERROR(VLOOKUP(C194,'[1]Influenze Pivot Data Sheet'!$A$1:$M$461,3,FALSE),0)</f>
        <v>67</v>
      </c>
      <c r="R194" s="11">
        <f>IFERROR(VLOOKUP(C194,'[1]Influenze Pivot Data Sheet'!$A$1:$M$461,4,FALSE),0)</f>
        <v>44</v>
      </c>
      <c r="S194" s="11">
        <f>IFERROR(VLOOKUP(C194,'[1]Influenze Pivot Data Sheet'!$A$1:$M$461,5,FALSE),0)</f>
        <v>35</v>
      </c>
      <c r="T194" s="11">
        <f>IFERROR(VLOOKUP(C194,'[1]Influenze Pivot Data Sheet'!$A$1:$M$461,6,FALSE),0)</f>
        <v>34</v>
      </c>
      <c r="U194" s="11">
        <f>IFERROR(VLOOKUP(C194,'[1]Influenze Pivot Data Sheet'!$A$1:$M$461,7,FALSE),0)</f>
        <v>61</v>
      </c>
      <c r="V194" s="11">
        <f>IFERROR(VLOOKUP(C194,'[1]Influenze Pivot Data Sheet'!$A$1:$M$461,8,FALSE),0)</f>
        <v>50</v>
      </c>
      <c r="W194" s="11">
        <f>IFERROR(VLOOKUP(C194,'[1]Influenze Pivot Data Sheet'!$A$1:$M$461,9,FALSE),0)</f>
        <v>122</v>
      </c>
      <c r="X194" s="11">
        <f>IFERROR(VLOOKUP(C194,'[1]Influenze Pivot Data Sheet'!$A$1:$M$461,10,FALSE),0)</f>
        <v>318</v>
      </c>
      <c r="Y194" s="11">
        <f>IFERROR(VLOOKUP(C194,'[1]Influenze Pivot Data Sheet'!$A$1:$M$461,11,FALSE),0)</f>
        <v>838</v>
      </c>
      <c r="Z194" s="11">
        <f>IFERROR(VLOOKUP(C194,'[1]Influenze Pivot Data Sheet'!$A$1:$M$461,12,FALSE),0)</f>
        <v>1278</v>
      </c>
      <c r="AA194" s="11">
        <f>IFERROR(VLOOKUP(C194,'[1]Influenze Pivot Data Sheet'!$A$1:$M$461,13,FALSE),0)</f>
        <v>1674</v>
      </c>
      <c r="AB194" s="4">
        <f t="shared" si="12"/>
        <v>2.8644847146376047E-4</v>
      </c>
      <c r="AC194" s="4">
        <f t="shared" si="13"/>
        <v>8.4581917075408772E-5</v>
      </c>
      <c r="AD194" s="4">
        <f t="shared" si="14"/>
        <v>4.7115983027495104E-5</v>
      </c>
      <c r="AE194" s="4">
        <f t="shared" si="16"/>
        <v>4.1826654516477646E-5</v>
      </c>
      <c r="AF194" s="4">
        <f t="shared" si="16"/>
        <v>3.7371685499442426E-5</v>
      </c>
      <c r="AG194" s="4">
        <f t="shared" si="16"/>
        <v>6.1108302917451944E-5</v>
      </c>
      <c r="AH194" s="4">
        <f t="shared" si="16"/>
        <v>6.4040111775047527E-5</v>
      </c>
      <c r="AI194" s="4">
        <f t="shared" si="16"/>
        <v>2.7360075700754501E-4</v>
      </c>
      <c r="AJ194" s="4">
        <f t="shared" si="16"/>
        <v>1.0352185585649344E-3</v>
      </c>
      <c r="AK194" s="4">
        <f t="shared" si="15"/>
        <v>5.9179521275525178E-3</v>
      </c>
      <c r="AL194" s="4">
        <f t="shared" si="15"/>
        <v>1.4284281274992638E-3</v>
      </c>
      <c r="AM194" s="4">
        <f t="shared" si="15"/>
        <v>2.5703230517943812E-4</v>
      </c>
    </row>
    <row r="195" spans="1:39" x14ac:dyDescent="0.3">
      <c r="A195" s="9" t="s">
        <v>240</v>
      </c>
      <c r="B195" s="9" t="s">
        <v>28</v>
      </c>
      <c r="C195" s="9" t="s">
        <v>244</v>
      </c>
      <c r="D195" s="10">
        <f>VLOOKUP(C195,'[1]Cenus Pivot Data Sheet'!$A$1:$M$469,2,FALSE)</f>
        <v>366924.87400000001</v>
      </c>
      <c r="E195" s="10">
        <f>VLOOKUP(C195,'[1]Cenus Pivot Data Sheet'!$A$1:$M$469,3,FALSE)</f>
        <v>788154.40100000007</v>
      </c>
      <c r="F195" s="10">
        <f>VLOOKUP(C195,'[1]Cenus Pivot Data Sheet'!$A$1:$M$469,4,FALSE)</f>
        <v>935330.125</v>
      </c>
      <c r="G195" s="10">
        <f>VLOOKUP(C195,'[1]Cenus Pivot Data Sheet'!$A$1:$M$469,5,FALSE)</f>
        <v>851799.02499999991</v>
      </c>
      <c r="H195" s="10">
        <f>VLOOKUP(C195,'[1]Cenus Pivot Data Sheet'!$A$1:$M$469,6,FALSE)</f>
        <v>887334.43500000006</v>
      </c>
      <c r="I195" s="10">
        <f>VLOOKUP(C195,'[1]Cenus Pivot Data Sheet'!$A$1:$M$469,7,FALSE)</f>
        <v>1003879.6429999999</v>
      </c>
      <c r="J195" s="10">
        <f>VLOOKUP(C195,'[1]Cenus Pivot Data Sheet'!$A$1:$M$469,8,FALSE)</f>
        <v>804376.93599999999</v>
      </c>
      <c r="K195" s="10">
        <f>VLOOKUP(C195,'[1]Cenus Pivot Data Sheet'!$A$1:$M$469,9,FALSE)</f>
        <v>463308.01300000004</v>
      </c>
      <c r="L195" s="10">
        <f>VLOOKUP(C195,'[1]Cenus Pivot Data Sheet'!$A$1:$M$469,10,FALSE)</f>
        <v>301728.52</v>
      </c>
      <c r="M195" s="10">
        <f>VLOOKUP(C195,'[1]Cenus Pivot Data Sheet'!$A$1:$M$469,11,FALSE)</f>
        <v>144422.84900000002</v>
      </c>
      <c r="N195" s="10">
        <f>VLOOKUP(C195,'[1]Cenus Pivot Data Sheet'!$A$1:$M$469,12,FALSE)</f>
        <v>909459.3820000001</v>
      </c>
      <c r="O195" s="10">
        <f>VLOOKUP(C195,'[1]Cenus Pivot Data Sheet'!$A$1:$M$469,13,FALSE)</f>
        <v>6547258.8209999995</v>
      </c>
      <c r="P195" s="11">
        <f>IFERROR(VLOOKUP(C195,'[1]Influenze Pivot Data Sheet'!$A$1:$M$461,2,FALSE),0)</f>
        <v>103</v>
      </c>
      <c r="Q195" s="11">
        <f>IFERROR(VLOOKUP(C195,'[1]Influenze Pivot Data Sheet'!$A$1:$M$461,3,FALSE),0)</f>
        <v>48</v>
      </c>
      <c r="R195" s="11">
        <f>IFERROR(VLOOKUP(C195,'[1]Influenze Pivot Data Sheet'!$A$1:$M$461,4,FALSE),0)</f>
        <v>66</v>
      </c>
      <c r="S195" s="11">
        <f>IFERROR(VLOOKUP(C195,'[1]Influenze Pivot Data Sheet'!$A$1:$M$461,5,FALSE),0)</f>
        <v>53</v>
      </c>
      <c r="T195" s="11">
        <f>IFERROR(VLOOKUP(C195,'[1]Influenze Pivot Data Sheet'!$A$1:$M$461,6,FALSE),0)</f>
        <v>77</v>
      </c>
      <c r="U195" s="11">
        <f>IFERROR(VLOOKUP(C195,'[1]Influenze Pivot Data Sheet'!$A$1:$M$461,7,FALSE),0)</f>
        <v>62</v>
      </c>
      <c r="V195" s="11">
        <f>IFERROR(VLOOKUP(C195,'[1]Influenze Pivot Data Sheet'!$A$1:$M$461,8,FALSE),0)</f>
        <v>76</v>
      </c>
      <c r="W195" s="11">
        <f>IFERROR(VLOOKUP(C195,'[1]Influenze Pivot Data Sheet'!$A$1:$M$461,9,FALSE),0)</f>
        <v>125</v>
      </c>
      <c r="X195" s="11">
        <f>IFERROR(VLOOKUP(C195,'[1]Influenze Pivot Data Sheet'!$A$1:$M$461,10,FALSE),0)</f>
        <v>329</v>
      </c>
      <c r="Y195" s="11">
        <f>IFERROR(VLOOKUP(C195,'[1]Influenze Pivot Data Sheet'!$A$1:$M$461,11,FALSE),0)</f>
        <v>762</v>
      </c>
      <c r="Z195" s="11">
        <f>IFERROR(VLOOKUP(C195,'[1]Influenze Pivot Data Sheet'!$A$1:$M$461,12,FALSE),0)</f>
        <v>1216</v>
      </c>
      <c r="AA195" s="11">
        <f>IFERROR(VLOOKUP(C195,'[1]Influenze Pivot Data Sheet'!$A$1:$M$461,13,FALSE),0)</f>
        <v>1701</v>
      </c>
      <c r="AB195" s="4">
        <f t="shared" ref="AB195:AB258" si="17">P195/D195</f>
        <v>2.8071141342137515E-4</v>
      </c>
      <c r="AC195" s="4">
        <f t="shared" ref="AC195:AC258" si="18">Q195/E195</f>
        <v>6.0901772468818578E-5</v>
      </c>
      <c r="AD195" s="4">
        <f t="shared" ref="AD195:AD258" si="19">R195/F195</f>
        <v>7.0563321158933061E-5</v>
      </c>
      <c r="AE195" s="4">
        <f t="shared" si="16"/>
        <v>6.2221249901055008E-5</v>
      </c>
      <c r="AF195" s="4">
        <f t="shared" si="16"/>
        <v>8.677675176665492E-5</v>
      </c>
      <c r="AG195" s="4">
        <f t="shared" si="16"/>
        <v>6.176039172855307E-5</v>
      </c>
      <c r="AH195" s="4">
        <f t="shared" si="16"/>
        <v>9.4483067077895426E-5</v>
      </c>
      <c r="AI195" s="4">
        <f t="shared" si="16"/>
        <v>2.6979891668741762E-4</v>
      </c>
      <c r="AJ195" s="4">
        <f t="shared" si="16"/>
        <v>1.0903841638834804E-3</v>
      </c>
      <c r="AK195" s="4">
        <f t="shared" si="15"/>
        <v>5.2761734398412254E-3</v>
      </c>
      <c r="AL195" s="4">
        <f t="shared" si="15"/>
        <v>1.3370580633583478E-3</v>
      </c>
      <c r="AM195" s="4">
        <f t="shared" si="15"/>
        <v>2.5980338436356432E-4</v>
      </c>
    </row>
    <row r="196" spans="1:39" x14ac:dyDescent="0.3">
      <c r="A196" s="9" t="s">
        <v>240</v>
      </c>
      <c r="B196" s="9" t="s">
        <v>30</v>
      </c>
      <c r="C196" s="9" t="s">
        <v>245</v>
      </c>
      <c r="D196" s="10">
        <f>VLOOKUP(C196,'[1]Cenus Pivot Data Sheet'!$A$1:$M$469,2,FALSE)</f>
        <v>365746.65100000001</v>
      </c>
      <c r="E196" s="10">
        <f>VLOOKUP(C196,'[1]Cenus Pivot Data Sheet'!$A$1:$M$469,3,FALSE)</f>
        <v>786522.85700000008</v>
      </c>
      <c r="F196" s="10">
        <f>VLOOKUP(C196,'[1]Cenus Pivot Data Sheet'!$A$1:$M$469,4,FALSE)</f>
        <v>942758.26399999997</v>
      </c>
      <c r="G196" s="10">
        <f>VLOOKUP(C196,'[1]Cenus Pivot Data Sheet'!$A$1:$M$469,5,FALSE)</f>
        <v>873587.00300000014</v>
      </c>
      <c r="H196" s="10">
        <f>VLOOKUP(C196,'[1]Cenus Pivot Data Sheet'!$A$1:$M$469,6,FALSE)</f>
        <v>870888.93099999998</v>
      </c>
      <c r="I196" s="10">
        <f>VLOOKUP(C196,'[1]Cenus Pivot Data Sheet'!$A$1:$M$469,7,FALSE)</f>
        <v>1005792.9010000001</v>
      </c>
      <c r="J196" s="10">
        <f>VLOOKUP(C196,'[1]Cenus Pivot Data Sheet'!$A$1:$M$469,8,FALSE)</f>
        <v>829644.92799999984</v>
      </c>
      <c r="K196" s="10">
        <f>VLOOKUP(C196,'[1]Cenus Pivot Data Sheet'!$A$1:$M$469,9,FALSE)</f>
        <v>486304.23700000008</v>
      </c>
      <c r="L196" s="10">
        <f>VLOOKUP(C196,'[1]Cenus Pivot Data Sheet'!$A$1:$M$469,10,FALSE)</f>
        <v>300782.68400000001</v>
      </c>
      <c r="M196" s="10">
        <f>VLOOKUP(C196,'[1]Cenus Pivot Data Sheet'!$A$1:$M$469,11,FALSE)</f>
        <v>148437.785</v>
      </c>
      <c r="N196" s="10">
        <f>VLOOKUP(C196,'[1]Cenus Pivot Data Sheet'!$A$1:$M$469,12,FALSE)</f>
        <v>935524.70600000012</v>
      </c>
      <c r="O196" s="10">
        <f>VLOOKUP(C196,'[1]Cenus Pivot Data Sheet'!$A$1:$M$469,13,FALSE)</f>
        <v>6610466.2410000004</v>
      </c>
      <c r="P196" s="11">
        <f>IFERROR(VLOOKUP(C196,'[1]Influenze Pivot Data Sheet'!$A$1:$M$461,2,FALSE),0)</f>
        <v>94</v>
      </c>
      <c r="Q196" s="11">
        <f>IFERROR(VLOOKUP(C196,'[1]Influenze Pivot Data Sheet'!$A$1:$M$461,3,FALSE),0)</f>
        <v>42</v>
      </c>
      <c r="R196" s="11">
        <f>IFERROR(VLOOKUP(C196,'[1]Influenze Pivot Data Sheet'!$A$1:$M$461,4,FALSE),0)</f>
        <v>45</v>
      </c>
      <c r="S196" s="11">
        <f>IFERROR(VLOOKUP(C196,'[1]Influenze Pivot Data Sheet'!$A$1:$M$461,5,FALSE),0)</f>
        <v>51</v>
      </c>
      <c r="T196" s="11">
        <f>IFERROR(VLOOKUP(C196,'[1]Influenze Pivot Data Sheet'!$A$1:$M$461,6,FALSE),0)</f>
        <v>51</v>
      </c>
      <c r="U196" s="11">
        <f>IFERROR(VLOOKUP(C196,'[1]Influenze Pivot Data Sheet'!$A$1:$M$461,7,FALSE),0)</f>
        <v>53</v>
      </c>
      <c r="V196" s="11">
        <f>IFERROR(VLOOKUP(C196,'[1]Influenze Pivot Data Sheet'!$A$1:$M$461,8,FALSE),0)</f>
        <v>66</v>
      </c>
      <c r="W196" s="11">
        <f>IFERROR(VLOOKUP(C196,'[1]Influenze Pivot Data Sheet'!$A$1:$M$461,9,FALSE),0)</f>
        <v>153</v>
      </c>
      <c r="X196" s="11">
        <f>IFERROR(VLOOKUP(C196,'[1]Influenze Pivot Data Sheet'!$A$1:$M$461,10,FALSE),0)</f>
        <v>363</v>
      </c>
      <c r="Y196" s="11">
        <f>IFERROR(VLOOKUP(C196,'[1]Influenze Pivot Data Sheet'!$A$1:$M$461,11,FALSE),0)</f>
        <v>883</v>
      </c>
      <c r="Z196" s="11">
        <f>IFERROR(VLOOKUP(C196,'[1]Influenze Pivot Data Sheet'!$A$1:$M$461,12,FALSE),0)</f>
        <v>1399</v>
      </c>
      <c r="AA196" s="11">
        <f>IFERROR(VLOOKUP(C196,'[1]Influenze Pivot Data Sheet'!$A$1:$M$461,13,FALSE),0)</f>
        <v>1801</v>
      </c>
      <c r="AB196" s="4">
        <f t="shared" si="17"/>
        <v>2.5700850504848505E-4</v>
      </c>
      <c r="AC196" s="4">
        <f t="shared" si="18"/>
        <v>5.3399592429136484E-5</v>
      </c>
      <c r="AD196" s="4">
        <f t="shared" si="19"/>
        <v>4.7732278483638944E-5</v>
      </c>
      <c r="AE196" s="4">
        <f t="shared" si="16"/>
        <v>5.8379989428482821E-5</v>
      </c>
      <c r="AF196" s="4">
        <f t="shared" si="16"/>
        <v>5.85608545299102E-5</v>
      </c>
      <c r="AG196" s="4">
        <f t="shared" si="16"/>
        <v>5.2694744561534735E-5</v>
      </c>
      <c r="AH196" s="4">
        <f t="shared" si="16"/>
        <v>7.9552104487764686E-5</v>
      </c>
      <c r="AI196" s="4">
        <f t="shared" si="16"/>
        <v>3.1461786338497392E-4</v>
      </c>
      <c r="AJ196" s="4">
        <f t="shared" si="16"/>
        <v>1.2068513890912682E-3</v>
      </c>
      <c r="AK196" s="4">
        <f t="shared" si="15"/>
        <v>5.9486201575966657E-3</v>
      </c>
      <c r="AL196" s="4">
        <f t="shared" si="15"/>
        <v>1.4954174817912288E-3</v>
      </c>
      <c r="AM196" s="4">
        <f t="shared" si="15"/>
        <v>2.7244674344294861E-4</v>
      </c>
    </row>
    <row r="197" spans="1:39" x14ac:dyDescent="0.3">
      <c r="A197" s="9" t="s">
        <v>240</v>
      </c>
      <c r="B197" s="9" t="s">
        <v>32</v>
      </c>
      <c r="C197" s="9" t="s">
        <v>246</v>
      </c>
      <c r="D197" s="10">
        <f>VLOOKUP(C197,'[1]Cenus Pivot Data Sheet'!$A$1:$M$469,2,FALSE)</f>
        <v>365071.283</v>
      </c>
      <c r="E197" s="10">
        <f>VLOOKUP(C197,'[1]Cenus Pivot Data Sheet'!$A$1:$M$469,3,FALSE)</f>
        <v>783713.5290000001</v>
      </c>
      <c r="F197" s="10">
        <f>VLOOKUP(C197,'[1]Cenus Pivot Data Sheet'!$A$1:$M$469,4,FALSE)</f>
        <v>947482.60800000001</v>
      </c>
      <c r="G197" s="10">
        <f>VLOOKUP(C197,'[1]Cenus Pivot Data Sheet'!$A$1:$M$469,5,FALSE)</f>
        <v>892264.71700000018</v>
      </c>
      <c r="H197" s="10">
        <f>VLOOKUP(C197,'[1]Cenus Pivot Data Sheet'!$A$1:$M$469,6,FALSE)</f>
        <v>856747.29499999993</v>
      </c>
      <c r="I197" s="10">
        <f>VLOOKUP(C197,'[1]Cenus Pivot Data Sheet'!$A$1:$M$469,7,FALSE)</f>
        <v>1001890.7009999999</v>
      </c>
      <c r="J197" s="10">
        <f>VLOOKUP(C197,'[1]Cenus Pivot Data Sheet'!$A$1:$M$469,8,FALSE)</f>
        <v>850762.92299999995</v>
      </c>
      <c r="K197" s="10">
        <f>VLOOKUP(C197,'[1]Cenus Pivot Data Sheet'!$A$1:$M$469,9,FALSE)</f>
        <v>509930.47400000005</v>
      </c>
      <c r="L197" s="10">
        <f>VLOOKUP(C197,'[1]Cenus Pivot Data Sheet'!$A$1:$M$469,10,FALSE)</f>
        <v>299600.70699999999</v>
      </c>
      <c r="M197" s="10">
        <f>VLOOKUP(C197,'[1]Cenus Pivot Data Sheet'!$A$1:$M$469,11,FALSE)</f>
        <v>151002.72600000002</v>
      </c>
      <c r="N197" s="10">
        <f>VLOOKUP(C197,'[1]Cenus Pivot Data Sheet'!$A$1:$M$469,12,FALSE)</f>
        <v>960533.90700000012</v>
      </c>
      <c r="O197" s="10">
        <f>VLOOKUP(C197,'[1]Cenus Pivot Data Sheet'!$A$1:$M$469,13,FALSE)</f>
        <v>6658466.9630000005</v>
      </c>
      <c r="P197" s="11">
        <f>IFERROR(VLOOKUP(C197,'[1]Influenze Pivot Data Sheet'!$A$1:$M$461,2,FALSE),0)</f>
        <v>93</v>
      </c>
      <c r="Q197" s="11">
        <f>IFERROR(VLOOKUP(C197,'[1]Influenze Pivot Data Sheet'!$A$1:$M$461,3,FALSE),0)</f>
        <v>73</v>
      </c>
      <c r="R197" s="11">
        <f>IFERROR(VLOOKUP(C197,'[1]Influenze Pivot Data Sheet'!$A$1:$M$461,4,FALSE),0)</f>
        <v>57</v>
      </c>
      <c r="S197" s="11">
        <f>IFERROR(VLOOKUP(C197,'[1]Influenze Pivot Data Sheet'!$A$1:$M$461,5,FALSE),0)</f>
        <v>62</v>
      </c>
      <c r="T197" s="11">
        <f>IFERROR(VLOOKUP(C197,'[1]Influenze Pivot Data Sheet'!$A$1:$M$461,6,FALSE),0)</f>
        <v>53</v>
      </c>
      <c r="U197" s="11">
        <f>IFERROR(VLOOKUP(C197,'[1]Influenze Pivot Data Sheet'!$A$1:$M$461,7,FALSE),0)</f>
        <v>54</v>
      </c>
      <c r="V197" s="11">
        <f>IFERROR(VLOOKUP(C197,'[1]Influenze Pivot Data Sheet'!$A$1:$M$461,8,FALSE),0)</f>
        <v>97</v>
      </c>
      <c r="W197" s="11">
        <f>IFERROR(VLOOKUP(C197,'[1]Influenze Pivot Data Sheet'!$A$1:$M$461,9,FALSE),0)</f>
        <v>159</v>
      </c>
      <c r="X197" s="11">
        <f>IFERROR(VLOOKUP(C197,'[1]Influenze Pivot Data Sheet'!$A$1:$M$461,10,FALSE),0)</f>
        <v>310</v>
      </c>
      <c r="Y197" s="11">
        <f>IFERROR(VLOOKUP(C197,'[1]Influenze Pivot Data Sheet'!$A$1:$M$461,11,FALSE),0)</f>
        <v>720</v>
      </c>
      <c r="Z197" s="11">
        <f>IFERROR(VLOOKUP(C197,'[1]Influenze Pivot Data Sheet'!$A$1:$M$461,12,FALSE),0)</f>
        <v>1189</v>
      </c>
      <c r="AA197" s="11">
        <f>IFERROR(VLOOKUP(C197,'[1]Influenze Pivot Data Sheet'!$A$1:$M$461,13,FALSE),0)</f>
        <v>1678</v>
      </c>
      <c r="AB197" s="4">
        <f t="shared" si="17"/>
        <v>2.5474476994127198E-4</v>
      </c>
      <c r="AC197" s="4">
        <f t="shared" si="18"/>
        <v>9.3146280239855334E-5</v>
      </c>
      <c r="AD197" s="4">
        <f t="shared" si="19"/>
        <v>6.0159415612196654E-5</v>
      </c>
      <c r="AE197" s="4">
        <f t="shared" si="16"/>
        <v>6.9486105209290693E-5</v>
      </c>
      <c r="AF197" s="4">
        <f t="shared" si="16"/>
        <v>6.1861881921669804E-5</v>
      </c>
      <c r="AG197" s="4">
        <f t="shared" si="16"/>
        <v>5.3898094818229085E-5</v>
      </c>
      <c r="AH197" s="4">
        <f t="shared" si="16"/>
        <v>1.1401531187790139E-4</v>
      </c>
      <c r="AI197" s="4">
        <f t="shared" si="16"/>
        <v>3.1180721315353274E-4</v>
      </c>
      <c r="AJ197" s="4">
        <f t="shared" si="16"/>
        <v>1.0347105088774041E-3</v>
      </c>
      <c r="AK197" s="4">
        <f t="shared" si="15"/>
        <v>4.7681258416487123E-3</v>
      </c>
      <c r="AL197" s="4">
        <f t="shared" si="15"/>
        <v>1.2378532307241079E-3</v>
      </c>
      <c r="AM197" s="4">
        <f t="shared" si="15"/>
        <v>2.5200996105024902E-4</v>
      </c>
    </row>
    <row r="198" spans="1:39" x14ac:dyDescent="0.3">
      <c r="A198" s="9" t="s">
        <v>240</v>
      </c>
      <c r="B198" s="9" t="s">
        <v>34</v>
      </c>
      <c r="C198" s="9" t="s">
        <v>247</v>
      </c>
      <c r="D198" s="10">
        <f>VLOOKUP(C198,'[1]Cenus Pivot Data Sheet'!$A$1:$M$469,2,FALSE)</f>
        <v>363716.66800000006</v>
      </c>
      <c r="E198" s="10">
        <f>VLOOKUP(C198,'[1]Cenus Pivot Data Sheet'!$A$1:$M$469,3,FALSE)</f>
        <v>776947.3060000001</v>
      </c>
      <c r="F198" s="10">
        <f>VLOOKUP(C198,'[1]Cenus Pivot Data Sheet'!$A$1:$M$469,4,FALSE)</f>
        <v>948497.67999999993</v>
      </c>
      <c r="G198" s="10">
        <f>VLOOKUP(C198,'[1]Cenus Pivot Data Sheet'!$A$1:$M$469,5,FALSE)</f>
        <v>908255.66500000027</v>
      </c>
      <c r="H198" s="10">
        <f>VLOOKUP(C198,'[1]Cenus Pivot Data Sheet'!$A$1:$M$469,6,FALSE)</f>
        <v>847156.30300000007</v>
      </c>
      <c r="I198" s="10">
        <f>VLOOKUP(C198,'[1]Cenus Pivot Data Sheet'!$A$1:$M$469,7,FALSE)</f>
        <v>994198.30900000001</v>
      </c>
      <c r="J198" s="10">
        <f>VLOOKUP(C198,'[1]Cenus Pivot Data Sheet'!$A$1:$M$469,8,FALSE)</f>
        <v>865074.26399999997</v>
      </c>
      <c r="K198" s="10">
        <f>VLOOKUP(C198,'[1]Cenus Pivot Data Sheet'!$A$1:$M$469,9,FALSE)</f>
        <v>532939.72500000009</v>
      </c>
      <c r="L198" s="10">
        <f>VLOOKUP(C198,'[1]Cenus Pivot Data Sheet'!$A$1:$M$469,10,FALSE)</f>
        <v>293687.67</v>
      </c>
      <c r="M198" s="10">
        <f>VLOOKUP(C198,'[1]Cenus Pivot Data Sheet'!$A$1:$M$469,11,FALSE)</f>
        <v>153639.87100000001</v>
      </c>
      <c r="N198" s="10">
        <f>VLOOKUP(C198,'[1]Cenus Pivot Data Sheet'!$A$1:$M$469,12,FALSE)</f>
        <v>980267.26600000006</v>
      </c>
      <c r="O198" s="10">
        <f>VLOOKUP(C198,'[1]Cenus Pivot Data Sheet'!$A$1:$M$469,13,FALSE)</f>
        <v>6684113.4610000001</v>
      </c>
      <c r="P198" s="11">
        <f>IFERROR(VLOOKUP(C198,'[1]Influenze Pivot Data Sheet'!$A$1:$M$461,2,FALSE),0)</f>
        <v>112</v>
      </c>
      <c r="Q198" s="11">
        <f>IFERROR(VLOOKUP(C198,'[1]Influenze Pivot Data Sheet'!$A$1:$M$461,3,FALSE),0)</f>
        <v>58</v>
      </c>
      <c r="R198" s="11">
        <f>IFERROR(VLOOKUP(C198,'[1]Influenze Pivot Data Sheet'!$A$1:$M$461,4,FALSE),0)</f>
        <v>66</v>
      </c>
      <c r="S198" s="11">
        <f>IFERROR(VLOOKUP(C198,'[1]Influenze Pivot Data Sheet'!$A$1:$M$461,5,FALSE),0)</f>
        <v>55</v>
      </c>
      <c r="T198" s="11">
        <f>IFERROR(VLOOKUP(C198,'[1]Influenze Pivot Data Sheet'!$A$1:$M$461,6,FALSE),0)</f>
        <v>38</v>
      </c>
      <c r="U198" s="11">
        <f>IFERROR(VLOOKUP(C198,'[1]Influenze Pivot Data Sheet'!$A$1:$M$461,7,FALSE),0)</f>
        <v>59</v>
      </c>
      <c r="V198" s="11">
        <f>IFERROR(VLOOKUP(C198,'[1]Influenze Pivot Data Sheet'!$A$1:$M$461,8,FALSE),0)</f>
        <v>86</v>
      </c>
      <c r="W198" s="11">
        <f>IFERROR(VLOOKUP(C198,'[1]Influenze Pivot Data Sheet'!$A$1:$M$461,9,FALSE),0)</f>
        <v>170</v>
      </c>
      <c r="X198" s="11">
        <f>IFERROR(VLOOKUP(C198,'[1]Influenze Pivot Data Sheet'!$A$1:$M$461,10,FALSE),0)</f>
        <v>337</v>
      </c>
      <c r="Y198" s="11">
        <f>IFERROR(VLOOKUP(C198,'[1]Influenze Pivot Data Sheet'!$A$1:$M$461,11,FALSE),0)</f>
        <v>868</v>
      </c>
      <c r="Z198" s="11">
        <f>IFERROR(VLOOKUP(C198,'[1]Influenze Pivot Data Sheet'!$A$1:$M$461,12,FALSE),0)</f>
        <v>1375</v>
      </c>
      <c r="AA198" s="11">
        <f>IFERROR(VLOOKUP(C198,'[1]Influenze Pivot Data Sheet'!$A$1:$M$461,13,FALSE),0)</f>
        <v>1849</v>
      </c>
      <c r="AB198" s="4">
        <f t="shared" si="17"/>
        <v>3.0793199722152953E-4</v>
      </c>
      <c r="AC198" s="4">
        <f t="shared" si="18"/>
        <v>7.4651137280602129E-5</v>
      </c>
      <c r="AD198" s="4">
        <f t="shared" si="19"/>
        <v>6.9583723177899605E-5</v>
      </c>
      <c r="AE198" s="4">
        <f t="shared" si="16"/>
        <v>6.0555636611416E-5</v>
      </c>
      <c r="AF198" s="4">
        <f t="shared" si="16"/>
        <v>4.4855949091604641E-5</v>
      </c>
      <c r="AG198" s="4">
        <f t="shared" si="16"/>
        <v>5.9344297275404034E-5</v>
      </c>
      <c r="AH198" s="4">
        <f t="shared" si="16"/>
        <v>9.9413430243949563E-5</v>
      </c>
      <c r="AI198" s="4">
        <f t="shared" si="16"/>
        <v>3.1898541622131841E-4</v>
      </c>
      <c r="AJ198" s="4">
        <f t="shared" si="16"/>
        <v>1.1474775226348454E-3</v>
      </c>
      <c r="AK198" s="4">
        <f t="shared" si="15"/>
        <v>5.6495751678937558E-3</v>
      </c>
      <c r="AL198" s="4">
        <f t="shared" si="15"/>
        <v>1.4026786853861954E-3</v>
      </c>
      <c r="AM198" s="4">
        <f t="shared" si="15"/>
        <v>2.7662606429235776E-4</v>
      </c>
    </row>
    <row r="199" spans="1:39" x14ac:dyDescent="0.3">
      <c r="A199" s="9" t="s">
        <v>240</v>
      </c>
      <c r="B199" s="9" t="s">
        <v>36</v>
      </c>
      <c r="C199" s="9" t="s">
        <v>248</v>
      </c>
      <c r="D199" s="10">
        <f>VLOOKUP(C199,'[1]Cenus Pivot Data Sheet'!$A$1:$M$469,2,FALSE)</f>
        <v>363626.19199999998</v>
      </c>
      <c r="E199" s="10">
        <f>VLOOKUP(C199,'[1]Cenus Pivot Data Sheet'!$A$1:$M$469,3,FALSE)</f>
        <v>776585.07900000003</v>
      </c>
      <c r="F199" s="10">
        <f>VLOOKUP(C199,'[1]Cenus Pivot Data Sheet'!$A$1:$M$469,4,FALSE)</f>
        <v>953980.647</v>
      </c>
      <c r="G199" s="10">
        <f>VLOOKUP(C199,'[1]Cenus Pivot Data Sheet'!$A$1:$M$469,5,FALSE)</f>
        <v>926165.804</v>
      </c>
      <c r="H199" s="10">
        <f>VLOOKUP(C199,'[1]Cenus Pivot Data Sheet'!$A$1:$M$469,6,FALSE)</f>
        <v>838652.93599999999</v>
      </c>
      <c r="I199" s="10">
        <f>VLOOKUP(C199,'[1]Cenus Pivot Data Sheet'!$A$1:$M$469,7,FALSE)</f>
        <v>984369.01399999997</v>
      </c>
      <c r="J199" s="10">
        <f>VLOOKUP(C199,'[1]Cenus Pivot Data Sheet'!$A$1:$M$469,8,FALSE)</f>
        <v>883741.99600000004</v>
      </c>
      <c r="K199" s="10">
        <f>VLOOKUP(C199,'[1]Cenus Pivot Data Sheet'!$A$1:$M$469,9,FALSE)</f>
        <v>560636.93900000001</v>
      </c>
      <c r="L199" s="10">
        <f>VLOOKUP(C199,'[1]Cenus Pivot Data Sheet'!$A$1:$M$469,10,FALSE)</f>
        <v>300953.40399999998</v>
      </c>
      <c r="M199" s="10">
        <f>VLOOKUP(C199,'[1]Cenus Pivot Data Sheet'!$A$1:$M$469,11,FALSE)</f>
        <v>155000.50999999998</v>
      </c>
      <c r="N199" s="10">
        <f>VLOOKUP(C199,'[1]Cenus Pivot Data Sheet'!$A$1:$M$469,12,FALSE)</f>
        <v>1016590.853</v>
      </c>
      <c r="O199" s="10">
        <f>VLOOKUP(C199,'[1]Cenus Pivot Data Sheet'!$A$1:$M$469,13,FALSE)</f>
        <v>6743712.5210000006</v>
      </c>
      <c r="P199" s="11">
        <f>IFERROR(VLOOKUP(C199,'[1]Influenze Pivot Data Sheet'!$A$1:$M$461,2,FALSE),0)</f>
        <v>74</v>
      </c>
      <c r="Q199" s="11">
        <f>IFERROR(VLOOKUP(C199,'[1]Influenze Pivot Data Sheet'!$A$1:$M$461,3,FALSE),0)</f>
        <v>51</v>
      </c>
      <c r="R199" s="11">
        <f>IFERROR(VLOOKUP(C199,'[1]Influenze Pivot Data Sheet'!$A$1:$M$461,4,FALSE),0)</f>
        <v>56</v>
      </c>
      <c r="S199" s="11">
        <f>IFERROR(VLOOKUP(C199,'[1]Influenze Pivot Data Sheet'!$A$1:$M$461,5,FALSE),0)</f>
        <v>69</v>
      </c>
      <c r="T199" s="11">
        <f>IFERROR(VLOOKUP(C199,'[1]Influenze Pivot Data Sheet'!$A$1:$M$461,6,FALSE),0)</f>
        <v>57</v>
      </c>
      <c r="U199" s="11">
        <f>IFERROR(VLOOKUP(C199,'[1]Influenze Pivot Data Sheet'!$A$1:$M$461,7,FALSE),0)</f>
        <v>46</v>
      </c>
      <c r="V199" s="11">
        <f>IFERROR(VLOOKUP(C199,'[1]Influenze Pivot Data Sheet'!$A$1:$M$461,8,FALSE),0)</f>
        <v>69</v>
      </c>
      <c r="W199" s="11">
        <f>IFERROR(VLOOKUP(C199,'[1]Influenze Pivot Data Sheet'!$A$1:$M$461,9,FALSE),0)</f>
        <v>160</v>
      </c>
      <c r="X199" s="11">
        <f>IFERROR(VLOOKUP(C199,'[1]Influenze Pivot Data Sheet'!$A$1:$M$461,10,FALSE),0)</f>
        <v>292</v>
      </c>
      <c r="Y199" s="11">
        <f>IFERROR(VLOOKUP(C199,'[1]Influenze Pivot Data Sheet'!$A$1:$M$461,11,FALSE),0)</f>
        <v>654</v>
      </c>
      <c r="Z199" s="11">
        <f>IFERROR(VLOOKUP(C199,'[1]Influenze Pivot Data Sheet'!$A$1:$M$461,12,FALSE),0)</f>
        <v>1106</v>
      </c>
      <c r="AA199" s="11">
        <f>IFERROR(VLOOKUP(C199,'[1]Influenze Pivot Data Sheet'!$A$1:$M$461,13,FALSE),0)</f>
        <v>1528</v>
      </c>
      <c r="AB199" s="4">
        <f t="shared" si="17"/>
        <v>2.0350569246122953E-4</v>
      </c>
      <c r="AC199" s="4">
        <f t="shared" si="18"/>
        <v>6.5672134810614865E-5</v>
      </c>
      <c r="AD199" s="4">
        <f t="shared" si="19"/>
        <v>5.8701400469814773E-5</v>
      </c>
      <c r="AE199" s="4">
        <f t="shared" si="16"/>
        <v>7.4500699229011912E-5</v>
      </c>
      <c r="AF199" s="4">
        <f t="shared" si="16"/>
        <v>6.796613659026169E-5</v>
      </c>
      <c r="AG199" s="4">
        <f t="shared" si="16"/>
        <v>4.6730442898723753E-5</v>
      </c>
      <c r="AH199" s="4">
        <f t="shared" si="16"/>
        <v>7.8077086199714784E-5</v>
      </c>
      <c r="AI199" s="4">
        <f t="shared" si="16"/>
        <v>2.8538968603351341E-4</v>
      </c>
      <c r="AJ199" s="4">
        <f t="shared" si="16"/>
        <v>9.7024986632149876E-4</v>
      </c>
      <c r="AK199" s="4">
        <f t="shared" si="15"/>
        <v>4.2193409557168557E-3</v>
      </c>
      <c r="AL199" s="4">
        <f t="shared" si="15"/>
        <v>1.0879499817809202E-3</v>
      </c>
      <c r="AM199" s="4">
        <f t="shared" si="15"/>
        <v>2.2658142606788025E-4</v>
      </c>
    </row>
    <row r="200" spans="1:39" x14ac:dyDescent="0.3">
      <c r="A200" s="9" t="s">
        <v>240</v>
      </c>
      <c r="B200" s="9" t="s">
        <v>38</v>
      </c>
      <c r="C200" s="9" t="s">
        <v>249</v>
      </c>
      <c r="D200" s="10">
        <f>VLOOKUP(C200,'[1]Cenus Pivot Data Sheet'!$A$1:$M$469,2,FALSE)</f>
        <v>362100</v>
      </c>
      <c r="E200" s="10">
        <f>VLOOKUP(C200,'[1]Cenus Pivot Data Sheet'!$A$1:$M$469,3,FALSE)</f>
        <v>768074</v>
      </c>
      <c r="F200" s="10">
        <f>VLOOKUP(C200,'[1]Cenus Pivot Data Sheet'!$A$1:$M$469,4,FALSE)</f>
        <v>948061</v>
      </c>
      <c r="G200" s="10">
        <f>VLOOKUP(C200,'[1]Cenus Pivot Data Sheet'!$A$1:$M$469,5,FALSE)</f>
        <v>945243</v>
      </c>
      <c r="H200" s="10">
        <f>VLOOKUP(C200,'[1]Cenus Pivot Data Sheet'!$A$1:$M$469,6,FALSE)</f>
        <v>832945</v>
      </c>
      <c r="I200" s="10">
        <f>VLOOKUP(C200,'[1]Cenus Pivot Data Sheet'!$A$1:$M$469,7,FALSE)</f>
        <v>970659</v>
      </c>
      <c r="J200" s="10">
        <f>VLOOKUP(C200,'[1]Cenus Pivot Data Sheet'!$A$1:$M$469,8,FALSE)</f>
        <v>898870</v>
      </c>
      <c r="K200" s="10">
        <f>VLOOKUP(C200,'[1]Cenus Pivot Data Sheet'!$A$1:$M$469,9,FALSE)</f>
        <v>587061</v>
      </c>
      <c r="L200" s="10">
        <f>VLOOKUP(C200,'[1]Cenus Pivot Data Sheet'!$A$1:$M$469,10,FALSE)</f>
        <v>304237</v>
      </c>
      <c r="M200" s="10">
        <f>VLOOKUP(C200,'[1]Cenus Pivot Data Sheet'!$A$1:$M$469,11,FALSE)</f>
        <v>154794</v>
      </c>
      <c r="N200" s="10">
        <f>VLOOKUP(C200,'[1]Cenus Pivot Data Sheet'!$A$1:$M$469,12,FALSE)</f>
        <v>1046092</v>
      </c>
      <c r="O200" s="10">
        <f>VLOOKUP(C200,'[1]Cenus Pivot Data Sheet'!$A$1:$M$469,13,FALSE)</f>
        <v>6772044</v>
      </c>
      <c r="P200" s="11">
        <f>IFERROR(VLOOKUP(C200,'[1]Influenze Pivot Data Sheet'!$A$1:$M$461,2,FALSE),0)</f>
        <v>99</v>
      </c>
      <c r="Q200" s="11">
        <f>IFERROR(VLOOKUP(C200,'[1]Influenze Pivot Data Sheet'!$A$1:$M$461,3,FALSE),0)</f>
        <v>67</v>
      </c>
      <c r="R200" s="11">
        <f>IFERROR(VLOOKUP(C200,'[1]Influenze Pivot Data Sheet'!$A$1:$M$461,4,FALSE),0)</f>
        <v>53</v>
      </c>
      <c r="S200" s="11">
        <f>IFERROR(VLOOKUP(C200,'[1]Influenze Pivot Data Sheet'!$A$1:$M$461,5,FALSE),0)</f>
        <v>67</v>
      </c>
      <c r="T200" s="11">
        <f>IFERROR(VLOOKUP(C200,'[1]Influenze Pivot Data Sheet'!$A$1:$M$461,6,FALSE),0)</f>
        <v>56</v>
      </c>
      <c r="U200" s="11">
        <f>IFERROR(VLOOKUP(C200,'[1]Influenze Pivot Data Sheet'!$A$1:$M$461,7,FALSE),0)</f>
        <v>55</v>
      </c>
      <c r="V200" s="11">
        <f>IFERROR(VLOOKUP(C200,'[1]Influenze Pivot Data Sheet'!$A$1:$M$461,8,FALSE),0)</f>
        <v>65</v>
      </c>
      <c r="W200" s="11">
        <f>IFERROR(VLOOKUP(C200,'[1]Influenze Pivot Data Sheet'!$A$1:$M$461,9,FALSE),0)</f>
        <v>166</v>
      </c>
      <c r="X200" s="11">
        <f>IFERROR(VLOOKUP(C200,'[1]Influenze Pivot Data Sheet'!$A$1:$M$461,10,FALSE),0)</f>
        <v>342</v>
      </c>
      <c r="Y200" s="11">
        <f>IFERROR(VLOOKUP(C200,'[1]Influenze Pivot Data Sheet'!$A$1:$M$461,11,FALSE),0)</f>
        <v>791</v>
      </c>
      <c r="Z200" s="11">
        <f>IFERROR(VLOOKUP(C200,'[1]Influenze Pivot Data Sheet'!$A$1:$M$461,12,FALSE),0)</f>
        <v>1299</v>
      </c>
      <c r="AA200" s="11">
        <f>IFERROR(VLOOKUP(C200,'[1]Influenze Pivot Data Sheet'!$A$1:$M$461,13,FALSE),0)</f>
        <v>1761</v>
      </c>
      <c r="AB200" s="4">
        <f t="shared" si="17"/>
        <v>2.7340513670256838E-4</v>
      </c>
      <c r="AC200" s="4">
        <f t="shared" si="18"/>
        <v>8.7231178245846108E-5</v>
      </c>
      <c r="AD200" s="4">
        <f t="shared" si="19"/>
        <v>5.5903575824762333E-5</v>
      </c>
      <c r="AE200" s="4">
        <f t="shared" si="16"/>
        <v>7.0881244293795358E-5</v>
      </c>
      <c r="AF200" s="4">
        <f t="shared" si="16"/>
        <v>6.7231329799686659E-5</v>
      </c>
      <c r="AG200" s="4">
        <f t="shared" si="16"/>
        <v>5.6662535452718203E-5</v>
      </c>
      <c r="AH200" s="4">
        <f t="shared" si="16"/>
        <v>7.2313015230233521E-5</v>
      </c>
      <c r="AI200" s="4">
        <f t="shared" si="16"/>
        <v>2.8276448273688765E-4</v>
      </c>
      <c r="AJ200" s="4">
        <f t="shared" si="16"/>
        <v>1.1241236273037138E-3</v>
      </c>
      <c r="AK200" s="4">
        <f t="shared" si="15"/>
        <v>5.1100171841285836E-3</v>
      </c>
      <c r="AL200" s="4">
        <f t="shared" si="15"/>
        <v>1.2417645866711533E-3</v>
      </c>
      <c r="AM200" s="4">
        <f t="shared" si="15"/>
        <v>2.6003965715521045E-4</v>
      </c>
    </row>
    <row r="201" spans="1:39" x14ac:dyDescent="0.3">
      <c r="A201" s="9" t="s">
        <v>250</v>
      </c>
      <c r="B201" s="9" t="s">
        <v>22</v>
      </c>
      <c r="C201" s="9" t="s">
        <v>251</v>
      </c>
      <c r="D201" s="10">
        <f>VLOOKUP(C201,'[1]Cenus Pivot Data Sheet'!$A$1:$M$469,2,FALSE)</f>
        <v>630769.59899999993</v>
      </c>
      <c r="E201" s="10">
        <f>VLOOKUP(C201,'[1]Cenus Pivot Data Sheet'!$A$1:$M$469,3,FALSE)</f>
        <v>1351255.1359999995</v>
      </c>
      <c r="F201" s="10">
        <f>VLOOKUP(C201,'[1]Cenus Pivot Data Sheet'!$A$1:$M$469,4,FALSE)</f>
        <v>1434877.7390000001</v>
      </c>
      <c r="G201" s="10">
        <f>VLOOKUP(C201,'[1]Cenus Pivot Data Sheet'!$A$1:$M$469,5,FALSE)</f>
        <v>1225867.7010000006</v>
      </c>
      <c r="H201" s="10">
        <f>VLOOKUP(C201,'[1]Cenus Pivot Data Sheet'!$A$1:$M$469,6,FALSE)</f>
        <v>1415148.9690000003</v>
      </c>
      <c r="I201" s="10">
        <f>VLOOKUP(C201,'[1]Cenus Pivot Data Sheet'!$A$1:$M$469,7,FALSE)</f>
        <v>1528148.9680000006</v>
      </c>
      <c r="J201" s="10">
        <f>VLOOKUP(C201,'[1]Cenus Pivot Data Sheet'!$A$1:$M$469,8,FALSE)</f>
        <v>1135826.2410000004</v>
      </c>
      <c r="K201" s="10">
        <f>VLOOKUP(C201,'[1]Cenus Pivot Data Sheet'!$A$1:$M$469,9,FALSE)</f>
        <v>664946.86699999985</v>
      </c>
      <c r="L201" s="10">
        <f>VLOOKUP(C201,'[1]Cenus Pivot Data Sheet'!$A$1:$M$469,10,FALSE)</f>
        <v>444405.15399999998</v>
      </c>
      <c r="M201" s="10">
        <f>VLOOKUP(C201,'[1]Cenus Pivot Data Sheet'!$A$1:$M$469,11,FALSE)</f>
        <v>173978.43300000005</v>
      </c>
      <c r="N201" s="10">
        <f>VLOOKUP(C201,'[1]Cenus Pivot Data Sheet'!$A$1:$M$469,12,FALSE)</f>
        <v>1283330.4539999997</v>
      </c>
      <c r="O201" s="10">
        <f>VLOOKUP(C201,'[1]Cenus Pivot Data Sheet'!$A$1:$M$469,13,FALSE)</f>
        <v>10005224.807</v>
      </c>
      <c r="P201" s="11">
        <f>IFERROR(VLOOKUP(C201,'[1]Influenze Pivot Data Sheet'!$A$1:$M$461,2,FALSE),0)</f>
        <v>99</v>
      </c>
      <c r="Q201" s="11">
        <f>IFERROR(VLOOKUP(C201,'[1]Influenze Pivot Data Sheet'!$A$1:$M$461,3,FALSE),0)</f>
        <v>47</v>
      </c>
      <c r="R201" s="11">
        <f>IFERROR(VLOOKUP(C201,'[1]Influenze Pivot Data Sheet'!$A$1:$M$461,4,FALSE),0)</f>
        <v>51</v>
      </c>
      <c r="S201" s="11">
        <f>IFERROR(VLOOKUP(C201,'[1]Influenze Pivot Data Sheet'!$A$1:$M$461,5,FALSE),0)</f>
        <v>51</v>
      </c>
      <c r="T201" s="11">
        <f>IFERROR(VLOOKUP(C201,'[1]Influenze Pivot Data Sheet'!$A$1:$M$461,6,FALSE),0)</f>
        <v>70</v>
      </c>
      <c r="U201" s="11">
        <f>IFERROR(VLOOKUP(C201,'[1]Influenze Pivot Data Sheet'!$A$1:$M$461,7,FALSE),0)</f>
        <v>92</v>
      </c>
      <c r="V201" s="11">
        <f>IFERROR(VLOOKUP(C201,'[1]Influenze Pivot Data Sheet'!$A$1:$M$461,8,FALSE),0)</f>
        <v>135</v>
      </c>
      <c r="W201" s="11">
        <f>IFERROR(VLOOKUP(C201,'[1]Influenze Pivot Data Sheet'!$A$1:$M$461,9,FALSE),0)</f>
        <v>191</v>
      </c>
      <c r="X201" s="11">
        <f>IFERROR(VLOOKUP(C201,'[1]Influenze Pivot Data Sheet'!$A$1:$M$461,10,FALSE),0)</f>
        <v>417</v>
      </c>
      <c r="Y201" s="11">
        <f>IFERROR(VLOOKUP(C201,'[1]Influenze Pivot Data Sheet'!$A$1:$M$461,11,FALSE),0)</f>
        <v>685</v>
      </c>
      <c r="Z201" s="11">
        <f>IFERROR(VLOOKUP(C201,'[1]Influenze Pivot Data Sheet'!$A$1:$M$461,12,FALSE),0)</f>
        <v>1293</v>
      </c>
      <c r="AA201" s="11">
        <f>IFERROR(VLOOKUP(C201,'[1]Influenze Pivot Data Sheet'!$A$1:$M$461,13,FALSE),0)</f>
        <v>1838</v>
      </c>
      <c r="AB201" s="4">
        <f t="shared" si="17"/>
        <v>1.5695112788718913E-4</v>
      </c>
      <c r="AC201" s="4">
        <f t="shared" si="18"/>
        <v>3.478247649006532E-5</v>
      </c>
      <c r="AD201" s="4">
        <f t="shared" si="19"/>
        <v>3.5543097933586379E-5</v>
      </c>
      <c r="AE201" s="4">
        <f t="shared" si="16"/>
        <v>4.1603184388002711E-5</v>
      </c>
      <c r="AF201" s="4">
        <f t="shared" si="16"/>
        <v>4.9464757091590679E-5</v>
      </c>
      <c r="AG201" s="4">
        <f t="shared" si="16"/>
        <v>6.0203554709988175E-5</v>
      </c>
      <c r="AH201" s="4">
        <f t="shared" si="16"/>
        <v>1.1885620804212425E-4</v>
      </c>
      <c r="AI201" s="4">
        <f t="shared" si="16"/>
        <v>2.8724099545234801E-4</v>
      </c>
      <c r="AJ201" s="4">
        <f t="shared" si="16"/>
        <v>9.3833295191711485E-4</v>
      </c>
      <c r="AK201" s="4">
        <f t="shared" si="15"/>
        <v>3.9372696269772689E-3</v>
      </c>
      <c r="AL201" s="4">
        <f t="shared" si="15"/>
        <v>1.0075347280740212E-3</v>
      </c>
      <c r="AM201" s="4">
        <f t="shared" si="15"/>
        <v>1.8370401819598015E-4</v>
      </c>
    </row>
    <row r="202" spans="1:39" x14ac:dyDescent="0.3">
      <c r="A202" s="9" t="s">
        <v>250</v>
      </c>
      <c r="B202" s="9" t="s">
        <v>24</v>
      </c>
      <c r="C202" s="9" t="s">
        <v>252</v>
      </c>
      <c r="D202" s="10">
        <f>VLOOKUP(C202,'[1]Cenus Pivot Data Sheet'!$A$1:$M$469,2,FALSE)</f>
        <v>614519.55899999989</v>
      </c>
      <c r="E202" s="10">
        <f>VLOOKUP(C202,'[1]Cenus Pivot Data Sheet'!$A$1:$M$469,3,FALSE)</f>
        <v>1350715.5209999999</v>
      </c>
      <c r="F202" s="10">
        <f>VLOOKUP(C202,'[1]Cenus Pivot Data Sheet'!$A$1:$M$469,4,FALSE)</f>
        <v>1423352.9849999999</v>
      </c>
      <c r="G202" s="10">
        <f>VLOOKUP(C202,'[1]Cenus Pivot Data Sheet'!$A$1:$M$469,5,FALSE)</f>
        <v>1186565.9419999998</v>
      </c>
      <c r="H202" s="10">
        <f>VLOOKUP(C202,'[1]Cenus Pivot Data Sheet'!$A$1:$M$469,6,FALSE)</f>
        <v>1354684.4040000001</v>
      </c>
      <c r="I202" s="10">
        <f>VLOOKUP(C202,'[1]Cenus Pivot Data Sheet'!$A$1:$M$469,7,FALSE)</f>
        <v>1516353.7960000001</v>
      </c>
      <c r="J202" s="10">
        <f>VLOOKUP(C202,'[1]Cenus Pivot Data Sheet'!$A$1:$M$469,8,FALSE)</f>
        <v>1179079.1800000004</v>
      </c>
      <c r="K202" s="10">
        <f>VLOOKUP(C202,'[1]Cenus Pivot Data Sheet'!$A$1:$M$469,9,FALSE)</f>
        <v>683333.0159999996</v>
      </c>
      <c r="L202" s="10">
        <f>VLOOKUP(C202,'[1]Cenus Pivot Data Sheet'!$A$1:$M$469,10,FALSE)</f>
        <v>451860.70299999998</v>
      </c>
      <c r="M202" s="10">
        <f>VLOOKUP(C202,'[1]Cenus Pivot Data Sheet'!$A$1:$M$469,11,FALSE)</f>
        <v>178703.78200000009</v>
      </c>
      <c r="N202" s="10">
        <f>VLOOKUP(C202,'[1]Cenus Pivot Data Sheet'!$A$1:$M$469,12,FALSE)</f>
        <v>1313897.5009999997</v>
      </c>
      <c r="O202" s="10">
        <f>VLOOKUP(C202,'[1]Cenus Pivot Data Sheet'!$A$1:$M$469,13,FALSE)</f>
        <v>9939168.8879999984</v>
      </c>
      <c r="P202" s="11">
        <f>IFERROR(VLOOKUP(C202,'[1]Influenze Pivot Data Sheet'!$A$1:$M$461,2,FALSE),0)</f>
        <v>124</v>
      </c>
      <c r="Q202" s="11">
        <f>IFERROR(VLOOKUP(C202,'[1]Influenze Pivot Data Sheet'!$A$1:$M$461,3,FALSE),0)</f>
        <v>51</v>
      </c>
      <c r="R202" s="11">
        <f>IFERROR(VLOOKUP(C202,'[1]Influenze Pivot Data Sheet'!$A$1:$M$461,4,FALSE),0)</f>
        <v>47</v>
      </c>
      <c r="S202" s="11">
        <f>IFERROR(VLOOKUP(C202,'[1]Influenze Pivot Data Sheet'!$A$1:$M$461,5,FALSE),0)</f>
        <v>54</v>
      </c>
      <c r="T202" s="11">
        <f>IFERROR(VLOOKUP(C202,'[1]Influenze Pivot Data Sheet'!$A$1:$M$461,6,FALSE),0)</f>
        <v>56</v>
      </c>
      <c r="U202" s="11">
        <f>IFERROR(VLOOKUP(C202,'[1]Influenze Pivot Data Sheet'!$A$1:$M$461,7,FALSE),0)</f>
        <v>55</v>
      </c>
      <c r="V202" s="11">
        <f>IFERROR(VLOOKUP(C202,'[1]Influenze Pivot Data Sheet'!$A$1:$M$461,8,FALSE),0)</f>
        <v>81</v>
      </c>
      <c r="W202" s="11">
        <f>IFERROR(VLOOKUP(C202,'[1]Influenze Pivot Data Sheet'!$A$1:$M$461,9,FALSE),0)</f>
        <v>199</v>
      </c>
      <c r="X202" s="11">
        <f>IFERROR(VLOOKUP(C202,'[1]Influenze Pivot Data Sheet'!$A$1:$M$461,10,FALSE),0)</f>
        <v>433</v>
      </c>
      <c r="Y202" s="11">
        <f>IFERROR(VLOOKUP(C202,'[1]Influenze Pivot Data Sheet'!$A$1:$M$461,11,FALSE),0)</f>
        <v>643</v>
      </c>
      <c r="Z202" s="11">
        <f>IFERROR(VLOOKUP(C202,'[1]Influenze Pivot Data Sheet'!$A$1:$M$461,12,FALSE),0)</f>
        <v>1275</v>
      </c>
      <c r="AA202" s="11">
        <f>IFERROR(VLOOKUP(C202,'[1]Influenze Pivot Data Sheet'!$A$1:$M$461,13,FALSE),0)</f>
        <v>1743</v>
      </c>
      <c r="AB202" s="4">
        <f t="shared" si="17"/>
        <v>2.0178365063234713E-4</v>
      </c>
      <c r="AC202" s="4">
        <f t="shared" si="18"/>
        <v>3.775776557468018E-5</v>
      </c>
      <c r="AD202" s="4">
        <f t="shared" si="19"/>
        <v>3.3020621374535571E-5</v>
      </c>
      <c r="AE202" s="4">
        <f t="shared" si="16"/>
        <v>4.5509480837601866E-5</v>
      </c>
      <c r="AF202" s="4">
        <f t="shared" si="16"/>
        <v>4.1338041417357306E-5</v>
      </c>
      <c r="AG202" s="4">
        <f t="shared" si="16"/>
        <v>3.6271218593632221E-5</v>
      </c>
      <c r="AH202" s="4">
        <f t="shared" ref="AH202:AM254" si="20">V202/J202</f>
        <v>6.8697676435945529E-5</v>
      </c>
      <c r="AI202" s="4">
        <f t="shared" si="20"/>
        <v>2.9121964743468524E-4</v>
      </c>
      <c r="AJ202" s="4">
        <f t="shared" si="20"/>
        <v>9.5825991754808562E-4</v>
      </c>
      <c r="AK202" s="4">
        <f t="shared" si="15"/>
        <v>3.5981331385588674E-3</v>
      </c>
      <c r="AL202" s="4">
        <f t="shared" si="15"/>
        <v>9.7039533070852554E-4</v>
      </c>
      <c r="AM202" s="4">
        <f t="shared" si="15"/>
        <v>1.7536677559674044E-4</v>
      </c>
    </row>
    <row r="203" spans="1:39" x14ac:dyDescent="0.3">
      <c r="A203" s="9" t="s">
        <v>250</v>
      </c>
      <c r="B203" s="9" t="s">
        <v>26</v>
      </c>
      <c r="C203" s="9" t="s">
        <v>253</v>
      </c>
      <c r="D203" s="10">
        <f>VLOOKUP(C203,'[1]Cenus Pivot Data Sheet'!$A$1:$M$469,2,FALSE)</f>
        <v>603142.49499999988</v>
      </c>
      <c r="E203" s="10">
        <f>VLOOKUP(C203,'[1]Cenus Pivot Data Sheet'!$A$1:$M$469,3,FALSE)</f>
        <v>1324817.3700000001</v>
      </c>
      <c r="F203" s="10">
        <f>VLOOKUP(C203,'[1]Cenus Pivot Data Sheet'!$A$1:$M$469,4,FALSE)</f>
        <v>1412490.0860000001</v>
      </c>
      <c r="G203" s="10">
        <f>VLOOKUP(C203,'[1]Cenus Pivot Data Sheet'!$A$1:$M$469,5,FALSE)</f>
        <v>1173463.8980000003</v>
      </c>
      <c r="H203" s="10">
        <f>VLOOKUP(C203,'[1]Cenus Pivot Data Sheet'!$A$1:$M$469,6,FALSE)</f>
        <v>1309493.9379999998</v>
      </c>
      <c r="I203" s="10">
        <f>VLOOKUP(C203,'[1]Cenus Pivot Data Sheet'!$A$1:$M$469,7,FALSE)</f>
        <v>1501504.8390000002</v>
      </c>
      <c r="J203" s="10">
        <f>VLOOKUP(C203,'[1]Cenus Pivot Data Sheet'!$A$1:$M$469,8,FALSE)</f>
        <v>1210769.4179999998</v>
      </c>
      <c r="K203" s="10">
        <f>VLOOKUP(C203,'[1]Cenus Pivot Data Sheet'!$A$1:$M$469,9,FALSE)</f>
        <v>697414.61800000002</v>
      </c>
      <c r="L203" s="10">
        <f>VLOOKUP(C203,'[1]Cenus Pivot Data Sheet'!$A$1:$M$469,10,FALSE)</f>
        <v>446755.277</v>
      </c>
      <c r="M203" s="10">
        <f>VLOOKUP(C203,'[1]Cenus Pivot Data Sheet'!$A$1:$M$469,11,FALSE)</f>
        <v>183028.43400000001</v>
      </c>
      <c r="N203" s="10">
        <f>VLOOKUP(C203,'[1]Cenus Pivot Data Sheet'!$A$1:$M$469,12,FALSE)</f>
        <v>1327198.3289999999</v>
      </c>
      <c r="O203" s="10">
        <f>VLOOKUP(C203,'[1]Cenus Pivot Data Sheet'!$A$1:$M$469,13,FALSE)</f>
        <v>9862880.3730000015</v>
      </c>
      <c r="P203" s="11">
        <f>IFERROR(VLOOKUP(C203,'[1]Influenze Pivot Data Sheet'!$A$1:$M$461,2,FALSE),0)</f>
        <v>100</v>
      </c>
      <c r="Q203" s="11">
        <f>IFERROR(VLOOKUP(C203,'[1]Influenze Pivot Data Sheet'!$A$1:$M$461,3,FALSE),0)</f>
        <v>69</v>
      </c>
      <c r="R203" s="11">
        <f>IFERROR(VLOOKUP(C203,'[1]Influenze Pivot Data Sheet'!$A$1:$M$461,4,FALSE),0)</f>
        <v>63</v>
      </c>
      <c r="S203" s="11">
        <f>IFERROR(VLOOKUP(C203,'[1]Influenze Pivot Data Sheet'!$A$1:$M$461,5,FALSE),0)</f>
        <v>41</v>
      </c>
      <c r="T203" s="11">
        <f>IFERROR(VLOOKUP(C203,'[1]Influenze Pivot Data Sheet'!$A$1:$M$461,6,FALSE),0)</f>
        <v>58</v>
      </c>
      <c r="U203" s="11">
        <f>IFERROR(VLOOKUP(C203,'[1]Influenze Pivot Data Sheet'!$A$1:$M$461,7,FALSE),0)</f>
        <v>62</v>
      </c>
      <c r="V203" s="11">
        <f>IFERROR(VLOOKUP(C203,'[1]Influenze Pivot Data Sheet'!$A$1:$M$461,8,FALSE),0)</f>
        <v>135</v>
      </c>
      <c r="W203" s="11">
        <f>IFERROR(VLOOKUP(C203,'[1]Influenze Pivot Data Sheet'!$A$1:$M$461,9,FALSE),0)</f>
        <v>217</v>
      </c>
      <c r="X203" s="11">
        <f>IFERROR(VLOOKUP(C203,'[1]Influenze Pivot Data Sheet'!$A$1:$M$461,10,FALSE),0)</f>
        <v>439</v>
      </c>
      <c r="Y203" s="11">
        <f>IFERROR(VLOOKUP(C203,'[1]Influenze Pivot Data Sheet'!$A$1:$M$461,11,FALSE),0)</f>
        <v>805</v>
      </c>
      <c r="Z203" s="11">
        <f>IFERROR(VLOOKUP(C203,'[1]Influenze Pivot Data Sheet'!$A$1:$M$461,12,FALSE),0)</f>
        <v>1461</v>
      </c>
      <c r="AA203" s="11">
        <f>IFERROR(VLOOKUP(C203,'[1]Influenze Pivot Data Sheet'!$A$1:$M$461,13,FALSE),0)</f>
        <v>1989</v>
      </c>
      <c r="AB203" s="4">
        <f t="shared" si="17"/>
        <v>1.6579829945492403E-4</v>
      </c>
      <c r="AC203" s="4">
        <f t="shared" si="18"/>
        <v>5.2082650456190802E-5</v>
      </c>
      <c r="AD203" s="4">
        <f t="shared" si="19"/>
        <v>4.4602082962867605E-5</v>
      </c>
      <c r="AE203" s="4">
        <f t="shared" ref="AE203:AJ266" si="21">S203/G203</f>
        <v>3.4939293888698729E-5</v>
      </c>
      <c r="AF203" s="4">
        <f t="shared" si="21"/>
        <v>4.4291919433077979E-5</v>
      </c>
      <c r="AG203" s="4">
        <f t="shared" si="21"/>
        <v>4.129190821742E-5</v>
      </c>
      <c r="AH203" s="4">
        <f t="shared" si="20"/>
        <v>1.114993474339637E-4</v>
      </c>
      <c r="AI203" s="4">
        <f t="shared" si="20"/>
        <v>3.1114919934184689E-4</v>
      </c>
      <c r="AJ203" s="4">
        <f t="shared" si="20"/>
        <v>9.8264088327713254E-4</v>
      </c>
      <c r="AK203" s="4">
        <f t="shared" si="15"/>
        <v>4.3982237208017635E-3</v>
      </c>
      <c r="AL203" s="4">
        <f t="shared" si="15"/>
        <v>1.1008151291908386E-3</v>
      </c>
      <c r="AM203" s="4">
        <f t="shared" si="15"/>
        <v>2.0166522605758871E-4</v>
      </c>
    </row>
    <row r="204" spans="1:39" x14ac:dyDescent="0.3">
      <c r="A204" s="9" t="s">
        <v>250</v>
      </c>
      <c r="B204" s="9" t="s">
        <v>28</v>
      </c>
      <c r="C204" s="9" t="s">
        <v>254</v>
      </c>
      <c r="D204" s="10">
        <f>VLOOKUP(C204,'[1]Cenus Pivot Data Sheet'!$A$1:$M$469,2,FALSE)</f>
        <v>588603.09900000005</v>
      </c>
      <c r="E204" s="10">
        <f>VLOOKUP(C204,'[1]Cenus Pivot Data Sheet'!$A$1:$M$469,3,FALSE)</f>
        <v>1297091.2520000003</v>
      </c>
      <c r="F204" s="10">
        <f>VLOOKUP(C204,'[1]Cenus Pivot Data Sheet'!$A$1:$M$469,4,FALSE)</f>
        <v>1400882.173</v>
      </c>
      <c r="G204" s="10">
        <f>VLOOKUP(C204,'[1]Cenus Pivot Data Sheet'!$A$1:$M$469,5,FALSE)</f>
        <v>1163111.5169999998</v>
      </c>
      <c r="H204" s="10">
        <f>VLOOKUP(C204,'[1]Cenus Pivot Data Sheet'!$A$1:$M$469,6,FALSE)</f>
        <v>1266910.8020000001</v>
      </c>
      <c r="I204" s="10">
        <f>VLOOKUP(C204,'[1]Cenus Pivot Data Sheet'!$A$1:$M$469,7,FALSE)</f>
        <v>1477865.3640000001</v>
      </c>
      <c r="J204" s="10">
        <f>VLOOKUP(C204,'[1]Cenus Pivot Data Sheet'!$A$1:$M$469,8,FALSE)</f>
        <v>1236863.8140000002</v>
      </c>
      <c r="K204" s="10">
        <f>VLOOKUP(C204,'[1]Cenus Pivot Data Sheet'!$A$1:$M$469,9,FALSE)</f>
        <v>719111.25200000009</v>
      </c>
      <c r="L204" s="10">
        <f>VLOOKUP(C204,'[1]Cenus Pivot Data Sheet'!$A$1:$M$469,10,FALSE)</f>
        <v>441106.51699999999</v>
      </c>
      <c r="M204" s="10">
        <f>VLOOKUP(C204,'[1]Cenus Pivot Data Sheet'!$A$1:$M$469,11,FALSE)</f>
        <v>188165.75100000011</v>
      </c>
      <c r="N204" s="10">
        <f>VLOOKUP(C204,'[1]Cenus Pivot Data Sheet'!$A$1:$M$469,12,FALSE)</f>
        <v>1348383.5200000003</v>
      </c>
      <c r="O204" s="10">
        <f>VLOOKUP(C204,'[1]Cenus Pivot Data Sheet'!$A$1:$M$469,13,FALSE)</f>
        <v>9779711.541000003</v>
      </c>
      <c r="P204" s="11">
        <f>IFERROR(VLOOKUP(C204,'[1]Influenze Pivot Data Sheet'!$A$1:$M$461,2,FALSE),0)</f>
        <v>114</v>
      </c>
      <c r="Q204" s="11">
        <f>IFERROR(VLOOKUP(C204,'[1]Influenze Pivot Data Sheet'!$A$1:$M$461,3,FALSE),0)</f>
        <v>53</v>
      </c>
      <c r="R204" s="11">
        <f>IFERROR(VLOOKUP(C204,'[1]Influenze Pivot Data Sheet'!$A$1:$M$461,4,FALSE),0)</f>
        <v>45</v>
      </c>
      <c r="S204" s="11">
        <f>IFERROR(VLOOKUP(C204,'[1]Influenze Pivot Data Sheet'!$A$1:$M$461,5,FALSE),0)</f>
        <v>44</v>
      </c>
      <c r="T204" s="11">
        <f>IFERROR(VLOOKUP(C204,'[1]Influenze Pivot Data Sheet'!$A$1:$M$461,6,FALSE),0)</f>
        <v>43</v>
      </c>
      <c r="U204" s="11">
        <f>IFERROR(VLOOKUP(C204,'[1]Influenze Pivot Data Sheet'!$A$1:$M$461,7,FALSE),0)</f>
        <v>56</v>
      </c>
      <c r="V204" s="11">
        <f>IFERROR(VLOOKUP(C204,'[1]Influenze Pivot Data Sheet'!$A$1:$M$461,8,FALSE),0)</f>
        <v>104</v>
      </c>
      <c r="W204" s="11">
        <f>IFERROR(VLOOKUP(C204,'[1]Influenze Pivot Data Sheet'!$A$1:$M$461,9,FALSE),0)</f>
        <v>183</v>
      </c>
      <c r="X204" s="11">
        <f>IFERROR(VLOOKUP(C204,'[1]Influenze Pivot Data Sheet'!$A$1:$M$461,10,FALSE),0)</f>
        <v>435</v>
      </c>
      <c r="Y204" s="11">
        <f>IFERROR(VLOOKUP(C204,'[1]Influenze Pivot Data Sheet'!$A$1:$M$461,11,FALSE),0)</f>
        <v>717</v>
      </c>
      <c r="Z204" s="11">
        <f>IFERROR(VLOOKUP(C204,'[1]Influenze Pivot Data Sheet'!$A$1:$M$461,12,FALSE),0)</f>
        <v>1335</v>
      </c>
      <c r="AA204" s="11">
        <f>IFERROR(VLOOKUP(C204,'[1]Influenze Pivot Data Sheet'!$A$1:$M$461,13,FALSE),0)</f>
        <v>1794</v>
      </c>
      <c r="AB204" s="4">
        <f t="shared" si="17"/>
        <v>1.936788987242488E-4</v>
      </c>
      <c r="AC204" s="4">
        <f t="shared" si="18"/>
        <v>4.0860656425119412E-5</v>
      </c>
      <c r="AD204" s="4">
        <f t="shared" si="19"/>
        <v>3.2122615925386609E-5</v>
      </c>
      <c r="AE204" s="4">
        <f t="shared" si="21"/>
        <v>3.7829562648892599E-5</v>
      </c>
      <c r="AF204" s="4">
        <f t="shared" si="21"/>
        <v>3.3940826719701449E-5</v>
      </c>
      <c r="AG204" s="4">
        <f t="shared" si="21"/>
        <v>3.789249099689977E-5</v>
      </c>
      <c r="AH204" s="4">
        <f t="shared" si="20"/>
        <v>8.4083630568563132E-5</v>
      </c>
      <c r="AI204" s="4">
        <f t="shared" si="20"/>
        <v>2.5448079068577832E-4</v>
      </c>
      <c r="AJ204" s="4">
        <f t="shared" si="20"/>
        <v>9.8615636639981909E-4</v>
      </c>
      <c r="AK204" s="4">
        <f t="shared" si="15"/>
        <v>3.8104702699058106E-3</v>
      </c>
      <c r="AL204" s="4">
        <f t="shared" si="15"/>
        <v>9.9007439663753799E-4</v>
      </c>
      <c r="AM204" s="4">
        <f t="shared" si="15"/>
        <v>1.8344099337479626E-4</v>
      </c>
    </row>
    <row r="205" spans="1:39" x14ac:dyDescent="0.3">
      <c r="A205" s="9" t="s">
        <v>250</v>
      </c>
      <c r="B205" s="9" t="s">
        <v>30</v>
      </c>
      <c r="C205" s="9" t="s">
        <v>255</v>
      </c>
      <c r="D205" s="10">
        <f>VLOOKUP(C205,'[1]Cenus Pivot Data Sheet'!$A$1:$M$469,2,FALSE)</f>
        <v>577017.20999999985</v>
      </c>
      <c r="E205" s="10">
        <f>VLOOKUP(C205,'[1]Cenus Pivot Data Sheet'!$A$1:$M$469,3,FALSE)</f>
        <v>1277595.1759999997</v>
      </c>
      <c r="F205" s="10">
        <f>VLOOKUP(C205,'[1]Cenus Pivot Data Sheet'!$A$1:$M$469,4,FALSE)</f>
        <v>1395126.3140000002</v>
      </c>
      <c r="G205" s="10">
        <f>VLOOKUP(C205,'[1]Cenus Pivot Data Sheet'!$A$1:$M$469,5,FALSE)</f>
        <v>1155482.3540000003</v>
      </c>
      <c r="H205" s="10">
        <f>VLOOKUP(C205,'[1]Cenus Pivot Data Sheet'!$A$1:$M$469,6,FALSE)</f>
        <v>1231666.2479999997</v>
      </c>
      <c r="I205" s="10">
        <f>VLOOKUP(C205,'[1]Cenus Pivot Data Sheet'!$A$1:$M$469,7,FALSE)</f>
        <v>1449708.4259999995</v>
      </c>
      <c r="J205" s="10">
        <f>VLOOKUP(C205,'[1]Cenus Pivot Data Sheet'!$A$1:$M$469,8,FALSE)</f>
        <v>1261962.1270000003</v>
      </c>
      <c r="K205" s="10">
        <f>VLOOKUP(C205,'[1]Cenus Pivot Data Sheet'!$A$1:$M$469,9,FALSE)</f>
        <v>740718.53999999969</v>
      </c>
      <c r="L205" s="10">
        <f>VLOOKUP(C205,'[1]Cenus Pivot Data Sheet'!$A$1:$M$469,10,FALSE)</f>
        <v>431890.4169999999</v>
      </c>
      <c r="M205" s="10">
        <f>VLOOKUP(C205,'[1]Cenus Pivot Data Sheet'!$A$1:$M$469,11,FALSE)</f>
        <v>189853.31900000008</v>
      </c>
      <c r="N205" s="10">
        <f>VLOOKUP(C205,'[1]Cenus Pivot Data Sheet'!$A$1:$M$469,12,FALSE)</f>
        <v>1362462.2759999996</v>
      </c>
      <c r="O205" s="10">
        <f>VLOOKUP(C205,'[1]Cenus Pivot Data Sheet'!$A$1:$M$469,13,FALSE)</f>
        <v>9711020.1309999973</v>
      </c>
      <c r="P205" s="11">
        <f>IFERROR(VLOOKUP(C205,'[1]Influenze Pivot Data Sheet'!$A$1:$M$461,2,FALSE),0)</f>
        <v>122</v>
      </c>
      <c r="Q205" s="11">
        <f>IFERROR(VLOOKUP(C205,'[1]Influenze Pivot Data Sheet'!$A$1:$M$461,3,FALSE),0)</f>
        <v>50</v>
      </c>
      <c r="R205" s="11">
        <f>IFERROR(VLOOKUP(C205,'[1]Influenze Pivot Data Sheet'!$A$1:$M$461,4,FALSE),0)</f>
        <v>52</v>
      </c>
      <c r="S205" s="11">
        <f>IFERROR(VLOOKUP(C205,'[1]Influenze Pivot Data Sheet'!$A$1:$M$461,5,FALSE),0)</f>
        <v>49</v>
      </c>
      <c r="T205" s="11">
        <f>IFERROR(VLOOKUP(C205,'[1]Influenze Pivot Data Sheet'!$A$1:$M$461,6,FALSE),0)</f>
        <v>72</v>
      </c>
      <c r="U205" s="11">
        <f>IFERROR(VLOOKUP(C205,'[1]Influenze Pivot Data Sheet'!$A$1:$M$461,7,FALSE),0)</f>
        <v>66</v>
      </c>
      <c r="V205" s="11">
        <f>IFERROR(VLOOKUP(C205,'[1]Influenze Pivot Data Sheet'!$A$1:$M$461,8,FALSE),0)</f>
        <v>168</v>
      </c>
      <c r="W205" s="11">
        <f>IFERROR(VLOOKUP(C205,'[1]Influenze Pivot Data Sheet'!$A$1:$M$461,9,FALSE),0)</f>
        <v>267</v>
      </c>
      <c r="X205" s="11">
        <f>IFERROR(VLOOKUP(C205,'[1]Influenze Pivot Data Sheet'!$A$1:$M$461,10,FALSE),0)</f>
        <v>472</v>
      </c>
      <c r="Y205" s="11">
        <f>IFERROR(VLOOKUP(C205,'[1]Influenze Pivot Data Sheet'!$A$1:$M$461,11,FALSE),0)</f>
        <v>847</v>
      </c>
      <c r="Z205" s="11">
        <f>IFERROR(VLOOKUP(C205,'[1]Influenze Pivot Data Sheet'!$A$1:$M$461,12,FALSE),0)</f>
        <v>1586</v>
      </c>
      <c r="AA205" s="11">
        <f>IFERROR(VLOOKUP(C205,'[1]Influenze Pivot Data Sheet'!$A$1:$M$461,13,FALSE),0)</f>
        <v>2165</v>
      </c>
      <c r="AB205" s="4">
        <f t="shared" si="17"/>
        <v>2.114321685483177E-4</v>
      </c>
      <c r="AC205" s="4">
        <f t="shared" si="18"/>
        <v>3.9136027545551729E-5</v>
      </c>
      <c r="AD205" s="4">
        <f t="shared" si="19"/>
        <v>3.7272610715018018E-5</v>
      </c>
      <c r="AE205" s="4">
        <f t="shared" si="21"/>
        <v>4.240653250166379E-5</v>
      </c>
      <c r="AF205" s="4">
        <f t="shared" si="21"/>
        <v>5.8457394701620515E-5</v>
      </c>
      <c r="AG205" s="4">
        <f t="shared" si="21"/>
        <v>4.5526396078213885E-5</v>
      </c>
      <c r="AH205" s="4">
        <f t="shared" si="20"/>
        <v>1.33126023678205E-4</v>
      </c>
      <c r="AI205" s="4">
        <f t="shared" si="20"/>
        <v>3.6046080337073799E-4</v>
      </c>
      <c r="AJ205" s="4">
        <f t="shared" si="20"/>
        <v>1.0928698147057987E-3</v>
      </c>
      <c r="AK205" s="4">
        <f t="shared" si="15"/>
        <v>4.461338913964415E-3</v>
      </c>
      <c r="AL205" s="4">
        <f t="shared" si="15"/>
        <v>1.1640689272192372E-3</v>
      </c>
      <c r="AM205" s="4">
        <f t="shared" si="15"/>
        <v>2.2294259210613521E-4</v>
      </c>
    </row>
    <row r="206" spans="1:39" x14ac:dyDescent="0.3">
      <c r="A206" s="9" t="s">
        <v>250</v>
      </c>
      <c r="B206" s="9" t="s">
        <v>32</v>
      </c>
      <c r="C206" s="9" t="s">
        <v>256</v>
      </c>
      <c r="D206" s="10">
        <f>VLOOKUP(C206,'[1]Cenus Pivot Data Sheet'!$A$1:$M$469,2,FALSE)</f>
        <v>574297.75</v>
      </c>
      <c r="E206" s="10">
        <f>VLOOKUP(C206,'[1]Cenus Pivot Data Sheet'!$A$1:$M$469,3,FALSE)</f>
        <v>1265892.8149999999</v>
      </c>
      <c r="F206" s="10">
        <f>VLOOKUP(C206,'[1]Cenus Pivot Data Sheet'!$A$1:$M$469,4,FALSE)</f>
        <v>1393118.0780000004</v>
      </c>
      <c r="G206" s="10">
        <f>VLOOKUP(C206,'[1]Cenus Pivot Data Sheet'!$A$1:$M$469,5,FALSE)</f>
        <v>1166581.6149999993</v>
      </c>
      <c r="H206" s="10">
        <f>VLOOKUP(C206,'[1]Cenus Pivot Data Sheet'!$A$1:$M$469,6,FALSE)</f>
        <v>1212817.8319999999</v>
      </c>
      <c r="I206" s="10">
        <f>VLOOKUP(C206,'[1]Cenus Pivot Data Sheet'!$A$1:$M$469,7,FALSE)</f>
        <v>1431973.196</v>
      </c>
      <c r="J206" s="10">
        <f>VLOOKUP(C206,'[1]Cenus Pivot Data Sheet'!$A$1:$M$469,8,FALSE)</f>
        <v>1297660.6029999997</v>
      </c>
      <c r="K206" s="10">
        <f>VLOOKUP(C206,'[1]Cenus Pivot Data Sheet'!$A$1:$M$469,9,FALSE)</f>
        <v>777327.8319999997</v>
      </c>
      <c r="L206" s="10">
        <f>VLOOKUP(C206,'[1]Cenus Pivot Data Sheet'!$A$1:$M$469,10,FALSE)</f>
        <v>437200.21399999992</v>
      </c>
      <c r="M206" s="10">
        <f>VLOOKUP(C206,'[1]Cenus Pivot Data Sheet'!$A$1:$M$469,11,FALSE)</f>
        <v>196495.41899999991</v>
      </c>
      <c r="N206" s="10">
        <f>VLOOKUP(C206,'[1]Cenus Pivot Data Sheet'!$A$1:$M$469,12,FALSE)</f>
        <v>1411023.4649999996</v>
      </c>
      <c r="O206" s="10">
        <f>VLOOKUP(C206,'[1]Cenus Pivot Data Sheet'!$A$1:$M$469,13,FALSE)</f>
        <v>9753365.3540000003</v>
      </c>
      <c r="P206" s="11">
        <f>IFERROR(VLOOKUP(C206,'[1]Influenze Pivot Data Sheet'!$A$1:$M$461,2,FALSE),0)</f>
        <v>114</v>
      </c>
      <c r="Q206" s="11">
        <f>IFERROR(VLOOKUP(C206,'[1]Influenze Pivot Data Sheet'!$A$1:$M$461,3,FALSE),0)</f>
        <v>33</v>
      </c>
      <c r="R206" s="11">
        <f>IFERROR(VLOOKUP(C206,'[1]Influenze Pivot Data Sheet'!$A$1:$M$461,4,FALSE),0)</f>
        <v>43</v>
      </c>
      <c r="S206" s="11">
        <f>IFERROR(VLOOKUP(C206,'[1]Influenze Pivot Data Sheet'!$A$1:$M$461,5,FALSE),0)</f>
        <v>40</v>
      </c>
      <c r="T206" s="11">
        <f>IFERROR(VLOOKUP(C206,'[1]Influenze Pivot Data Sheet'!$A$1:$M$461,6,FALSE),0)</f>
        <v>81</v>
      </c>
      <c r="U206" s="11">
        <f>IFERROR(VLOOKUP(C206,'[1]Influenze Pivot Data Sheet'!$A$1:$M$461,7,FALSE),0)</f>
        <v>97</v>
      </c>
      <c r="V206" s="11">
        <f>IFERROR(VLOOKUP(C206,'[1]Influenze Pivot Data Sheet'!$A$1:$M$461,8,FALSE),0)</f>
        <v>148</v>
      </c>
      <c r="W206" s="11">
        <f>IFERROR(VLOOKUP(C206,'[1]Influenze Pivot Data Sheet'!$A$1:$M$461,9,FALSE),0)</f>
        <v>267</v>
      </c>
      <c r="X206" s="11">
        <f>IFERROR(VLOOKUP(C206,'[1]Influenze Pivot Data Sheet'!$A$1:$M$461,10,FALSE),0)</f>
        <v>457</v>
      </c>
      <c r="Y206" s="11">
        <f>IFERROR(VLOOKUP(C206,'[1]Influenze Pivot Data Sheet'!$A$1:$M$461,11,FALSE),0)</f>
        <v>829</v>
      </c>
      <c r="Z206" s="11">
        <f>IFERROR(VLOOKUP(C206,'[1]Influenze Pivot Data Sheet'!$A$1:$M$461,12,FALSE),0)</f>
        <v>1553</v>
      </c>
      <c r="AA206" s="11">
        <f>IFERROR(VLOOKUP(C206,'[1]Influenze Pivot Data Sheet'!$A$1:$M$461,13,FALSE),0)</f>
        <v>2109</v>
      </c>
      <c r="AB206" s="4">
        <f t="shared" si="17"/>
        <v>1.9850330251163268E-4</v>
      </c>
      <c r="AC206" s="4">
        <f t="shared" si="18"/>
        <v>2.6068557787019276E-5</v>
      </c>
      <c r="AD206" s="4">
        <f t="shared" si="19"/>
        <v>3.0866012493163546E-5</v>
      </c>
      <c r="AE206" s="4">
        <f t="shared" si="21"/>
        <v>3.4288213945494094E-5</v>
      </c>
      <c r="AF206" s="4">
        <f t="shared" si="21"/>
        <v>6.6786616969859988E-5</v>
      </c>
      <c r="AG206" s="4">
        <f t="shared" si="21"/>
        <v>6.7738698092223223E-5</v>
      </c>
      <c r="AH206" s="4">
        <f t="shared" si="20"/>
        <v>1.140513934520674E-4</v>
      </c>
      <c r="AI206" s="4">
        <f t="shared" si="20"/>
        <v>3.4348442061186881E-4</v>
      </c>
      <c r="AJ206" s="4">
        <f t="shared" si="20"/>
        <v>1.0452876859753781E-3</v>
      </c>
      <c r="AK206" s="4">
        <f t="shared" si="15"/>
        <v>4.2189278723083123E-3</v>
      </c>
      <c r="AL206" s="4">
        <f t="shared" si="15"/>
        <v>1.1006195421420582E-3</v>
      </c>
      <c r="AM206" s="4">
        <f t="shared" si="15"/>
        <v>2.1623305633014842E-4</v>
      </c>
    </row>
    <row r="207" spans="1:39" x14ac:dyDescent="0.3">
      <c r="A207" s="9" t="s">
        <v>250</v>
      </c>
      <c r="B207" s="9" t="s">
        <v>34</v>
      </c>
      <c r="C207" s="9" t="s">
        <v>257</v>
      </c>
      <c r="D207" s="10">
        <f>VLOOKUP(C207,'[1]Cenus Pivot Data Sheet'!$A$1:$M$469,2,FALSE)</f>
        <v>562749.53699999978</v>
      </c>
      <c r="E207" s="10">
        <f>VLOOKUP(C207,'[1]Cenus Pivot Data Sheet'!$A$1:$M$469,3,FALSE)</f>
        <v>1236413.1450000005</v>
      </c>
      <c r="F207" s="10">
        <f>VLOOKUP(C207,'[1]Cenus Pivot Data Sheet'!$A$1:$M$469,4,FALSE)</f>
        <v>1384204.0759999999</v>
      </c>
      <c r="G207" s="10">
        <f>VLOOKUP(C207,'[1]Cenus Pivot Data Sheet'!$A$1:$M$469,5,FALSE)</f>
        <v>1164752.659</v>
      </c>
      <c r="H207" s="10">
        <f>VLOOKUP(C207,'[1]Cenus Pivot Data Sheet'!$A$1:$M$469,6,FALSE)</f>
        <v>1179905.2870000002</v>
      </c>
      <c r="I207" s="10">
        <f>VLOOKUP(C207,'[1]Cenus Pivot Data Sheet'!$A$1:$M$469,7,FALSE)</f>
        <v>1386700.0960000004</v>
      </c>
      <c r="J207" s="10">
        <f>VLOOKUP(C207,'[1]Cenus Pivot Data Sheet'!$A$1:$M$469,8,FALSE)</f>
        <v>1301390.5319999997</v>
      </c>
      <c r="K207" s="10">
        <f>VLOOKUP(C207,'[1]Cenus Pivot Data Sheet'!$A$1:$M$469,9,FALSE)</f>
        <v>796332.85899999982</v>
      </c>
      <c r="L207" s="10">
        <f>VLOOKUP(C207,'[1]Cenus Pivot Data Sheet'!$A$1:$M$469,10,FALSE)</f>
        <v>432723.76900000003</v>
      </c>
      <c r="M207" s="10">
        <f>VLOOKUP(C207,'[1]Cenus Pivot Data Sheet'!$A$1:$M$469,11,FALSE)</f>
        <v>195686.24100000001</v>
      </c>
      <c r="N207" s="10">
        <f>VLOOKUP(C207,'[1]Cenus Pivot Data Sheet'!$A$1:$M$469,12,FALSE)</f>
        <v>1424742.8689999997</v>
      </c>
      <c r="O207" s="10">
        <f>VLOOKUP(C207,'[1]Cenus Pivot Data Sheet'!$A$1:$M$469,13,FALSE)</f>
        <v>9640858.2009999994</v>
      </c>
      <c r="P207" s="11">
        <f>IFERROR(VLOOKUP(C207,'[1]Influenze Pivot Data Sheet'!$A$1:$M$461,2,FALSE),0)</f>
        <v>116</v>
      </c>
      <c r="Q207" s="11">
        <f>IFERROR(VLOOKUP(C207,'[1]Influenze Pivot Data Sheet'!$A$1:$M$461,3,FALSE),0)</f>
        <v>64</v>
      </c>
      <c r="R207" s="11">
        <f>IFERROR(VLOOKUP(C207,'[1]Influenze Pivot Data Sheet'!$A$1:$M$461,4,FALSE),0)</f>
        <v>74</v>
      </c>
      <c r="S207" s="11">
        <f>IFERROR(VLOOKUP(C207,'[1]Influenze Pivot Data Sheet'!$A$1:$M$461,5,FALSE),0)</f>
        <v>56</v>
      </c>
      <c r="T207" s="11">
        <f>IFERROR(VLOOKUP(C207,'[1]Influenze Pivot Data Sheet'!$A$1:$M$461,6,FALSE),0)</f>
        <v>44</v>
      </c>
      <c r="U207" s="11">
        <f>IFERROR(VLOOKUP(C207,'[1]Influenze Pivot Data Sheet'!$A$1:$M$461,7,FALSE),0)</f>
        <v>73</v>
      </c>
      <c r="V207" s="11">
        <f>IFERROR(VLOOKUP(C207,'[1]Influenze Pivot Data Sheet'!$A$1:$M$461,8,FALSE),0)</f>
        <v>152</v>
      </c>
      <c r="W207" s="11">
        <f>IFERROR(VLOOKUP(C207,'[1]Influenze Pivot Data Sheet'!$A$1:$M$461,9,FALSE),0)</f>
        <v>269</v>
      </c>
      <c r="X207" s="11">
        <f>IFERROR(VLOOKUP(C207,'[1]Influenze Pivot Data Sheet'!$A$1:$M$461,10,FALSE),0)</f>
        <v>438</v>
      </c>
      <c r="Y207" s="11">
        <f>IFERROR(VLOOKUP(C207,'[1]Influenze Pivot Data Sheet'!$A$1:$M$461,11,FALSE),0)</f>
        <v>900</v>
      </c>
      <c r="Z207" s="11">
        <f>IFERROR(VLOOKUP(C207,'[1]Influenze Pivot Data Sheet'!$A$1:$M$461,12,FALSE),0)</f>
        <v>1607</v>
      </c>
      <c r="AA207" s="11">
        <f>IFERROR(VLOOKUP(C207,'[1]Influenze Pivot Data Sheet'!$A$1:$M$461,13,FALSE),0)</f>
        <v>2186</v>
      </c>
      <c r="AB207" s="4">
        <f t="shared" si="17"/>
        <v>2.0613077821155106E-4</v>
      </c>
      <c r="AC207" s="4">
        <f t="shared" si="18"/>
        <v>5.1762633112413227E-5</v>
      </c>
      <c r="AD207" s="4">
        <f t="shared" si="19"/>
        <v>5.3460325166677235E-5</v>
      </c>
      <c r="AE207" s="4">
        <f t="shared" si="21"/>
        <v>4.8078877148113897E-5</v>
      </c>
      <c r="AF207" s="4">
        <f t="shared" si="21"/>
        <v>3.7291128775152264E-5</v>
      </c>
      <c r="AG207" s="4">
        <f t="shared" si="21"/>
        <v>5.2642961668908678E-5</v>
      </c>
      <c r="AH207" s="4">
        <f t="shared" si="20"/>
        <v>1.1679814495530696E-4</v>
      </c>
      <c r="AI207" s="4">
        <f t="shared" si="20"/>
        <v>3.3779844315076803E-4</v>
      </c>
      <c r="AJ207" s="4">
        <f t="shared" si="20"/>
        <v>1.0121930695237589E-3</v>
      </c>
      <c r="AK207" s="4">
        <f t="shared" si="15"/>
        <v>4.5991991843718841E-3</v>
      </c>
      <c r="AL207" s="4">
        <f t="shared" si="15"/>
        <v>1.1279228238060409E-3</v>
      </c>
      <c r="AM207" s="4">
        <f t="shared" si="15"/>
        <v>2.2674329965492667E-4</v>
      </c>
    </row>
    <row r="208" spans="1:39" x14ac:dyDescent="0.3">
      <c r="A208" s="9" t="s">
        <v>250</v>
      </c>
      <c r="B208" s="9" t="s">
        <v>36</v>
      </c>
      <c r="C208" s="9" t="s">
        <v>258</v>
      </c>
      <c r="D208" s="10">
        <f>VLOOKUP(C208,'[1]Cenus Pivot Data Sheet'!$A$1:$M$469,2,FALSE)</f>
        <v>560201.5120000001</v>
      </c>
      <c r="E208" s="10">
        <f>VLOOKUP(C208,'[1]Cenus Pivot Data Sheet'!$A$1:$M$469,3,FALSE)</f>
        <v>1219035.7319999998</v>
      </c>
      <c r="F208" s="10">
        <f>VLOOKUP(C208,'[1]Cenus Pivot Data Sheet'!$A$1:$M$469,4,FALSE)</f>
        <v>1380527.8720000004</v>
      </c>
      <c r="G208" s="10">
        <f>VLOOKUP(C208,'[1]Cenus Pivot Data Sheet'!$A$1:$M$469,5,FALSE)</f>
        <v>1182758.0970000001</v>
      </c>
      <c r="H208" s="10">
        <f>VLOOKUP(C208,'[1]Cenus Pivot Data Sheet'!$A$1:$M$469,6,FALSE)</f>
        <v>1161972.7219999998</v>
      </c>
      <c r="I208" s="10">
        <f>VLOOKUP(C208,'[1]Cenus Pivot Data Sheet'!$A$1:$M$469,7,FALSE)</f>
        <v>1355401.048</v>
      </c>
      <c r="J208" s="10">
        <f>VLOOKUP(C208,'[1]Cenus Pivot Data Sheet'!$A$1:$M$469,8,FALSE)</f>
        <v>1309922.7439999999</v>
      </c>
      <c r="K208" s="10">
        <f>VLOOKUP(C208,'[1]Cenus Pivot Data Sheet'!$A$1:$M$469,9,FALSE)</f>
        <v>827896.39399999985</v>
      </c>
      <c r="L208" s="10">
        <f>VLOOKUP(C208,'[1]Cenus Pivot Data Sheet'!$A$1:$M$469,10,FALSE)</f>
        <v>429913.25699999998</v>
      </c>
      <c r="M208" s="10">
        <f>VLOOKUP(C208,'[1]Cenus Pivot Data Sheet'!$A$1:$M$469,11,FALSE)</f>
        <v>197501.09499999997</v>
      </c>
      <c r="N208" s="10">
        <f>VLOOKUP(C208,'[1]Cenus Pivot Data Sheet'!$A$1:$M$469,12,FALSE)</f>
        <v>1455310.7459999998</v>
      </c>
      <c r="O208" s="10">
        <f>VLOOKUP(C208,'[1]Cenus Pivot Data Sheet'!$A$1:$M$469,13,FALSE)</f>
        <v>9625130.4730000012</v>
      </c>
      <c r="P208" s="11">
        <f>IFERROR(VLOOKUP(C208,'[1]Influenze Pivot Data Sheet'!$A$1:$M$461,2,FALSE),0)</f>
        <v>118</v>
      </c>
      <c r="Q208" s="11">
        <f>IFERROR(VLOOKUP(C208,'[1]Influenze Pivot Data Sheet'!$A$1:$M$461,3,FALSE),0)</f>
        <v>34</v>
      </c>
      <c r="R208" s="11">
        <f>IFERROR(VLOOKUP(C208,'[1]Influenze Pivot Data Sheet'!$A$1:$M$461,4,FALSE),0)</f>
        <v>49</v>
      </c>
      <c r="S208" s="11">
        <f>IFERROR(VLOOKUP(C208,'[1]Influenze Pivot Data Sheet'!$A$1:$M$461,5,FALSE),0)</f>
        <v>60</v>
      </c>
      <c r="T208" s="11">
        <f>IFERROR(VLOOKUP(C208,'[1]Influenze Pivot Data Sheet'!$A$1:$M$461,6,FALSE),0)</f>
        <v>63</v>
      </c>
      <c r="U208" s="11">
        <f>IFERROR(VLOOKUP(C208,'[1]Influenze Pivot Data Sheet'!$A$1:$M$461,7,FALSE),0)</f>
        <v>84</v>
      </c>
      <c r="V208" s="11">
        <f>IFERROR(VLOOKUP(C208,'[1]Influenze Pivot Data Sheet'!$A$1:$M$461,8,FALSE),0)</f>
        <v>145</v>
      </c>
      <c r="W208" s="11">
        <f>IFERROR(VLOOKUP(C208,'[1]Influenze Pivot Data Sheet'!$A$1:$M$461,9,FALSE),0)</f>
        <v>272</v>
      </c>
      <c r="X208" s="11">
        <f>IFERROR(VLOOKUP(C208,'[1]Influenze Pivot Data Sheet'!$A$1:$M$461,10,FALSE),0)</f>
        <v>442</v>
      </c>
      <c r="Y208" s="11">
        <f>IFERROR(VLOOKUP(C208,'[1]Influenze Pivot Data Sheet'!$A$1:$M$461,11,FALSE),0)</f>
        <v>640</v>
      </c>
      <c r="Z208" s="11">
        <f>IFERROR(VLOOKUP(C208,'[1]Influenze Pivot Data Sheet'!$A$1:$M$461,12,FALSE),0)</f>
        <v>1354</v>
      </c>
      <c r="AA208" s="11">
        <f>IFERROR(VLOOKUP(C208,'[1]Influenze Pivot Data Sheet'!$A$1:$M$461,13,FALSE),0)</f>
        <v>1907</v>
      </c>
      <c r="AB208" s="4">
        <f t="shared" si="17"/>
        <v>2.1063848895859456E-4</v>
      </c>
      <c r="AC208" s="4">
        <f t="shared" si="18"/>
        <v>2.7890896966751097E-5</v>
      </c>
      <c r="AD208" s="4">
        <f t="shared" si="19"/>
        <v>3.549366948239346E-5</v>
      </c>
      <c r="AE208" s="4">
        <f t="shared" si="21"/>
        <v>5.0728885434973266E-5</v>
      </c>
      <c r="AF208" s="4">
        <f t="shared" si="21"/>
        <v>5.4218140243054699E-5</v>
      </c>
      <c r="AG208" s="4">
        <f t="shared" si="21"/>
        <v>6.1974277003805296E-5</v>
      </c>
      <c r="AH208" s="4">
        <f t="shared" si="20"/>
        <v>1.1069355094730687E-4</v>
      </c>
      <c r="AI208" s="4">
        <f t="shared" si="20"/>
        <v>3.2854352545953964E-4</v>
      </c>
      <c r="AJ208" s="4">
        <f t="shared" si="20"/>
        <v>1.0281143761054106E-3</v>
      </c>
      <c r="AK208" s="4">
        <f t="shared" si="15"/>
        <v>3.2404883628619889E-3</v>
      </c>
      <c r="AL208" s="4">
        <f t="shared" si="15"/>
        <v>9.3038548895590998E-4</v>
      </c>
      <c r="AM208" s="4">
        <f t="shared" si="15"/>
        <v>1.9812718438980476E-4</v>
      </c>
    </row>
    <row r="209" spans="1:39" x14ac:dyDescent="0.3">
      <c r="A209" s="9" t="s">
        <v>250</v>
      </c>
      <c r="B209" s="9" t="s">
        <v>38</v>
      </c>
      <c r="C209" s="9" t="s">
        <v>259</v>
      </c>
      <c r="D209" s="10">
        <f>VLOOKUP(C209,'[1]Cenus Pivot Data Sheet'!$A$1:$M$469,2,FALSE)</f>
        <v>554329</v>
      </c>
      <c r="E209" s="10">
        <f>VLOOKUP(C209,'[1]Cenus Pivot Data Sheet'!$A$1:$M$469,3,FALSE)</f>
        <v>1194042</v>
      </c>
      <c r="F209" s="10">
        <f>VLOOKUP(C209,'[1]Cenus Pivot Data Sheet'!$A$1:$M$469,4,FALSE)</f>
        <v>1349275</v>
      </c>
      <c r="G209" s="10">
        <f>VLOOKUP(C209,'[1]Cenus Pivot Data Sheet'!$A$1:$M$469,5,FALSE)</f>
        <v>1181729</v>
      </c>
      <c r="H209" s="10">
        <f>VLOOKUP(C209,'[1]Cenus Pivot Data Sheet'!$A$1:$M$469,6,FALSE)</f>
        <v>1138345</v>
      </c>
      <c r="I209" s="10">
        <f>VLOOKUP(C209,'[1]Cenus Pivot Data Sheet'!$A$1:$M$469,7,FALSE)</f>
        <v>1318073</v>
      </c>
      <c r="J209" s="10">
        <f>VLOOKUP(C209,'[1]Cenus Pivot Data Sheet'!$A$1:$M$469,8,FALSE)</f>
        <v>1317147</v>
      </c>
      <c r="K209" s="10">
        <f>VLOOKUP(C209,'[1]Cenus Pivot Data Sheet'!$A$1:$M$469,9,FALSE)</f>
        <v>864182</v>
      </c>
      <c r="L209" s="10">
        <f>VLOOKUP(C209,'[1]Cenus Pivot Data Sheet'!$A$1:$M$469,10,FALSE)</f>
        <v>436456</v>
      </c>
      <c r="M209" s="10">
        <f>VLOOKUP(C209,'[1]Cenus Pivot Data Sheet'!$A$1:$M$469,11,FALSE)</f>
        <v>197450</v>
      </c>
      <c r="N209" s="10">
        <f>VLOOKUP(C209,'[1]Cenus Pivot Data Sheet'!$A$1:$M$469,12,FALSE)</f>
        <v>1498088</v>
      </c>
      <c r="O209" s="10">
        <f>VLOOKUP(C209,'[1]Cenus Pivot Data Sheet'!$A$1:$M$469,13,FALSE)</f>
        <v>9551028</v>
      </c>
      <c r="P209" s="11">
        <f>IFERROR(VLOOKUP(C209,'[1]Influenze Pivot Data Sheet'!$A$1:$M$461,2,FALSE),0)</f>
        <v>125</v>
      </c>
      <c r="Q209" s="11">
        <f>IFERROR(VLOOKUP(C209,'[1]Influenze Pivot Data Sheet'!$A$1:$M$461,3,FALSE),0)</f>
        <v>47</v>
      </c>
      <c r="R209" s="11">
        <f>IFERROR(VLOOKUP(C209,'[1]Influenze Pivot Data Sheet'!$A$1:$M$461,4,FALSE),0)</f>
        <v>67</v>
      </c>
      <c r="S209" s="11">
        <f>IFERROR(VLOOKUP(C209,'[1]Influenze Pivot Data Sheet'!$A$1:$M$461,5,FALSE),0)</f>
        <v>60</v>
      </c>
      <c r="T209" s="11">
        <f>IFERROR(VLOOKUP(C209,'[1]Influenze Pivot Data Sheet'!$A$1:$M$461,6,FALSE),0)</f>
        <v>59</v>
      </c>
      <c r="U209" s="11">
        <f>IFERROR(VLOOKUP(C209,'[1]Influenze Pivot Data Sheet'!$A$1:$M$461,7,FALSE),0)</f>
        <v>53</v>
      </c>
      <c r="V209" s="11">
        <f>IFERROR(VLOOKUP(C209,'[1]Influenze Pivot Data Sheet'!$A$1:$M$461,8,FALSE),0)</f>
        <v>183</v>
      </c>
      <c r="W209" s="11">
        <f>IFERROR(VLOOKUP(C209,'[1]Influenze Pivot Data Sheet'!$A$1:$M$461,9,FALSE),0)</f>
        <v>270</v>
      </c>
      <c r="X209" s="11">
        <f>IFERROR(VLOOKUP(C209,'[1]Influenze Pivot Data Sheet'!$A$1:$M$461,10,FALSE),0)</f>
        <v>441</v>
      </c>
      <c r="Y209" s="11">
        <f>IFERROR(VLOOKUP(C209,'[1]Influenze Pivot Data Sheet'!$A$1:$M$461,11,FALSE),0)</f>
        <v>784</v>
      </c>
      <c r="Z209" s="11">
        <f>IFERROR(VLOOKUP(C209,'[1]Influenze Pivot Data Sheet'!$A$1:$M$461,12,FALSE),0)</f>
        <v>1495</v>
      </c>
      <c r="AA209" s="11">
        <f>IFERROR(VLOOKUP(C209,'[1]Influenze Pivot Data Sheet'!$A$1:$M$461,13,FALSE),0)</f>
        <v>2089</v>
      </c>
      <c r="AB209" s="4">
        <f t="shared" si="17"/>
        <v>2.2549785416241979E-4</v>
      </c>
      <c r="AC209" s="4">
        <f t="shared" si="18"/>
        <v>3.936209949063768E-5</v>
      </c>
      <c r="AD209" s="4">
        <f t="shared" si="19"/>
        <v>4.9656296900187134E-5</v>
      </c>
      <c r="AE209" s="4">
        <f t="shared" si="21"/>
        <v>5.0773062182615471E-5</v>
      </c>
      <c r="AF209" s="4">
        <f t="shared" si="21"/>
        <v>5.182962985738067E-5</v>
      </c>
      <c r="AG209" s="4">
        <f t="shared" si="21"/>
        <v>4.0210215974380784E-5</v>
      </c>
      <c r="AH209" s="4">
        <f t="shared" si="20"/>
        <v>1.3893665627299004E-4</v>
      </c>
      <c r="AI209" s="4">
        <f t="shared" si="20"/>
        <v>3.124341863172341E-4</v>
      </c>
      <c r="AJ209" s="4">
        <f t="shared" si="20"/>
        <v>1.0104111296442254E-3</v>
      </c>
      <c r="AK209" s="4">
        <f t="shared" si="15"/>
        <v>3.9706254748037477E-3</v>
      </c>
      <c r="AL209" s="4">
        <f t="shared" si="15"/>
        <v>9.9793870587041623E-4</v>
      </c>
      <c r="AM209" s="4">
        <f t="shared" si="15"/>
        <v>2.1871991161579674E-4</v>
      </c>
    </row>
    <row r="210" spans="1:39" x14ac:dyDescent="0.3">
      <c r="A210" s="9" t="s">
        <v>260</v>
      </c>
      <c r="B210" s="9" t="s">
        <v>22</v>
      </c>
      <c r="C210" s="9" t="s">
        <v>261</v>
      </c>
      <c r="D210" s="10">
        <f>VLOOKUP(C210,'[1]Cenus Pivot Data Sheet'!$A$1:$M$469,2,FALSE)</f>
        <v>354883.35799999995</v>
      </c>
      <c r="E210" s="10">
        <f>VLOOKUP(C210,'[1]Cenus Pivot Data Sheet'!$A$1:$M$469,3,FALSE)</f>
        <v>681410.27199999988</v>
      </c>
      <c r="F210" s="10">
        <f>VLOOKUP(C210,'[1]Cenus Pivot Data Sheet'!$A$1:$M$469,4,FALSE)</f>
        <v>743301.0630000002</v>
      </c>
      <c r="G210" s="10">
        <f>VLOOKUP(C210,'[1]Cenus Pivot Data Sheet'!$A$1:$M$469,5,FALSE)</f>
        <v>673770.11599999992</v>
      </c>
      <c r="H210" s="10">
        <f>VLOOKUP(C210,'[1]Cenus Pivot Data Sheet'!$A$1:$M$469,6,FALSE)</f>
        <v>731353.71600000001</v>
      </c>
      <c r="I210" s="10">
        <f>VLOOKUP(C210,'[1]Cenus Pivot Data Sheet'!$A$1:$M$469,7,FALSE)</f>
        <v>791899.47100000014</v>
      </c>
      <c r="J210" s="10">
        <f>VLOOKUP(C210,'[1]Cenus Pivot Data Sheet'!$A$1:$M$469,8,FALSE)</f>
        <v>554679.53900000011</v>
      </c>
      <c r="K210" s="10">
        <f>VLOOKUP(C210,'[1]Cenus Pivot Data Sheet'!$A$1:$M$469,9,FALSE)</f>
        <v>321393.04700000002</v>
      </c>
      <c r="L210" s="10">
        <f>VLOOKUP(C210,'[1]Cenus Pivot Data Sheet'!$A$1:$M$469,10,FALSE)</f>
        <v>219702.277</v>
      </c>
      <c r="M210" s="10">
        <f>VLOOKUP(C210,'[1]Cenus Pivot Data Sheet'!$A$1:$M$469,11,FALSE)</f>
        <v>98819.255999999994</v>
      </c>
      <c r="N210" s="10">
        <f>VLOOKUP(C210,'[1]Cenus Pivot Data Sheet'!$A$1:$M$469,12,FALSE)</f>
        <v>639914.58000000007</v>
      </c>
      <c r="O210" s="10">
        <f>VLOOKUP(C210,'[1]Cenus Pivot Data Sheet'!$A$1:$M$469,13,FALSE)</f>
        <v>5171212.1150000002</v>
      </c>
      <c r="P210" s="11">
        <f>IFERROR(VLOOKUP(C210,'[1]Influenze Pivot Data Sheet'!$A$1:$M$461,2,FALSE),0)</f>
        <v>100</v>
      </c>
      <c r="Q210" s="11">
        <f>IFERROR(VLOOKUP(C210,'[1]Influenze Pivot Data Sheet'!$A$1:$M$461,3,FALSE),0)</f>
        <v>46</v>
      </c>
      <c r="R210" s="11">
        <f>IFERROR(VLOOKUP(C210,'[1]Influenze Pivot Data Sheet'!$A$1:$M$461,4,FALSE),0)</f>
        <v>57</v>
      </c>
      <c r="S210" s="11">
        <f>IFERROR(VLOOKUP(C210,'[1]Influenze Pivot Data Sheet'!$A$1:$M$461,5,FALSE),0)</f>
        <v>54</v>
      </c>
      <c r="T210" s="11">
        <f>IFERROR(VLOOKUP(C210,'[1]Influenze Pivot Data Sheet'!$A$1:$M$461,6,FALSE),0)</f>
        <v>58</v>
      </c>
      <c r="U210" s="11">
        <f>IFERROR(VLOOKUP(C210,'[1]Influenze Pivot Data Sheet'!$A$1:$M$461,7,FALSE),0)</f>
        <v>60</v>
      </c>
      <c r="V210" s="11">
        <f>IFERROR(VLOOKUP(C210,'[1]Influenze Pivot Data Sheet'!$A$1:$M$461,8,FALSE),0)</f>
        <v>56</v>
      </c>
      <c r="W210" s="11">
        <f>IFERROR(VLOOKUP(C210,'[1]Influenze Pivot Data Sheet'!$A$1:$M$461,9,FALSE),0)</f>
        <v>57</v>
      </c>
      <c r="X210" s="11">
        <f>IFERROR(VLOOKUP(C210,'[1]Influenze Pivot Data Sheet'!$A$1:$M$461,10,FALSE),0)</f>
        <v>118</v>
      </c>
      <c r="Y210" s="11">
        <f>IFERROR(VLOOKUP(C210,'[1]Influenze Pivot Data Sheet'!$A$1:$M$461,11,FALSE),0)</f>
        <v>348</v>
      </c>
      <c r="Z210" s="11">
        <f>IFERROR(VLOOKUP(C210,'[1]Influenze Pivot Data Sheet'!$A$1:$M$461,12,FALSE),0)</f>
        <v>523</v>
      </c>
      <c r="AA210" s="11">
        <f>IFERROR(VLOOKUP(C210,'[1]Influenze Pivot Data Sheet'!$A$1:$M$461,13,FALSE),0)</f>
        <v>954</v>
      </c>
      <c r="AB210" s="4">
        <f t="shared" si="17"/>
        <v>2.8178272591751122E-4</v>
      </c>
      <c r="AC210" s="4">
        <f t="shared" si="18"/>
        <v>6.7507053958822629E-5</v>
      </c>
      <c r="AD210" s="4">
        <f t="shared" si="19"/>
        <v>7.6684943473570658E-5</v>
      </c>
      <c r="AE210" s="4">
        <f t="shared" si="21"/>
        <v>8.0146030103834411E-5</v>
      </c>
      <c r="AF210" s="4">
        <f t="shared" si="21"/>
        <v>7.930499118432045E-5</v>
      </c>
      <c r="AG210" s="4">
        <f t="shared" si="21"/>
        <v>7.5767192929467169E-5</v>
      </c>
      <c r="AH210" s="4">
        <f t="shared" si="20"/>
        <v>1.0095919546799794E-4</v>
      </c>
      <c r="AI210" s="4">
        <f t="shared" si="20"/>
        <v>1.773529344584732E-4</v>
      </c>
      <c r="AJ210" s="4">
        <f t="shared" si="20"/>
        <v>5.3709047357756784E-4</v>
      </c>
      <c r="AK210" s="4">
        <f t="shared" si="15"/>
        <v>3.5215808546463861E-3</v>
      </c>
      <c r="AL210" s="4">
        <f t="shared" si="15"/>
        <v>8.1729658355338608E-4</v>
      </c>
      <c r="AM210" s="4">
        <f t="shared" si="15"/>
        <v>1.8448285987588038E-4</v>
      </c>
    </row>
    <row r="211" spans="1:39" x14ac:dyDescent="0.3">
      <c r="A211" s="9" t="s">
        <v>260</v>
      </c>
      <c r="B211" s="9" t="s">
        <v>24</v>
      </c>
      <c r="C211" s="9" t="s">
        <v>262</v>
      </c>
      <c r="D211" s="10">
        <f>VLOOKUP(C211,'[1]Cenus Pivot Data Sheet'!$A$1:$M$469,2,FALSE)</f>
        <v>352390.09800000006</v>
      </c>
      <c r="E211" s="10">
        <f>VLOOKUP(C211,'[1]Cenus Pivot Data Sheet'!$A$1:$M$469,3,FALSE)</f>
        <v>701457.01900000009</v>
      </c>
      <c r="F211" s="10">
        <f>VLOOKUP(C211,'[1]Cenus Pivot Data Sheet'!$A$1:$M$469,4,FALSE)</f>
        <v>733067.39800000004</v>
      </c>
      <c r="G211" s="10">
        <f>VLOOKUP(C211,'[1]Cenus Pivot Data Sheet'!$A$1:$M$469,5,FALSE)</f>
        <v>692633.28899999964</v>
      </c>
      <c r="H211" s="10">
        <f>VLOOKUP(C211,'[1]Cenus Pivot Data Sheet'!$A$1:$M$469,6,FALSE)</f>
        <v>713829.92499999993</v>
      </c>
      <c r="I211" s="10">
        <f>VLOOKUP(C211,'[1]Cenus Pivot Data Sheet'!$A$1:$M$469,7,FALSE)</f>
        <v>798558.91200000024</v>
      </c>
      <c r="J211" s="10">
        <f>VLOOKUP(C211,'[1]Cenus Pivot Data Sheet'!$A$1:$M$469,8,FALSE)</f>
        <v>583532.71300000022</v>
      </c>
      <c r="K211" s="10">
        <f>VLOOKUP(C211,'[1]Cenus Pivot Data Sheet'!$A$1:$M$469,9,FALSE)</f>
        <v>331419.348</v>
      </c>
      <c r="L211" s="10">
        <f>VLOOKUP(C211,'[1]Cenus Pivot Data Sheet'!$A$1:$M$469,10,FALSE)</f>
        <v>223261.59700000007</v>
      </c>
      <c r="M211" s="10">
        <f>VLOOKUP(C211,'[1]Cenus Pivot Data Sheet'!$A$1:$M$469,11,FALSE)</f>
        <v>98524.02900000001</v>
      </c>
      <c r="N211" s="10">
        <f>VLOOKUP(C211,'[1]Cenus Pivot Data Sheet'!$A$1:$M$469,12,FALSE)</f>
        <v>653204.97400000005</v>
      </c>
      <c r="O211" s="10">
        <f>VLOOKUP(C211,'[1]Cenus Pivot Data Sheet'!$A$1:$M$469,13,FALSE)</f>
        <v>5228674.3280000007</v>
      </c>
      <c r="P211" s="11">
        <f>IFERROR(VLOOKUP(C211,'[1]Influenze Pivot Data Sheet'!$A$1:$M$461,2,FALSE),0)</f>
        <v>122</v>
      </c>
      <c r="Q211" s="11">
        <f>IFERROR(VLOOKUP(C211,'[1]Influenze Pivot Data Sheet'!$A$1:$M$461,3,FALSE),0)</f>
        <v>60</v>
      </c>
      <c r="R211" s="11">
        <f>IFERROR(VLOOKUP(C211,'[1]Influenze Pivot Data Sheet'!$A$1:$M$461,4,FALSE),0)</f>
        <v>49</v>
      </c>
      <c r="S211" s="11">
        <f>IFERROR(VLOOKUP(C211,'[1]Influenze Pivot Data Sheet'!$A$1:$M$461,5,FALSE),0)</f>
        <v>42</v>
      </c>
      <c r="T211" s="11">
        <f>IFERROR(VLOOKUP(C211,'[1]Influenze Pivot Data Sheet'!$A$1:$M$461,6,FALSE),0)</f>
        <v>46</v>
      </c>
      <c r="U211" s="11">
        <f>IFERROR(VLOOKUP(C211,'[1]Influenze Pivot Data Sheet'!$A$1:$M$461,7,FALSE),0)</f>
        <v>57</v>
      </c>
      <c r="V211" s="11">
        <f>IFERROR(VLOOKUP(C211,'[1]Influenze Pivot Data Sheet'!$A$1:$M$461,8,FALSE),0)</f>
        <v>58</v>
      </c>
      <c r="W211" s="11">
        <f>IFERROR(VLOOKUP(C211,'[1]Influenze Pivot Data Sheet'!$A$1:$M$461,9,FALSE),0)</f>
        <v>52</v>
      </c>
      <c r="X211" s="11">
        <f>IFERROR(VLOOKUP(C211,'[1]Influenze Pivot Data Sheet'!$A$1:$M$461,10,FALSE),0)</f>
        <v>103</v>
      </c>
      <c r="Y211" s="11">
        <f>IFERROR(VLOOKUP(C211,'[1]Influenze Pivot Data Sheet'!$A$1:$M$461,11,FALSE),0)</f>
        <v>355</v>
      </c>
      <c r="Z211" s="11">
        <f>IFERROR(VLOOKUP(C211,'[1]Influenze Pivot Data Sheet'!$A$1:$M$461,12,FALSE),0)</f>
        <v>510</v>
      </c>
      <c r="AA211" s="11">
        <f>IFERROR(VLOOKUP(C211,'[1]Influenze Pivot Data Sheet'!$A$1:$M$461,13,FALSE),0)</f>
        <v>944</v>
      </c>
      <c r="AB211" s="4">
        <f t="shared" si="17"/>
        <v>3.4620723082860283E-4</v>
      </c>
      <c r="AC211" s="4">
        <f t="shared" si="18"/>
        <v>8.5536245806672856E-5</v>
      </c>
      <c r="AD211" s="4">
        <f t="shared" si="19"/>
        <v>6.6842421493146248E-5</v>
      </c>
      <c r="AE211" s="4">
        <f t="shared" si="21"/>
        <v>6.0638148161544717E-5</v>
      </c>
      <c r="AF211" s="4">
        <f t="shared" si="21"/>
        <v>6.4441120201005875E-5</v>
      </c>
      <c r="AG211" s="4">
        <f t="shared" si="21"/>
        <v>7.137857851619592E-5</v>
      </c>
      <c r="AH211" s="4">
        <f t="shared" si="20"/>
        <v>9.939459897940628E-5</v>
      </c>
      <c r="AI211" s="4">
        <f t="shared" si="20"/>
        <v>1.5690091816848302E-4</v>
      </c>
      <c r="AJ211" s="4">
        <f t="shared" si="20"/>
        <v>4.6134221641351049E-4</v>
      </c>
      <c r="AK211" s="4">
        <f t="shared" si="15"/>
        <v>3.6031819202196852E-3</v>
      </c>
      <c r="AL211" s="4">
        <f t="shared" si="15"/>
        <v>7.8076564064865793E-4</v>
      </c>
      <c r="AM211" s="4">
        <f t="shared" si="15"/>
        <v>1.8054289496379584E-4</v>
      </c>
    </row>
    <row r="212" spans="1:39" x14ac:dyDescent="0.3">
      <c r="A212" s="9" t="s">
        <v>260</v>
      </c>
      <c r="B212" s="9" t="s">
        <v>26</v>
      </c>
      <c r="C212" s="9" t="s">
        <v>263</v>
      </c>
      <c r="D212" s="10">
        <f>VLOOKUP(C212,'[1]Cenus Pivot Data Sheet'!$A$1:$M$469,2,FALSE)</f>
        <v>339163.89199999999</v>
      </c>
      <c r="E212" s="10">
        <f>VLOOKUP(C212,'[1]Cenus Pivot Data Sheet'!$A$1:$M$469,3,FALSE)</f>
        <v>677004.90299999993</v>
      </c>
      <c r="F212" s="10">
        <f>VLOOKUP(C212,'[1]Cenus Pivot Data Sheet'!$A$1:$M$469,4,FALSE)</f>
        <v>702287.20700000017</v>
      </c>
      <c r="G212" s="10">
        <f>VLOOKUP(C212,'[1]Cenus Pivot Data Sheet'!$A$1:$M$469,5,FALSE)</f>
        <v>679763.01099999994</v>
      </c>
      <c r="H212" s="10">
        <f>VLOOKUP(C212,'[1]Cenus Pivot Data Sheet'!$A$1:$M$469,6,FALSE)</f>
        <v>673645.54799999995</v>
      </c>
      <c r="I212" s="10">
        <f>VLOOKUP(C212,'[1]Cenus Pivot Data Sheet'!$A$1:$M$469,7,FALSE)</f>
        <v>770233.87800000003</v>
      </c>
      <c r="J212" s="10">
        <f>VLOOKUP(C212,'[1]Cenus Pivot Data Sheet'!$A$1:$M$469,8,FALSE)</f>
        <v>580274.73300000001</v>
      </c>
      <c r="K212" s="10">
        <f>VLOOKUP(C212,'[1]Cenus Pivot Data Sheet'!$A$1:$M$469,9,FALSE)</f>
        <v>323909.77600000019</v>
      </c>
      <c r="L212" s="10">
        <f>VLOOKUP(C212,'[1]Cenus Pivot Data Sheet'!$A$1:$M$469,10,FALSE)</f>
        <v>209969.05000000002</v>
      </c>
      <c r="M212" s="10">
        <f>VLOOKUP(C212,'[1]Cenus Pivot Data Sheet'!$A$1:$M$469,11,FALSE)</f>
        <v>95140.464999999997</v>
      </c>
      <c r="N212" s="10">
        <f>VLOOKUP(C212,'[1]Cenus Pivot Data Sheet'!$A$1:$M$469,12,FALSE)</f>
        <v>629019.2910000002</v>
      </c>
      <c r="O212" s="10">
        <f>VLOOKUP(C212,'[1]Cenus Pivot Data Sheet'!$A$1:$M$469,13,FALSE)</f>
        <v>5051392.4630000005</v>
      </c>
      <c r="P212" s="11">
        <f>IFERROR(VLOOKUP(C212,'[1]Influenze Pivot Data Sheet'!$A$1:$M$461,2,FALSE),0)</f>
        <v>123</v>
      </c>
      <c r="Q212" s="11">
        <f>IFERROR(VLOOKUP(C212,'[1]Influenze Pivot Data Sheet'!$A$1:$M$461,3,FALSE),0)</f>
        <v>44</v>
      </c>
      <c r="R212" s="11">
        <f>IFERROR(VLOOKUP(C212,'[1]Influenze Pivot Data Sheet'!$A$1:$M$461,4,FALSE),0)</f>
        <v>80</v>
      </c>
      <c r="S212" s="11">
        <f>IFERROR(VLOOKUP(C212,'[1]Influenze Pivot Data Sheet'!$A$1:$M$461,5,FALSE),0)</f>
        <v>40</v>
      </c>
      <c r="T212" s="11">
        <f>IFERROR(VLOOKUP(C212,'[1]Influenze Pivot Data Sheet'!$A$1:$M$461,6,FALSE),0)</f>
        <v>48</v>
      </c>
      <c r="U212" s="11">
        <f>IFERROR(VLOOKUP(C212,'[1]Influenze Pivot Data Sheet'!$A$1:$M$461,7,FALSE),0)</f>
        <v>58</v>
      </c>
      <c r="V212" s="11">
        <f>IFERROR(VLOOKUP(C212,'[1]Influenze Pivot Data Sheet'!$A$1:$M$461,8,FALSE),0)</f>
        <v>57</v>
      </c>
      <c r="W212" s="11">
        <f>IFERROR(VLOOKUP(C212,'[1]Influenze Pivot Data Sheet'!$A$1:$M$461,9,FALSE),0)</f>
        <v>49</v>
      </c>
      <c r="X212" s="11">
        <f>IFERROR(VLOOKUP(C212,'[1]Influenze Pivot Data Sheet'!$A$1:$M$461,10,FALSE),0)</f>
        <v>117</v>
      </c>
      <c r="Y212" s="11">
        <f>IFERROR(VLOOKUP(C212,'[1]Influenze Pivot Data Sheet'!$A$1:$M$461,11,FALSE),0)</f>
        <v>394</v>
      </c>
      <c r="Z212" s="11">
        <f>IFERROR(VLOOKUP(C212,'[1]Influenze Pivot Data Sheet'!$A$1:$M$461,12,FALSE),0)</f>
        <v>560</v>
      </c>
      <c r="AA212" s="11">
        <f>IFERROR(VLOOKUP(C212,'[1]Influenze Pivot Data Sheet'!$A$1:$M$461,13,FALSE),0)</f>
        <v>1010</v>
      </c>
      <c r="AB212" s="4">
        <f t="shared" si="17"/>
        <v>3.626565294869302E-4</v>
      </c>
      <c r="AC212" s="4">
        <f t="shared" si="18"/>
        <v>6.4992143786586442E-5</v>
      </c>
      <c r="AD212" s="4">
        <f t="shared" si="19"/>
        <v>1.1391350889295067E-4</v>
      </c>
      <c r="AE212" s="4">
        <f t="shared" si="21"/>
        <v>5.8844037337595006E-5</v>
      </c>
      <c r="AF212" s="4">
        <f t="shared" si="21"/>
        <v>7.1254089249915149E-5</v>
      </c>
      <c r="AG212" s="4">
        <f t="shared" si="21"/>
        <v>7.5301803330961759E-5</v>
      </c>
      <c r="AH212" s="4">
        <f t="shared" si="20"/>
        <v>9.8229333035598499E-5</v>
      </c>
      <c r="AI212" s="4">
        <f t="shared" si="20"/>
        <v>1.5127669379142163E-4</v>
      </c>
      <c r="AJ212" s="4">
        <f t="shared" si="20"/>
        <v>5.5722498149131979E-4</v>
      </c>
      <c r="AK212" s="4">
        <f t="shared" si="15"/>
        <v>4.1412452629908843E-3</v>
      </c>
      <c r="AL212" s="4">
        <f t="shared" si="15"/>
        <v>8.9027476265429804E-4</v>
      </c>
      <c r="AM212" s="4">
        <f t="shared" si="15"/>
        <v>1.9994486815228871E-4</v>
      </c>
    </row>
    <row r="213" spans="1:39" x14ac:dyDescent="0.3">
      <c r="A213" s="9" t="s">
        <v>260</v>
      </c>
      <c r="B213" s="9" t="s">
        <v>28</v>
      </c>
      <c r="C213" s="9" t="s">
        <v>264</v>
      </c>
      <c r="D213" s="10">
        <f>VLOOKUP(C213,'[1]Cenus Pivot Data Sheet'!$A$1:$M$469,2,FALSE)</f>
        <v>335678.71799999999</v>
      </c>
      <c r="E213" s="10">
        <f>VLOOKUP(C213,'[1]Cenus Pivot Data Sheet'!$A$1:$M$469,3,FALSE)</f>
        <v>672423.74900000007</v>
      </c>
      <c r="F213" s="10">
        <f>VLOOKUP(C213,'[1]Cenus Pivot Data Sheet'!$A$1:$M$469,4,FALSE)</f>
        <v>695542.51</v>
      </c>
      <c r="G213" s="10">
        <f>VLOOKUP(C213,'[1]Cenus Pivot Data Sheet'!$A$1:$M$469,5,FALSE)</f>
        <v>687377.87700000009</v>
      </c>
      <c r="H213" s="10">
        <f>VLOOKUP(C213,'[1]Cenus Pivot Data Sheet'!$A$1:$M$469,6,FALSE)</f>
        <v>654897.17599999998</v>
      </c>
      <c r="I213" s="10">
        <f>VLOOKUP(C213,'[1]Cenus Pivot Data Sheet'!$A$1:$M$469,7,FALSE)</f>
        <v>758363.18500000017</v>
      </c>
      <c r="J213" s="10">
        <f>VLOOKUP(C213,'[1]Cenus Pivot Data Sheet'!$A$1:$M$469,8,FALSE)</f>
        <v>593456.24599999981</v>
      </c>
      <c r="K213" s="10">
        <f>VLOOKUP(C213,'[1]Cenus Pivot Data Sheet'!$A$1:$M$469,9,FALSE)</f>
        <v>332030.82400000002</v>
      </c>
      <c r="L213" s="10">
        <f>VLOOKUP(C213,'[1]Cenus Pivot Data Sheet'!$A$1:$M$469,10,FALSE)</f>
        <v>206004.81400000004</v>
      </c>
      <c r="M213" s="10">
        <f>VLOOKUP(C213,'[1]Cenus Pivot Data Sheet'!$A$1:$M$469,11,FALSE)</f>
        <v>94985.638000000035</v>
      </c>
      <c r="N213" s="10">
        <f>VLOOKUP(C213,'[1]Cenus Pivot Data Sheet'!$A$1:$M$469,12,FALSE)</f>
        <v>633021.27600000007</v>
      </c>
      <c r="O213" s="10">
        <f>VLOOKUP(C213,'[1]Cenus Pivot Data Sheet'!$A$1:$M$469,13,FALSE)</f>
        <v>5030760.7370000007</v>
      </c>
      <c r="P213" s="11">
        <f>IFERROR(VLOOKUP(C213,'[1]Influenze Pivot Data Sheet'!$A$1:$M$461,2,FALSE),0)</f>
        <v>107</v>
      </c>
      <c r="Q213" s="11">
        <f>IFERROR(VLOOKUP(C213,'[1]Influenze Pivot Data Sheet'!$A$1:$M$461,3,FALSE),0)</f>
        <v>60</v>
      </c>
      <c r="R213" s="11">
        <f>IFERROR(VLOOKUP(C213,'[1]Influenze Pivot Data Sheet'!$A$1:$M$461,4,FALSE),0)</f>
        <v>49</v>
      </c>
      <c r="S213" s="11">
        <f>IFERROR(VLOOKUP(C213,'[1]Influenze Pivot Data Sheet'!$A$1:$M$461,5,FALSE),0)</f>
        <v>59</v>
      </c>
      <c r="T213" s="11">
        <f>IFERROR(VLOOKUP(C213,'[1]Influenze Pivot Data Sheet'!$A$1:$M$461,6,FALSE),0)</f>
        <v>45</v>
      </c>
      <c r="U213" s="11">
        <f>IFERROR(VLOOKUP(C213,'[1]Influenze Pivot Data Sheet'!$A$1:$M$461,7,FALSE),0)</f>
        <v>53</v>
      </c>
      <c r="V213" s="11">
        <f>IFERROR(VLOOKUP(C213,'[1]Influenze Pivot Data Sheet'!$A$1:$M$461,8,FALSE),0)</f>
        <v>61</v>
      </c>
      <c r="W213" s="11">
        <f>IFERROR(VLOOKUP(C213,'[1]Influenze Pivot Data Sheet'!$A$1:$M$461,9,FALSE),0)</f>
        <v>56</v>
      </c>
      <c r="X213" s="11">
        <f>IFERROR(VLOOKUP(C213,'[1]Influenze Pivot Data Sheet'!$A$1:$M$461,10,FALSE),0)</f>
        <v>145</v>
      </c>
      <c r="Y213" s="11">
        <f>IFERROR(VLOOKUP(C213,'[1]Influenze Pivot Data Sheet'!$A$1:$M$461,11,FALSE),0)</f>
        <v>366</v>
      </c>
      <c r="Z213" s="11">
        <f>IFERROR(VLOOKUP(C213,'[1]Influenze Pivot Data Sheet'!$A$1:$M$461,12,FALSE),0)</f>
        <v>567</v>
      </c>
      <c r="AA213" s="11">
        <f>IFERROR(VLOOKUP(C213,'[1]Influenze Pivot Data Sheet'!$A$1:$M$461,13,FALSE),0)</f>
        <v>1001</v>
      </c>
      <c r="AB213" s="4">
        <f t="shared" si="17"/>
        <v>3.1875717542510394E-4</v>
      </c>
      <c r="AC213" s="4">
        <f t="shared" si="18"/>
        <v>8.9229448081257451E-5</v>
      </c>
      <c r="AD213" s="4">
        <f t="shared" si="19"/>
        <v>7.0448605650285851E-5</v>
      </c>
      <c r="AE213" s="4">
        <f t="shared" si="21"/>
        <v>8.5833428706638443E-5</v>
      </c>
      <c r="AF213" s="4">
        <f t="shared" si="21"/>
        <v>6.871307687544525E-5</v>
      </c>
      <c r="AG213" s="4">
        <f t="shared" si="21"/>
        <v>6.9887358785751167E-5</v>
      </c>
      <c r="AH213" s="4">
        <f t="shared" si="20"/>
        <v>1.0278769565768463E-4</v>
      </c>
      <c r="AI213" s="4">
        <f t="shared" si="20"/>
        <v>1.6865903992094419E-4</v>
      </c>
      <c r="AJ213" s="4">
        <f t="shared" si="20"/>
        <v>7.0386704652445633E-4</v>
      </c>
      <c r="AK213" s="4">
        <f t="shared" si="15"/>
        <v>3.8532141037995646E-3</v>
      </c>
      <c r="AL213" s="4">
        <f t="shared" si="15"/>
        <v>8.9570449129738243E-4</v>
      </c>
      <c r="AM213" s="4">
        <f t="shared" si="15"/>
        <v>1.9897587111187632E-4</v>
      </c>
    </row>
    <row r="214" spans="1:39" x14ac:dyDescent="0.3">
      <c r="A214" s="9" t="s">
        <v>260</v>
      </c>
      <c r="B214" s="9" t="s">
        <v>30</v>
      </c>
      <c r="C214" s="9" t="s">
        <v>265</v>
      </c>
      <c r="D214" s="10">
        <f>VLOOKUP(C214,'[1]Cenus Pivot Data Sheet'!$A$1:$M$469,2,FALSE)</f>
        <v>336961.84200000006</v>
      </c>
      <c r="E214" s="10">
        <f>VLOOKUP(C214,'[1]Cenus Pivot Data Sheet'!$A$1:$M$469,3,FALSE)</f>
        <v>680429.47300000011</v>
      </c>
      <c r="F214" s="10">
        <f>VLOOKUP(C214,'[1]Cenus Pivot Data Sheet'!$A$1:$M$469,4,FALSE)</f>
        <v>698919.05099999974</v>
      </c>
      <c r="G214" s="10">
        <f>VLOOKUP(C214,'[1]Cenus Pivot Data Sheet'!$A$1:$M$469,5,FALSE)</f>
        <v>699737.86399999983</v>
      </c>
      <c r="H214" s="10">
        <f>VLOOKUP(C214,'[1]Cenus Pivot Data Sheet'!$A$1:$M$469,6,FALSE)</f>
        <v>649787.9859999998</v>
      </c>
      <c r="I214" s="10">
        <f>VLOOKUP(C214,'[1]Cenus Pivot Data Sheet'!$A$1:$M$469,7,FALSE)</f>
        <v>761382.42599999998</v>
      </c>
      <c r="J214" s="10">
        <f>VLOOKUP(C214,'[1]Cenus Pivot Data Sheet'!$A$1:$M$469,8,FALSE)</f>
        <v>641259.38199999998</v>
      </c>
      <c r="K214" s="10">
        <f>VLOOKUP(C214,'[1]Cenus Pivot Data Sheet'!$A$1:$M$469,9,FALSE)</f>
        <v>382088.15799999994</v>
      </c>
      <c r="L214" s="10">
        <f>VLOOKUP(C214,'[1]Cenus Pivot Data Sheet'!$A$1:$M$469,10,FALSE)</f>
        <v>234822.93200000003</v>
      </c>
      <c r="M214" s="10">
        <f>VLOOKUP(C214,'[1]Cenus Pivot Data Sheet'!$A$1:$M$469,11,FALSE)</f>
        <v>107269.71299999999</v>
      </c>
      <c r="N214" s="10">
        <f>VLOOKUP(C214,'[1]Cenus Pivot Data Sheet'!$A$1:$M$469,12,FALSE)</f>
        <v>724180.80299999996</v>
      </c>
      <c r="O214" s="10">
        <f>VLOOKUP(C214,'[1]Cenus Pivot Data Sheet'!$A$1:$M$469,13,FALSE)</f>
        <v>5192658.8269999996</v>
      </c>
      <c r="P214" s="11">
        <f>IFERROR(VLOOKUP(C214,'[1]Influenze Pivot Data Sheet'!$A$1:$M$461,2,FALSE),0)</f>
        <v>119</v>
      </c>
      <c r="Q214" s="11">
        <f>IFERROR(VLOOKUP(C214,'[1]Influenze Pivot Data Sheet'!$A$1:$M$461,3,FALSE),0)</f>
        <v>41</v>
      </c>
      <c r="R214" s="11">
        <f>IFERROR(VLOOKUP(C214,'[1]Influenze Pivot Data Sheet'!$A$1:$M$461,4,FALSE),0)</f>
        <v>59</v>
      </c>
      <c r="S214" s="11">
        <f>IFERROR(VLOOKUP(C214,'[1]Influenze Pivot Data Sheet'!$A$1:$M$461,5,FALSE),0)</f>
        <v>63</v>
      </c>
      <c r="T214" s="11">
        <f>IFERROR(VLOOKUP(C214,'[1]Influenze Pivot Data Sheet'!$A$1:$M$461,6,FALSE),0)</f>
        <v>48</v>
      </c>
      <c r="U214" s="11">
        <f>IFERROR(VLOOKUP(C214,'[1]Influenze Pivot Data Sheet'!$A$1:$M$461,7,FALSE),0)</f>
        <v>45</v>
      </c>
      <c r="V214" s="11">
        <f>IFERROR(VLOOKUP(C214,'[1]Influenze Pivot Data Sheet'!$A$1:$M$461,8,FALSE),0)</f>
        <v>39</v>
      </c>
      <c r="W214" s="11">
        <f>IFERROR(VLOOKUP(C214,'[1]Influenze Pivot Data Sheet'!$A$1:$M$461,9,FALSE),0)</f>
        <v>79</v>
      </c>
      <c r="X214" s="11">
        <f>IFERROR(VLOOKUP(C214,'[1]Influenze Pivot Data Sheet'!$A$1:$M$461,10,FALSE),0)</f>
        <v>142</v>
      </c>
      <c r="Y214" s="11">
        <f>IFERROR(VLOOKUP(C214,'[1]Influenze Pivot Data Sheet'!$A$1:$M$461,11,FALSE),0)</f>
        <v>420</v>
      </c>
      <c r="Z214" s="11">
        <f>IFERROR(VLOOKUP(C214,'[1]Influenze Pivot Data Sheet'!$A$1:$M$461,12,FALSE),0)</f>
        <v>641</v>
      </c>
      <c r="AA214" s="11">
        <f>IFERROR(VLOOKUP(C214,'[1]Influenze Pivot Data Sheet'!$A$1:$M$461,13,FALSE),0)</f>
        <v>1055</v>
      </c>
      <c r="AB214" s="4">
        <f t="shared" si="17"/>
        <v>3.5315571429004705E-4</v>
      </c>
      <c r="AC214" s="4">
        <f t="shared" si="18"/>
        <v>6.025606124795243E-5</v>
      </c>
      <c r="AD214" s="4">
        <f t="shared" si="19"/>
        <v>8.4416070667388377E-5</v>
      </c>
      <c r="AE214" s="4">
        <f t="shared" si="21"/>
        <v>9.003371582590251E-5</v>
      </c>
      <c r="AF214" s="4">
        <f t="shared" si="21"/>
        <v>7.3870248502870932E-5</v>
      </c>
      <c r="AG214" s="4">
        <f t="shared" si="21"/>
        <v>5.9103019012944756E-5</v>
      </c>
      <c r="AH214" s="4">
        <f t="shared" si="20"/>
        <v>6.0817823636925756E-5</v>
      </c>
      <c r="AI214" s="4">
        <f t="shared" si="20"/>
        <v>2.0675856695878027E-4</v>
      </c>
      <c r="AJ214" s="4">
        <f t="shared" si="20"/>
        <v>6.0471095727567177E-4</v>
      </c>
      <c r="AK214" s="4">
        <f t="shared" si="15"/>
        <v>3.9153642557056157E-3</v>
      </c>
      <c r="AL214" s="4">
        <f t="shared" si="15"/>
        <v>8.8513807234959251E-4</v>
      </c>
      <c r="AM214" s="4">
        <f t="shared" si="15"/>
        <v>2.0317144552504991E-4</v>
      </c>
    </row>
    <row r="215" spans="1:39" x14ac:dyDescent="0.3">
      <c r="A215" s="9" t="s">
        <v>260</v>
      </c>
      <c r="B215" s="9" t="s">
        <v>32</v>
      </c>
      <c r="C215" s="9" t="s">
        <v>266</v>
      </c>
      <c r="D215" s="10">
        <f>VLOOKUP(C215,'[1]Cenus Pivot Data Sheet'!$A$1:$M$469,2,FALSE)</f>
        <v>338865.79599999991</v>
      </c>
      <c r="E215" s="10">
        <f>VLOOKUP(C215,'[1]Cenus Pivot Data Sheet'!$A$1:$M$469,3,FALSE)</f>
        <v>688227.076</v>
      </c>
      <c r="F215" s="10">
        <f>VLOOKUP(C215,'[1]Cenus Pivot Data Sheet'!$A$1:$M$469,4,FALSE)</f>
        <v>693603.91599999997</v>
      </c>
      <c r="G215" s="10">
        <f>VLOOKUP(C215,'[1]Cenus Pivot Data Sheet'!$A$1:$M$469,5,FALSE)</f>
        <v>716060.64699999988</v>
      </c>
      <c r="H215" s="10">
        <f>VLOOKUP(C215,'[1]Cenus Pivot Data Sheet'!$A$1:$M$469,6,FALSE)</f>
        <v>649973.18600000022</v>
      </c>
      <c r="I215" s="10">
        <f>VLOOKUP(C215,'[1]Cenus Pivot Data Sheet'!$A$1:$M$469,7,FALSE)</f>
        <v>751667.55</v>
      </c>
      <c r="J215" s="10">
        <f>VLOOKUP(C215,'[1]Cenus Pivot Data Sheet'!$A$1:$M$469,8,FALSE)</f>
        <v>642692.55000000005</v>
      </c>
      <c r="K215" s="10">
        <f>VLOOKUP(C215,'[1]Cenus Pivot Data Sheet'!$A$1:$M$469,9,FALSE)</f>
        <v>372090.58100000001</v>
      </c>
      <c r="L215" s="10">
        <f>VLOOKUP(C215,'[1]Cenus Pivot Data Sheet'!$A$1:$M$469,10,FALSE)</f>
        <v>213690.90699999995</v>
      </c>
      <c r="M215" s="10">
        <f>VLOOKUP(C215,'[1]Cenus Pivot Data Sheet'!$A$1:$M$469,11,FALSE)</f>
        <v>100288.46399999999</v>
      </c>
      <c r="N215" s="10">
        <f>VLOOKUP(C215,'[1]Cenus Pivot Data Sheet'!$A$1:$M$469,12,FALSE)</f>
        <v>686069.95199999993</v>
      </c>
      <c r="O215" s="10">
        <f>VLOOKUP(C215,'[1]Cenus Pivot Data Sheet'!$A$1:$M$469,13,FALSE)</f>
        <v>5167160.6729999995</v>
      </c>
      <c r="P215" s="11">
        <f>IFERROR(VLOOKUP(C215,'[1]Influenze Pivot Data Sheet'!$A$1:$M$461,2,FALSE),0)</f>
        <v>91</v>
      </c>
      <c r="Q215" s="11">
        <f>IFERROR(VLOOKUP(C215,'[1]Influenze Pivot Data Sheet'!$A$1:$M$461,3,FALSE),0)</f>
        <v>58</v>
      </c>
      <c r="R215" s="11">
        <f>IFERROR(VLOOKUP(C215,'[1]Influenze Pivot Data Sheet'!$A$1:$M$461,4,FALSE),0)</f>
        <v>57</v>
      </c>
      <c r="S215" s="11">
        <f>IFERROR(VLOOKUP(C215,'[1]Influenze Pivot Data Sheet'!$A$1:$M$461,5,FALSE),0)</f>
        <v>72</v>
      </c>
      <c r="T215" s="11">
        <f>IFERROR(VLOOKUP(C215,'[1]Influenze Pivot Data Sheet'!$A$1:$M$461,6,FALSE),0)</f>
        <v>46</v>
      </c>
      <c r="U215" s="11">
        <f>IFERROR(VLOOKUP(C215,'[1]Influenze Pivot Data Sheet'!$A$1:$M$461,7,FALSE),0)</f>
        <v>49</v>
      </c>
      <c r="V215" s="11">
        <f>IFERROR(VLOOKUP(C215,'[1]Influenze Pivot Data Sheet'!$A$1:$M$461,8,FALSE),0)</f>
        <v>59</v>
      </c>
      <c r="W215" s="11">
        <f>IFERROR(VLOOKUP(C215,'[1]Influenze Pivot Data Sheet'!$A$1:$M$461,9,FALSE),0)</f>
        <v>54</v>
      </c>
      <c r="X215" s="11">
        <f>IFERROR(VLOOKUP(C215,'[1]Influenze Pivot Data Sheet'!$A$1:$M$461,10,FALSE),0)</f>
        <v>96</v>
      </c>
      <c r="Y215" s="11">
        <f>IFERROR(VLOOKUP(C215,'[1]Influenze Pivot Data Sheet'!$A$1:$M$461,11,FALSE),0)</f>
        <v>337</v>
      </c>
      <c r="Z215" s="11">
        <f>IFERROR(VLOOKUP(C215,'[1]Influenze Pivot Data Sheet'!$A$1:$M$461,12,FALSE),0)</f>
        <v>487</v>
      </c>
      <c r="AA215" s="11">
        <f>IFERROR(VLOOKUP(C215,'[1]Influenze Pivot Data Sheet'!$A$1:$M$461,13,FALSE),0)</f>
        <v>919</v>
      </c>
      <c r="AB215" s="4">
        <f t="shared" si="17"/>
        <v>2.6854288946884453E-4</v>
      </c>
      <c r="AC215" s="4">
        <f t="shared" si="18"/>
        <v>8.4274510583190134E-5</v>
      </c>
      <c r="AD215" s="4">
        <f t="shared" si="19"/>
        <v>8.217946681835055E-5</v>
      </c>
      <c r="AE215" s="4">
        <f t="shared" si="21"/>
        <v>1.0055014236803886E-4</v>
      </c>
      <c r="AF215" s="4">
        <f t="shared" si="21"/>
        <v>7.0772150283750294E-5</v>
      </c>
      <c r="AG215" s="4">
        <f t="shared" si="21"/>
        <v>6.5188393459315882E-5</v>
      </c>
      <c r="AH215" s="4">
        <f t="shared" si="20"/>
        <v>9.1801281966003806E-5</v>
      </c>
      <c r="AI215" s="4">
        <f t="shared" si="20"/>
        <v>1.4512595254325989E-4</v>
      </c>
      <c r="AJ215" s="4">
        <f t="shared" si="20"/>
        <v>4.4924700516152529E-4</v>
      </c>
      <c r="AK215" s="4">
        <f t="shared" si="15"/>
        <v>3.3603067248093462E-3</v>
      </c>
      <c r="AL215" s="4">
        <f t="shared" si="15"/>
        <v>7.0984015344254577E-4</v>
      </c>
      <c r="AM215" s="4">
        <f t="shared" si="15"/>
        <v>1.7785396239022663E-4</v>
      </c>
    </row>
    <row r="216" spans="1:39" x14ac:dyDescent="0.3">
      <c r="A216" s="9" t="s">
        <v>260</v>
      </c>
      <c r="B216" s="9" t="s">
        <v>34</v>
      </c>
      <c r="C216" s="9" t="s">
        <v>267</v>
      </c>
      <c r="D216" s="10">
        <f>VLOOKUP(C216,'[1]Cenus Pivot Data Sheet'!$A$1:$M$469,2,FALSE)</f>
        <v>332898.69199999998</v>
      </c>
      <c r="E216" s="10">
        <f>VLOOKUP(C216,'[1]Cenus Pivot Data Sheet'!$A$1:$M$469,3,FALSE)</f>
        <v>680407.14600000007</v>
      </c>
      <c r="F216" s="10">
        <f>VLOOKUP(C216,'[1]Cenus Pivot Data Sheet'!$A$1:$M$469,4,FALSE)</f>
        <v>682235.72899999982</v>
      </c>
      <c r="G216" s="10">
        <f>VLOOKUP(C216,'[1]Cenus Pivot Data Sheet'!$A$1:$M$469,5,FALSE)</f>
        <v>713599.71200000006</v>
      </c>
      <c r="H216" s="10">
        <f>VLOOKUP(C216,'[1]Cenus Pivot Data Sheet'!$A$1:$M$469,6,FALSE)</f>
        <v>642341.13600000017</v>
      </c>
      <c r="I216" s="10">
        <f>VLOOKUP(C216,'[1]Cenus Pivot Data Sheet'!$A$1:$M$469,7,FALSE)</f>
        <v>736804.21500000032</v>
      </c>
      <c r="J216" s="10">
        <f>VLOOKUP(C216,'[1]Cenus Pivot Data Sheet'!$A$1:$M$469,8,FALSE)</f>
        <v>658229.78999999992</v>
      </c>
      <c r="K216" s="10">
        <f>VLOOKUP(C216,'[1]Cenus Pivot Data Sheet'!$A$1:$M$469,9,FALSE)</f>
        <v>385699.7809999999</v>
      </c>
      <c r="L216" s="10">
        <f>VLOOKUP(C216,'[1]Cenus Pivot Data Sheet'!$A$1:$M$469,10,FALSE)</f>
        <v>215767.39299999998</v>
      </c>
      <c r="M216" s="10">
        <f>VLOOKUP(C216,'[1]Cenus Pivot Data Sheet'!$A$1:$M$469,11,FALSE)</f>
        <v>102889.86699999998</v>
      </c>
      <c r="N216" s="10">
        <f>VLOOKUP(C216,'[1]Cenus Pivot Data Sheet'!$A$1:$M$469,12,FALSE)</f>
        <v>704357.04099999985</v>
      </c>
      <c r="O216" s="10">
        <f>VLOOKUP(C216,'[1]Cenus Pivot Data Sheet'!$A$1:$M$469,13,FALSE)</f>
        <v>5150873.4609999992</v>
      </c>
      <c r="P216" s="11">
        <f>IFERROR(VLOOKUP(C216,'[1]Influenze Pivot Data Sheet'!$A$1:$M$461,2,FALSE),0)</f>
        <v>125</v>
      </c>
      <c r="Q216" s="11">
        <f>IFERROR(VLOOKUP(C216,'[1]Influenze Pivot Data Sheet'!$A$1:$M$461,3,FALSE),0)</f>
        <v>43</v>
      </c>
      <c r="R216" s="11">
        <f>IFERROR(VLOOKUP(C216,'[1]Influenze Pivot Data Sheet'!$A$1:$M$461,4,FALSE),0)</f>
        <v>47</v>
      </c>
      <c r="S216" s="11">
        <f>IFERROR(VLOOKUP(C216,'[1]Influenze Pivot Data Sheet'!$A$1:$M$461,5,FALSE),0)</f>
        <v>55</v>
      </c>
      <c r="T216" s="11">
        <f>IFERROR(VLOOKUP(C216,'[1]Influenze Pivot Data Sheet'!$A$1:$M$461,6,FALSE),0)</f>
        <v>52</v>
      </c>
      <c r="U216" s="11">
        <f>IFERROR(VLOOKUP(C216,'[1]Influenze Pivot Data Sheet'!$A$1:$M$461,7,FALSE),0)</f>
        <v>52</v>
      </c>
      <c r="V216" s="11">
        <f>IFERROR(VLOOKUP(C216,'[1]Influenze Pivot Data Sheet'!$A$1:$M$461,8,FALSE),0)</f>
        <v>27</v>
      </c>
      <c r="W216" s="11">
        <f>IFERROR(VLOOKUP(C216,'[1]Influenze Pivot Data Sheet'!$A$1:$M$461,9,FALSE),0)</f>
        <v>78</v>
      </c>
      <c r="X216" s="11">
        <f>IFERROR(VLOOKUP(C216,'[1]Influenze Pivot Data Sheet'!$A$1:$M$461,10,FALSE),0)</f>
        <v>138</v>
      </c>
      <c r="Y216" s="11">
        <f>IFERROR(VLOOKUP(C216,'[1]Influenze Pivot Data Sheet'!$A$1:$M$461,11,FALSE),0)</f>
        <v>415</v>
      </c>
      <c r="Z216" s="11">
        <f>IFERROR(VLOOKUP(C216,'[1]Influenze Pivot Data Sheet'!$A$1:$M$461,12,FALSE),0)</f>
        <v>631</v>
      </c>
      <c r="AA216" s="11">
        <f>IFERROR(VLOOKUP(C216,'[1]Influenze Pivot Data Sheet'!$A$1:$M$461,13,FALSE),0)</f>
        <v>1032</v>
      </c>
      <c r="AB216" s="4">
        <f t="shared" si="17"/>
        <v>3.754896099141177E-4</v>
      </c>
      <c r="AC216" s="4">
        <f t="shared" si="18"/>
        <v>6.3197455013207625E-5</v>
      </c>
      <c r="AD216" s="4">
        <f t="shared" si="19"/>
        <v>6.8891144222087508E-5</v>
      </c>
      <c r="AE216" s="4">
        <f t="shared" si="21"/>
        <v>7.7074022137497714E-5</v>
      </c>
      <c r="AF216" s="4">
        <f t="shared" si="21"/>
        <v>8.0953868724359547E-5</v>
      </c>
      <c r="AG216" s="4">
        <f t="shared" si="21"/>
        <v>7.0575057717334012E-5</v>
      </c>
      <c r="AH216" s="4">
        <f t="shared" si="20"/>
        <v>4.1019109754968705E-5</v>
      </c>
      <c r="AI216" s="4">
        <f t="shared" si="20"/>
        <v>2.0222982703741805E-4</v>
      </c>
      <c r="AJ216" s="4">
        <f t="shared" si="20"/>
        <v>6.3957763998195969E-4</v>
      </c>
      <c r="AK216" s="4">
        <f t="shared" si="15"/>
        <v>4.0334389780093708E-3</v>
      </c>
      <c r="AL216" s="4">
        <f t="shared" si="15"/>
        <v>8.9585247718138473E-4</v>
      </c>
      <c r="AM216" s="4">
        <f t="shared" si="15"/>
        <v>2.0035436859667017E-4</v>
      </c>
    </row>
    <row r="217" spans="1:39" x14ac:dyDescent="0.3">
      <c r="A217" s="9" t="s">
        <v>260</v>
      </c>
      <c r="B217" s="9" t="s">
        <v>36</v>
      </c>
      <c r="C217" s="9" t="s">
        <v>268</v>
      </c>
      <c r="D217" s="10">
        <f>VLOOKUP(C217,'[1]Cenus Pivot Data Sheet'!$A$1:$M$469,2,FALSE)</f>
        <v>333261.73300000007</v>
      </c>
      <c r="E217" s="10">
        <f>VLOOKUP(C217,'[1]Cenus Pivot Data Sheet'!$A$1:$M$469,3,FALSE)</f>
        <v>686280.82900000014</v>
      </c>
      <c r="F217" s="10">
        <f>VLOOKUP(C217,'[1]Cenus Pivot Data Sheet'!$A$1:$M$469,4,FALSE)</f>
        <v>683388.95500000007</v>
      </c>
      <c r="G217" s="10">
        <f>VLOOKUP(C217,'[1]Cenus Pivot Data Sheet'!$A$1:$M$469,5,FALSE)</f>
        <v>715947.02999999991</v>
      </c>
      <c r="H217" s="10">
        <f>VLOOKUP(C217,'[1]Cenus Pivot Data Sheet'!$A$1:$M$469,6,FALSE)</f>
        <v>643762.95899999992</v>
      </c>
      <c r="I217" s="10">
        <f>VLOOKUP(C217,'[1]Cenus Pivot Data Sheet'!$A$1:$M$469,7,FALSE)</f>
        <v>724190.93000000017</v>
      </c>
      <c r="J217" s="10">
        <f>VLOOKUP(C217,'[1]Cenus Pivot Data Sheet'!$A$1:$M$469,8,FALSE)</f>
        <v>674338.50699999998</v>
      </c>
      <c r="K217" s="10">
        <f>VLOOKUP(C217,'[1]Cenus Pivot Data Sheet'!$A$1:$M$469,9,FALSE)</f>
        <v>408009.49199999997</v>
      </c>
      <c r="L217" s="10">
        <f>VLOOKUP(C217,'[1]Cenus Pivot Data Sheet'!$A$1:$M$469,10,FALSE)</f>
        <v>218535.731</v>
      </c>
      <c r="M217" s="10">
        <f>VLOOKUP(C217,'[1]Cenus Pivot Data Sheet'!$A$1:$M$469,11,FALSE)</f>
        <v>107132.14100000002</v>
      </c>
      <c r="N217" s="10">
        <f>VLOOKUP(C217,'[1]Cenus Pivot Data Sheet'!$A$1:$M$469,12,FALSE)</f>
        <v>733677.36400000006</v>
      </c>
      <c r="O217" s="10">
        <f>VLOOKUP(C217,'[1]Cenus Pivot Data Sheet'!$A$1:$M$469,13,FALSE)</f>
        <v>5194848.3069999991</v>
      </c>
      <c r="P217" s="11">
        <f>IFERROR(VLOOKUP(C217,'[1]Influenze Pivot Data Sheet'!$A$1:$M$461,2,FALSE),0)</f>
        <v>108</v>
      </c>
      <c r="Q217" s="11">
        <f>IFERROR(VLOOKUP(C217,'[1]Influenze Pivot Data Sheet'!$A$1:$M$461,3,FALSE),0)</f>
        <v>84</v>
      </c>
      <c r="R217" s="11">
        <f>IFERROR(VLOOKUP(C217,'[1]Influenze Pivot Data Sheet'!$A$1:$M$461,4,FALSE),0)</f>
        <v>40</v>
      </c>
      <c r="S217" s="11">
        <f>IFERROR(VLOOKUP(C217,'[1]Influenze Pivot Data Sheet'!$A$1:$M$461,5,FALSE),0)</f>
        <v>75</v>
      </c>
      <c r="T217" s="11">
        <f>IFERROR(VLOOKUP(C217,'[1]Influenze Pivot Data Sheet'!$A$1:$M$461,6,FALSE),0)</f>
        <v>63</v>
      </c>
      <c r="U217" s="11">
        <f>IFERROR(VLOOKUP(C217,'[1]Influenze Pivot Data Sheet'!$A$1:$M$461,7,FALSE),0)</f>
        <v>52</v>
      </c>
      <c r="V217" s="11">
        <f>IFERROR(VLOOKUP(C217,'[1]Influenze Pivot Data Sheet'!$A$1:$M$461,8,FALSE),0)</f>
        <v>66</v>
      </c>
      <c r="W217" s="11">
        <f>IFERROR(VLOOKUP(C217,'[1]Influenze Pivot Data Sheet'!$A$1:$M$461,9,FALSE),0)</f>
        <v>59</v>
      </c>
      <c r="X217" s="11">
        <f>IFERROR(VLOOKUP(C217,'[1]Influenze Pivot Data Sheet'!$A$1:$M$461,10,FALSE),0)</f>
        <v>91</v>
      </c>
      <c r="Y217" s="11">
        <f>IFERROR(VLOOKUP(C217,'[1]Influenze Pivot Data Sheet'!$A$1:$M$461,11,FALSE),0)</f>
        <v>275</v>
      </c>
      <c r="Z217" s="11">
        <f>IFERROR(VLOOKUP(C217,'[1]Influenze Pivot Data Sheet'!$A$1:$M$461,12,FALSE),0)</f>
        <v>425</v>
      </c>
      <c r="AA217" s="11">
        <f>IFERROR(VLOOKUP(C217,'[1]Influenze Pivot Data Sheet'!$A$1:$M$461,13,FALSE),0)</f>
        <v>913</v>
      </c>
      <c r="AB217" s="4">
        <f t="shared" si="17"/>
        <v>3.2406961047639986E-4</v>
      </c>
      <c r="AC217" s="4">
        <f t="shared" si="18"/>
        <v>1.2239887295467493E-4</v>
      </c>
      <c r="AD217" s="4">
        <f t="shared" si="19"/>
        <v>5.8531821018383297E-5</v>
      </c>
      <c r="AE217" s="4">
        <f t="shared" si="21"/>
        <v>1.0475635327378899E-4</v>
      </c>
      <c r="AF217" s="4">
        <f t="shared" si="21"/>
        <v>9.7862107658169888E-5</v>
      </c>
      <c r="AG217" s="4">
        <f t="shared" si="21"/>
        <v>7.1804268523495573E-5</v>
      </c>
      <c r="AH217" s="4">
        <f t="shared" si="20"/>
        <v>9.7873692981913609E-5</v>
      </c>
      <c r="AI217" s="4">
        <f t="shared" si="20"/>
        <v>1.4460447895658273E-4</v>
      </c>
      <c r="AJ217" s="4">
        <f t="shared" si="20"/>
        <v>4.164078779410219E-4</v>
      </c>
      <c r="AK217" s="4">
        <f t="shared" si="15"/>
        <v>2.5669234035003551E-3</v>
      </c>
      <c r="AL217" s="4">
        <f t="shared" si="15"/>
        <v>5.792736982955357E-4</v>
      </c>
      <c r="AM217" s="4">
        <f t="shared" si="15"/>
        <v>1.7575104142497153E-4</v>
      </c>
    </row>
    <row r="218" spans="1:39" x14ac:dyDescent="0.3">
      <c r="A218" s="9" t="s">
        <v>260</v>
      </c>
      <c r="B218" s="9" t="s">
        <v>38</v>
      </c>
      <c r="C218" s="9" t="s">
        <v>269</v>
      </c>
      <c r="D218" s="10">
        <f>VLOOKUP(C218,'[1]Cenus Pivot Data Sheet'!$A$1:$M$469,2,FALSE)</f>
        <v>316049</v>
      </c>
      <c r="E218" s="10">
        <f>VLOOKUP(C218,'[1]Cenus Pivot Data Sheet'!$A$1:$M$469,3,FALSE)</f>
        <v>650976</v>
      </c>
      <c r="F218" s="10">
        <f>VLOOKUP(C218,'[1]Cenus Pivot Data Sheet'!$A$1:$M$469,4,FALSE)</f>
        <v>639854</v>
      </c>
      <c r="G218" s="10">
        <f>VLOOKUP(C218,'[1]Cenus Pivot Data Sheet'!$A$1:$M$469,5,FALSE)</f>
        <v>684324</v>
      </c>
      <c r="H218" s="10">
        <f>VLOOKUP(C218,'[1]Cenus Pivot Data Sheet'!$A$1:$M$469,6,FALSE)</f>
        <v>616148</v>
      </c>
      <c r="I218" s="10">
        <f>VLOOKUP(C218,'[1]Cenus Pivot Data Sheet'!$A$1:$M$469,7,FALSE)</f>
        <v>671407</v>
      </c>
      <c r="J218" s="10">
        <f>VLOOKUP(C218,'[1]Cenus Pivot Data Sheet'!$A$1:$M$469,8,FALSE)</f>
        <v>646451</v>
      </c>
      <c r="K218" s="10">
        <f>VLOOKUP(C218,'[1]Cenus Pivot Data Sheet'!$A$1:$M$469,9,FALSE)</f>
        <v>398504</v>
      </c>
      <c r="L218" s="10">
        <f>VLOOKUP(C218,'[1]Cenus Pivot Data Sheet'!$A$1:$M$469,10,FALSE)</f>
        <v>205756</v>
      </c>
      <c r="M218" s="10">
        <f>VLOOKUP(C218,'[1]Cenus Pivot Data Sheet'!$A$1:$M$469,11,FALSE)</f>
        <v>98505</v>
      </c>
      <c r="N218" s="10">
        <f>VLOOKUP(C218,'[1]Cenus Pivot Data Sheet'!$A$1:$M$469,12,FALSE)</f>
        <v>702765</v>
      </c>
      <c r="O218" s="10">
        <f>VLOOKUP(C218,'[1]Cenus Pivot Data Sheet'!$A$1:$M$469,13,FALSE)</f>
        <v>4927974</v>
      </c>
      <c r="P218" s="11">
        <f>IFERROR(VLOOKUP(C218,'[1]Influenze Pivot Data Sheet'!$A$1:$M$461,2,FALSE),0)</f>
        <v>93</v>
      </c>
      <c r="Q218" s="11">
        <f>IFERROR(VLOOKUP(C218,'[1]Influenze Pivot Data Sheet'!$A$1:$M$461,3,FALSE),0)</f>
        <v>59</v>
      </c>
      <c r="R218" s="11">
        <f>IFERROR(VLOOKUP(C218,'[1]Influenze Pivot Data Sheet'!$A$1:$M$461,4,FALSE),0)</f>
        <v>60</v>
      </c>
      <c r="S218" s="11">
        <f>IFERROR(VLOOKUP(C218,'[1]Influenze Pivot Data Sheet'!$A$1:$M$461,5,FALSE),0)</f>
        <v>64</v>
      </c>
      <c r="T218" s="11">
        <f>IFERROR(VLOOKUP(C218,'[1]Influenze Pivot Data Sheet'!$A$1:$M$461,6,FALSE),0)</f>
        <v>66</v>
      </c>
      <c r="U218" s="11">
        <f>IFERROR(VLOOKUP(C218,'[1]Influenze Pivot Data Sheet'!$A$1:$M$461,7,FALSE),0)</f>
        <v>56</v>
      </c>
      <c r="V218" s="11">
        <f>IFERROR(VLOOKUP(C218,'[1]Influenze Pivot Data Sheet'!$A$1:$M$461,8,FALSE),0)</f>
        <v>55</v>
      </c>
      <c r="W218" s="11">
        <f>IFERROR(VLOOKUP(C218,'[1]Influenze Pivot Data Sheet'!$A$1:$M$461,9,FALSE),0)</f>
        <v>81</v>
      </c>
      <c r="X218" s="11">
        <f>IFERROR(VLOOKUP(C218,'[1]Influenze Pivot Data Sheet'!$A$1:$M$461,10,FALSE),0)</f>
        <v>118</v>
      </c>
      <c r="Y218" s="11">
        <f>IFERROR(VLOOKUP(C218,'[1]Influenze Pivot Data Sheet'!$A$1:$M$461,11,FALSE),0)</f>
        <v>377</v>
      </c>
      <c r="Z218" s="11">
        <f>IFERROR(VLOOKUP(C218,'[1]Influenze Pivot Data Sheet'!$A$1:$M$461,12,FALSE),0)</f>
        <v>576</v>
      </c>
      <c r="AA218" s="11">
        <f>IFERROR(VLOOKUP(C218,'[1]Influenze Pivot Data Sheet'!$A$1:$M$461,13,FALSE),0)</f>
        <v>1029</v>
      </c>
      <c r="AB218" s="4">
        <f t="shared" si="17"/>
        <v>2.9425816882825133E-4</v>
      </c>
      <c r="AC218" s="4">
        <f t="shared" si="18"/>
        <v>9.0633141621196484E-5</v>
      </c>
      <c r="AD218" s="4">
        <f t="shared" si="19"/>
        <v>9.3771391598708451E-5</v>
      </c>
      <c r="AE218" s="4">
        <f t="shared" si="21"/>
        <v>9.3522951116722494E-5</v>
      </c>
      <c r="AF218" s="4">
        <f t="shared" si="21"/>
        <v>1.0711712121113759E-4</v>
      </c>
      <c r="AG218" s="4">
        <f t="shared" si="21"/>
        <v>8.3406934988762405E-5</v>
      </c>
      <c r="AH218" s="4">
        <f t="shared" si="20"/>
        <v>8.5079920983957016E-5</v>
      </c>
      <c r="AI218" s="4">
        <f t="shared" si="20"/>
        <v>2.0326019312227731E-4</v>
      </c>
      <c r="AJ218" s="4">
        <f t="shared" si="20"/>
        <v>5.7349481910612572E-4</v>
      </c>
      <c r="AK218" s="4">
        <f t="shared" si="15"/>
        <v>3.8272168925435257E-3</v>
      </c>
      <c r="AL218" s="4">
        <f t="shared" si="15"/>
        <v>8.1961964525837229E-4</v>
      </c>
      <c r="AM218" s="4">
        <f t="shared" si="15"/>
        <v>2.0880791984697971E-4</v>
      </c>
    </row>
    <row r="219" spans="1:39" x14ac:dyDescent="0.3">
      <c r="A219" s="9" t="s">
        <v>270</v>
      </c>
      <c r="B219" s="9" t="s">
        <v>22</v>
      </c>
      <c r="C219" s="9" t="s">
        <v>271</v>
      </c>
      <c r="D219" s="10">
        <f>VLOOKUP(C219,'[1]Cenus Pivot Data Sheet'!$A$1:$M$469,2,FALSE)</f>
        <v>215338.05699999997</v>
      </c>
      <c r="E219" s="10">
        <f>VLOOKUP(C219,'[1]Cenus Pivot Data Sheet'!$A$1:$M$469,3,FALSE)</f>
        <v>416772.9219999999</v>
      </c>
      <c r="F219" s="10">
        <f>VLOOKUP(C219,'[1]Cenus Pivot Data Sheet'!$A$1:$M$469,4,FALSE)</f>
        <v>447296.75399999996</v>
      </c>
      <c r="G219" s="10">
        <f>VLOOKUP(C219,'[1]Cenus Pivot Data Sheet'!$A$1:$M$469,5,FALSE)</f>
        <v>381306.36799999984</v>
      </c>
      <c r="H219" s="10">
        <f>VLOOKUP(C219,'[1]Cenus Pivot Data Sheet'!$A$1:$M$469,6,FALSE)</f>
        <v>383759.94999999995</v>
      </c>
      <c r="I219" s="10">
        <f>VLOOKUP(C219,'[1]Cenus Pivot Data Sheet'!$A$1:$M$469,7,FALSE)</f>
        <v>403646.66700000002</v>
      </c>
      <c r="J219" s="10">
        <f>VLOOKUP(C219,'[1]Cenus Pivot Data Sheet'!$A$1:$M$469,8,FALSE)</f>
        <v>310222.7759999999</v>
      </c>
      <c r="K219" s="10">
        <f>VLOOKUP(C219,'[1]Cenus Pivot Data Sheet'!$A$1:$M$469,9,FALSE)</f>
        <v>194329.20300000004</v>
      </c>
      <c r="L219" s="10">
        <f>VLOOKUP(C219,'[1]Cenus Pivot Data Sheet'!$A$1:$M$469,10,FALSE)</f>
        <v>124229.84299999999</v>
      </c>
      <c r="M219" s="10">
        <f>VLOOKUP(C219,'[1]Cenus Pivot Data Sheet'!$A$1:$M$469,11,FALSE)</f>
        <v>46621.497999999985</v>
      </c>
      <c r="N219" s="10">
        <f>VLOOKUP(C219,'[1]Cenus Pivot Data Sheet'!$A$1:$M$469,12,FALSE)</f>
        <v>365180.54399999999</v>
      </c>
      <c r="O219" s="10">
        <f>VLOOKUP(C219,'[1]Cenus Pivot Data Sheet'!$A$1:$M$469,13,FALSE)</f>
        <v>2923524.0379999997</v>
      </c>
      <c r="P219" s="11">
        <f>IFERROR(VLOOKUP(C219,'[1]Influenze Pivot Data Sheet'!$A$1:$M$461,2,FALSE),0)</f>
        <v>124</v>
      </c>
      <c r="Q219" s="11">
        <f>IFERROR(VLOOKUP(C219,'[1]Influenze Pivot Data Sheet'!$A$1:$M$461,3,FALSE),0)</f>
        <v>43</v>
      </c>
      <c r="R219" s="11">
        <f>IFERROR(VLOOKUP(C219,'[1]Influenze Pivot Data Sheet'!$A$1:$M$461,4,FALSE),0)</f>
        <v>53</v>
      </c>
      <c r="S219" s="11">
        <f>IFERROR(VLOOKUP(C219,'[1]Influenze Pivot Data Sheet'!$A$1:$M$461,5,FALSE),0)</f>
        <v>32</v>
      </c>
      <c r="T219" s="11">
        <f>IFERROR(VLOOKUP(C219,'[1]Influenze Pivot Data Sheet'!$A$1:$M$461,6,FALSE),0)</f>
        <v>52</v>
      </c>
      <c r="U219" s="11">
        <f>IFERROR(VLOOKUP(C219,'[1]Influenze Pivot Data Sheet'!$A$1:$M$461,7,FALSE),0)</f>
        <v>44</v>
      </c>
      <c r="V219" s="11">
        <f>IFERROR(VLOOKUP(C219,'[1]Influenze Pivot Data Sheet'!$A$1:$M$461,8,FALSE),0)</f>
        <v>48</v>
      </c>
      <c r="W219" s="11">
        <f>IFERROR(VLOOKUP(C219,'[1]Influenze Pivot Data Sheet'!$A$1:$M$461,9,FALSE),0)</f>
        <v>75</v>
      </c>
      <c r="X219" s="11">
        <f>IFERROR(VLOOKUP(C219,'[1]Influenze Pivot Data Sheet'!$A$1:$M$461,10,FALSE),0)</f>
        <v>167</v>
      </c>
      <c r="Y219" s="11">
        <f>IFERROR(VLOOKUP(C219,'[1]Influenze Pivot Data Sheet'!$A$1:$M$461,11,FALSE),0)</f>
        <v>219</v>
      </c>
      <c r="Z219" s="11">
        <f>IFERROR(VLOOKUP(C219,'[1]Influenze Pivot Data Sheet'!$A$1:$M$461,12,FALSE),0)</f>
        <v>461</v>
      </c>
      <c r="AA219" s="11">
        <f>IFERROR(VLOOKUP(C219,'[1]Influenze Pivot Data Sheet'!$A$1:$M$461,13,FALSE),0)</f>
        <v>857</v>
      </c>
      <c r="AB219" s="4">
        <f t="shared" si="17"/>
        <v>5.7583876128314846E-4</v>
      </c>
      <c r="AC219" s="4">
        <f t="shared" si="18"/>
        <v>1.0317368938858272E-4</v>
      </c>
      <c r="AD219" s="4">
        <f t="shared" si="19"/>
        <v>1.1848956990195374E-4</v>
      </c>
      <c r="AE219" s="4">
        <f t="shared" si="21"/>
        <v>8.3922018317826816E-5</v>
      </c>
      <c r="AF219" s="4">
        <f t="shared" si="21"/>
        <v>1.3550137266799209E-4</v>
      </c>
      <c r="AG219" s="4">
        <f t="shared" si="21"/>
        <v>1.0900622647777244E-4</v>
      </c>
      <c r="AH219" s="4">
        <f t="shared" si="20"/>
        <v>1.5472751749213932E-4</v>
      </c>
      <c r="AI219" s="4">
        <f t="shared" si="20"/>
        <v>3.8594302267580435E-4</v>
      </c>
      <c r="AJ219" s="4">
        <f t="shared" si="20"/>
        <v>1.344282468424274E-3</v>
      </c>
      <c r="AK219" s="4">
        <f t="shared" si="15"/>
        <v>4.6974037599564061E-3</v>
      </c>
      <c r="AL219" s="4">
        <f t="shared" si="15"/>
        <v>1.2623892690186694E-3</v>
      </c>
      <c r="AM219" s="4">
        <f t="shared" si="15"/>
        <v>2.9313937182000354E-4</v>
      </c>
    </row>
    <row r="220" spans="1:39" x14ac:dyDescent="0.3">
      <c r="A220" s="9" t="s">
        <v>270</v>
      </c>
      <c r="B220" s="9" t="s">
        <v>24</v>
      </c>
      <c r="C220" s="9" t="s">
        <v>272</v>
      </c>
      <c r="D220" s="10">
        <f>VLOOKUP(C220,'[1]Cenus Pivot Data Sheet'!$A$1:$M$469,2,FALSE)</f>
        <v>199939.44999999995</v>
      </c>
      <c r="E220" s="10">
        <f>VLOOKUP(C220,'[1]Cenus Pivot Data Sheet'!$A$1:$M$469,3,FALSE)</f>
        <v>398252.33500000002</v>
      </c>
      <c r="F220" s="10">
        <f>VLOOKUP(C220,'[1]Cenus Pivot Data Sheet'!$A$1:$M$469,4,FALSE)</f>
        <v>424340.39299999998</v>
      </c>
      <c r="G220" s="10">
        <f>VLOOKUP(C220,'[1]Cenus Pivot Data Sheet'!$A$1:$M$469,5,FALSE)</f>
        <v>364378.1480000001</v>
      </c>
      <c r="H220" s="10">
        <f>VLOOKUP(C220,'[1]Cenus Pivot Data Sheet'!$A$1:$M$469,6,FALSE)</f>
        <v>369638.68599999999</v>
      </c>
      <c r="I220" s="10">
        <f>VLOOKUP(C220,'[1]Cenus Pivot Data Sheet'!$A$1:$M$469,7,FALSE)</f>
        <v>397130.7699999999</v>
      </c>
      <c r="J220" s="10">
        <f>VLOOKUP(C220,'[1]Cenus Pivot Data Sheet'!$A$1:$M$469,8,FALSE)</f>
        <v>315735.36099999992</v>
      </c>
      <c r="K220" s="10">
        <f>VLOOKUP(C220,'[1]Cenus Pivot Data Sheet'!$A$1:$M$469,9,FALSE)</f>
        <v>195663.83799999999</v>
      </c>
      <c r="L220" s="10">
        <f>VLOOKUP(C220,'[1]Cenus Pivot Data Sheet'!$A$1:$M$469,10,FALSE)</f>
        <v>113743.39800000002</v>
      </c>
      <c r="M220" s="10">
        <f>VLOOKUP(C220,'[1]Cenus Pivot Data Sheet'!$A$1:$M$469,11,FALSE)</f>
        <v>41388.429999999993</v>
      </c>
      <c r="N220" s="10">
        <f>VLOOKUP(C220,'[1]Cenus Pivot Data Sheet'!$A$1:$M$469,12,FALSE)</f>
        <v>350795.66600000003</v>
      </c>
      <c r="O220" s="10">
        <f>VLOOKUP(C220,'[1]Cenus Pivot Data Sheet'!$A$1:$M$469,13,FALSE)</f>
        <v>2820210.8089999999</v>
      </c>
      <c r="P220" s="11">
        <f>IFERROR(VLOOKUP(C220,'[1]Influenze Pivot Data Sheet'!$A$1:$M$461,2,FALSE),0)</f>
        <v>131</v>
      </c>
      <c r="Q220" s="11">
        <f>IFERROR(VLOOKUP(C220,'[1]Influenze Pivot Data Sheet'!$A$1:$M$461,3,FALSE),0)</f>
        <v>55</v>
      </c>
      <c r="R220" s="11">
        <f>IFERROR(VLOOKUP(C220,'[1]Influenze Pivot Data Sheet'!$A$1:$M$461,4,FALSE),0)</f>
        <v>39</v>
      </c>
      <c r="S220" s="11">
        <f>IFERROR(VLOOKUP(C220,'[1]Influenze Pivot Data Sheet'!$A$1:$M$461,5,FALSE),0)</f>
        <v>54</v>
      </c>
      <c r="T220" s="11">
        <f>IFERROR(VLOOKUP(C220,'[1]Influenze Pivot Data Sheet'!$A$1:$M$461,6,FALSE),0)</f>
        <v>31</v>
      </c>
      <c r="U220" s="11">
        <f>IFERROR(VLOOKUP(C220,'[1]Influenze Pivot Data Sheet'!$A$1:$M$461,7,FALSE),0)</f>
        <v>52</v>
      </c>
      <c r="V220" s="11">
        <f>IFERROR(VLOOKUP(C220,'[1]Influenze Pivot Data Sheet'!$A$1:$M$461,8,FALSE),0)</f>
        <v>61</v>
      </c>
      <c r="W220" s="11">
        <f>IFERROR(VLOOKUP(C220,'[1]Influenze Pivot Data Sheet'!$A$1:$M$461,9,FALSE),0)</f>
        <v>76</v>
      </c>
      <c r="X220" s="11">
        <f>IFERROR(VLOOKUP(C220,'[1]Influenze Pivot Data Sheet'!$A$1:$M$461,10,FALSE),0)</f>
        <v>142</v>
      </c>
      <c r="Y220" s="11">
        <f>IFERROR(VLOOKUP(C220,'[1]Influenze Pivot Data Sheet'!$A$1:$M$461,11,FALSE),0)</f>
        <v>225</v>
      </c>
      <c r="Z220" s="11">
        <f>IFERROR(VLOOKUP(C220,'[1]Influenze Pivot Data Sheet'!$A$1:$M$461,12,FALSE),0)</f>
        <v>443</v>
      </c>
      <c r="AA220" s="11">
        <f>IFERROR(VLOOKUP(C220,'[1]Influenze Pivot Data Sheet'!$A$1:$M$461,13,FALSE),0)</f>
        <v>866</v>
      </c>
      <c r="AB220" s="4">
        <f t="shared" si="17"/>
        <v>6.5519836130388488E-4</v>
      </c>
      <c r="AC220" s="4">
        <f t="shared" si="18"/>
        <v>1.3810339617971104E-4</v>
      </c>
      <c r="AD220" s="4">
        <f t="shared" si="19"/>
        <v>9.1907347599595591E-5</v>
      </c>
      <c r="AE220" s="4">
        <f t="shared" si="21"/>
        <v>1.4819769049377785E-4</v>
      </c>
      <c r="AF220" s="4">
        <f t="shared" si="21"/>
        <v>8.386568066092519E-5</v>
      </c>
      <c r="AG220" s="4">
        <f t="shared" si="21"/>
        <v>1.3093923696720858E-4</v>
      </c>
      <c r="AH220" s="4">
        <f t="shared" si="20"/>
        <v>1.9319977276792896E-4</v>
      </c>
      <c r="AI220" s="4">
        <f t="shared" si="20"/>
        <v>3.8842128814829853E-4</v>
      </c>
      <c r="AJ220" s="4">
        <f t="shared" si="20"/>
        <v>1.2484241063380221E-3</v>
      </c>
      <c r="AK220" s="4">
        <f t="shared" si="15"/>
        <v>5.436301884367202E-3</v>
      </c>
      <c r="AL220" s="4">
        <f t="shared" si="15"/>
        <v>1.2628434240689848E-3</v>
      </c>
      <c r="AM220" s="4">
        <f t="shared" si="15"/>
        <v>3.0706924363114161E-4</v>
      </c>
    </row>
    <row r="221" spans="1:39" x14ac:dyDescent="0.3">
      <c r="A221" s="9" t="s">
        <v>270</v>
      </c>
      <c r="B221" s="9" t="s">
        <v>26</v>
      </c>
      <c r="C221" s="9" t="s">
        <v>273</v>
      </c>
      <c r="D221" s="10">
        <f>VLOOKUP(C221,'[1]Cenus Pivot Data Sheet'!$A$1:$M$469,2,FALSE)</f>
        <v>194829.02499999999</v>
      </c>
      <c r="E221" s="10">
        <f>VLOOKUP(C221,'[1]Cenus Pivot Data Sheet'!$A$1:$M$469,3,FALSE)</f>
        <v>388394.73800000001</v>
      </c>
      <c r="F221" s="10">
        <f>VLOOKUP(C221,'[1]Cenus Pivot Data Sheet'!$A$1:$M$469,4,FALSE)</f>
        <v>401460.36000000004</v>
      </c>
      <c r="G221" s="10">
        <f>VLOOKUP(C221,'[1]Cenus Pivot Data Sheet'!$A$1:$M$469,5,FALSE)</f>
        <v>356345.70000000013</v>
      </c>
      <c r="H221" s="10">
        <f>VLOOKUP(C221,'[1]Cenus Pivot Data Sheet'!$A$1:$M$469,6,FALSE)</f>
        <v>358445.89899999992</v>
      </c>
      <c r="I221" s="10">
        <f>VLOOKUP(C221,'[1]Cenus Pivot Data Sheet'!$A$1:$M$469,7,FALSE)</f>
        <v>388306.57999999996</v>
      </c>
      <c r="J221" s="10">
        <f>VLOOKUP(C221,'[1]Cenus Pivot Data Sheet'!$A$1:$M$469,8,FALSE)</f>
        <v>317157.68599999999</v>
      </c>
      <c r="K221" s="10">
        <f>VLOOKUP(C221,'[1]Cenus Pivot Data Sheet'!$A$1:$M$469,9,FALSE)</f>
        <v>195286.87200000003</v>
      </c>
      <c r="L221" s="10">
        <f>VLOOKUP(C221,'[1]Cenus Pivot Data Sheet'!$A$1:$M$469,10,FALSE)</f>
        <v>111479.44099999996</v>
      </c>
      <c r="M221" s="10">
        <f>VLOOKUP(C221,'[1]Cenus Pivot Data Sheet'!$A$1:$M$469,11,FALSE)</f>
        <v>40236.578000000001</v>
      </c>
      <c r="N221" s="10">
        <f>VLOOKUP(C221,'[1]Cenus Pivot Data Sheet'!$A$1:$M$469,12,FALSE)</f>
        <v>347002.89099999995</v>
      </c>
      <c r="O221" s="10">
        <f>VLOOKUP(C221,'[1]Cenus Pivot Data Sheet'!$A$1:$M$469,13,FALSE)</f>
        <v>2751942.8790000002</v>
      </c>
      <c r="P221" s="11">
        <f>IFERROR(VLOOKUP(C221,'[1]Influenze Pivot Data Sheet'!$A$1:$M$461,2,FALSE),0)</f>
        <v>123</v>
      </c>
      <c r="Q221" s="11">
        <f>IFERROR(VLOOKUP(C221,'[1]Influenze Pivot Data Sheet'!$A$1:$M$461,3,FALSE),0)</f>
        <v>61</v>
      </c>
      <c r="R221" s="11">
        <f>IFERROR(VLOOKUP(C221,'[1]Influenze Pivot Data Sheet'!$A$1:$M$461,4,FALSE),0)</f>
        <v>75</v>
      </c>
      <c r="S221" s="11">
        <f>IFERROR(VLOOKUP(C221,'[1]Influenze Pivot Data Sheet'!$A$1:$M$461,5,FALSE),0)</f>
        <v>52</v>
      </c>
      <c r="T221" s="11">
        <f>IFERROR(VLOOKUP(C221,'[1]Influenze Pivot Data Sheet'!$A$1:$M$461,6,FALSE),0)</f>
        <v>49</v>
      </c>
      <c r="U221" s="11">
        <f>IFERROR(VLOOKUP(C221,'[1]Influenze Pivot Data Sheet'!$A$1:$M$461,7,FALSE),0)</f>
        <v>56</v>
      </c>
      <c r="V221" s="11">
        <f>IFERROR(VLOOKUP(C221,'[1]Influenze Pivot Data Sheet'!$A$1:$M$461,8,FALSE),0)</f>
        <v>47</v>
      </c>
      <c r="W221" s="11">
        <f>IFERROR(VLOOKUP(C221,'[1]Influenze Pivot Data Sheet'!$A$1:$M$461,9,FALSE),0)</f>
        <v>56</v>
      </c>
      <c r="X221" s="11">
        <f>IFERROR(VLOOKUP(C221,'[1]Influenze Pivot Data Sheet'!$A$1:$M$461,10,FALSE),0)</f>
        <v>201</v>
      </c>
      <c r="Y221" s="11">
        <f>IFERROR(VLOOKUP(C221,'[1]Influenze Pivot Data Sheet'!$A$1:$M$461,11,FALSE),0)</f>
        <v>217</v>
      </c>
      <c r="Z221" s="11">
        <f>IFERROR(VLOOKUP(C221,'[1]Influenze Pivot Data Sheet'!$A$1:$M$461,12,FALSE),0)</f>
        <v>474</v>
      </c>
      <c r="AA221" s="11">
        <f>IFERROR(VLOOKUP(C221,'[1]Influenze Pivot Data Sheet'!$A$1:$M$461,13,FALSE),0)</f>
        <v>937</v>
      </c>
      <c r="AB221" s="4">
        <f t="shared" si="17"/>
        <v>6.3132277133758693E-4</v>
      </c>
      <c r="AC221" s="4">
        <f t="shared" si="18"/>
        <v>1.5705671069107018E-4</v>
      </c>
      <c r="AD221" s="4">
        <f t="shared" si="19"/>
        <v>1.8681794635963558E-4</v>
      </c>
      <c r="AE221" s="4">
        <f t="shared" si="21"/>
        <v>1.4592571202627107E-4</v>
      </c>
      <c r="AF221" s="4">
        <f t="shared" si="21"/>
        <v>1.3670124316305824E-4</v>
      </c>
      <c r="AG221" s="4">
        <f t="shared" si="21"/>
        <v>1.4421594401001396E-4</v>
      </c>
      <c r="AH221" s="4">
        <f t="shared" si="20"/>
        <v>1.4819126912156877E-4</v>
      </c>
      <c r="AI221" s="4">
        <f t="shared" si="20"/>
        <v>2.8675762700526022E-4</v>
      </c>
      <c r="AJ221" s="4">
        <f t="shared" si="20"/>
        <v>1.8030230345342337E-3</v>
      </c>
      <c r="AK221" s="4">
        <f t="shared" si="15"/>
        <v>5.3931027633612382E-3</v>
      </c>
      <c r="AL221" s="4">
        <f t="shared" si="15"/>
        <v>1.3659828557451416E-3</v>
      </c>
      <c r="AM221" s="4">
        <f t="shared" si="15"/>
        <v>3.4048671836549408E-4</v>
      </c>
    </row>
    <row r="222" spans="1:39" x14ac:dyDescent="0.3">
      <c r="A222" s="9" t="s">
        <v>270</v>
      </c>
      <c r="B222" s="9" t="s">
        <v>28</v>
      </c>
      <c r="C222" s="9" t="s">
        <v>274</v>
      </c>
      <c r="D222" s="10">
        <f>VLOOKUP(C222,'[1]Cenus Pivot Data Sheet'!$A$1:$M$469,2,FALSE)</f>
        <v>195379.45999999988</v>
      </c>
      <c r="E222" s="10">
        <f>VLOOKUP(C222,'[1]Cenus Pivot Data Sheet'!$A$1:$M$469,3,FALSE)</f>
        <v>390067.65299999999</v>
      </c>
      <c r="F222" s="10">
        <f>VLOOKUP(C222,'[1]Cenus Pivot Data Sheet'!$A$1:$M$469,4,FALSE)</f>
        <v>412468.54600000009</v>
      </c>
      <c r="G222" s="10">
        <f>VLOOKUP(C222,'[1]Cenus Pivot Data Sheet'!$A$1:$M$469,5,FALSE)</f>
        <v>360477.31900000002</v>
      </c>
      <c r="H222" s="10">
        <f>VLOOKUP(C222,'[1]Cenus Pivot Data Sheet'!$A$1:$M$469,6,FALSE)</f>
        <v>353756.53999999992</v>
      </c>
      <c r="I222" s="10">
        <f>VLOOKUP(C222,'[1]Cenus Pivot Data Sheet'!$A$1:$M$469,7,FALSE)</f>
        <v>388065.89700000006</v>
      </c>
      <c r="J222" s="10">
        <f>VLOOKUP(C222,'[1]Cenus Pivot Data Sheet'!$A$1:$M$469,8,FALSE)</f>
        <v>328897.35900000005</v>
      </c>
      <c r="K222" s="10">
        <f>VLOOKUP(C222,'[1]Cenus Pivot Data Sheet'!$A$1:$M$469,9,FALSE)</f>
        <v>203701.18499999994</v>
      </c>
      <c r="L222" s="10">
        <f>VLOOKUP(C222,'[1]Cenus Pivot Data Sheet'!$A$1:$M$469,10,FALSE)</f>
        <v>113241.24100000001</v>
      </c>
      <c r="M222" s="10">
        <f>VLOOKUP(C222,'[1]Cenus Pivot Data Sheet'!$A$1:$M$469,11,FALSE)</f>
        <v>42044.556999999993</v>
      </c>
      <c r="N222" s="10">
        <f>VLOOKUP(C222,'[1]Cenus Pivot Data Sheet'!$A$1:$M$469,12,FALSE)</f>
        <v>358986.98299999995</v>
      </c>
      <c r="O222" s="10">
        <f>VLOOKUP(C222,'[1]Cenus Pivot Data Sheet'!$A$1:$M$469,13,FALSE)</f>
        <v>2788099.7570000002</v>
      </c>
      <c r="P222" s="11">
        <f>IFERROR(VLOOKUP(C222,'[1]Influenze Pivot Data Sheet'!$A$1:$M$461,2,FALSE),0)</f>
        <v>121</v>
      </c>
      <c r="Q222" s="11">
        <f>IFERROR(VLOOKUP(C222,'[1]Influenze Pivot Data Sheet'!$A$1:$M$461,3,FALSE),0)</f>
        <v>58</v>
      </c>
      <c r="R222" s="11">
        <f>IFERROR(VLOOKUP(C222,'[1]Influenze Pivot Data Sheet'!$A$1:$M$461,4,FALSE),0)</f>
        <v>38</v>
      </c>
      <c r="S222" s="11">
        <f>IFERROR(VLOOKUP(C222,'[1]Influenze Pivot Data Sheet'!$A$1:$M$461,5,FALSE),0)</f>
        <v>37</v>
      </c>
      <c r="T222" s="11">
        <f>IFERROR(VLOOKUP(C222,'[1]Influenze Pivot Data Sheet'!$A$1:$M$461,6,FALSE),0)</f>
        <v>61</v>
      </c>
      <c r="U222" s="11">
        <f>IFERROR(VLOOKUP(C222,'[1]Influenze Pivot Data Sheet'!$A$1:$M$461,7,FALSE),0)</f>
        <v>41</v>
      </c>
      <c r="V222" s="11">
        <f>IFERROR(VLOOKUP(C222,'[1]Influenze Pivot Data Sheet'!$A$1:$M$461,8,FALSE),0)</f>
        <v>54</v>
      </c>
      <c r="W222" s="11">
        <f>IFERROR(VLOOKUP(C222,'[1]Influenze Pivot Data Sheet'!$A$1:$M$461,9,FALSE),0)</f>
        <v>83</v>
      </c>
      <c r="X222" s="11">
        <f>IFERROR(VLOOKUP(C222,'[1]Influenze Pivot Data Sheet'!$A$1:$M$461,10,FALSE),0)</f>
        <v>129</v>
      </c>
      <c r="Y222" s="11">
        <f>IFERROR(VLOOKUP(C222,'[1]Influenze Pivot Data Sheet'!$A$1:$M$461,11,FALSE),0)</f>
        <v>237</v>
      </c>
      <c r="Z222" s="11">
        <f>IFERROR(VLOOKUP(C222,'[1]Influenze Pivot Data Sheet'!$A$1:$M$461,12,FALSE),0)</f>
        <v>449</v>
      </c>
      <c r="AA222" s="11">
        <f>IFERROR(VLOOKUP(C222,'[1]Influenze Pivot Data Sheet'!$A$1:$M$461,13,FALSE),0)</f>
        <v>859</v>
      </c>
      <c r="AB222" s="4">
        <f t="shared" si="17"/>
        <v>6.1930767952782793E-4</v>
      </c>
      <c r="AC222" s="4">
        <f t="shared" si="18"/>
        <v>1.4869215520416405E-4</v>
      </c>
      <c r="AD222" s="4">
        <f t="shared" si="19"/>
        <v>9.2128237094714111E-5</v>
      </c>
      <c r="AE222" s="4">
        <f t="shared" si="21"/>
        <v>1.0264168659110561E-4</v>
      </c>
      <c r="AF222" s="4">
        <f t="shared" si="21"/>
        <v>1.7243497462972703E-4</v>
      </c>
      <c r="AG222" s="4">
        <f t="shared" si="21"/>
        <v>1.0565215938054973E-4</v>
      </c>
      <c r="AH222" s="4">
        <f t="shared" si="20"/>
        <v>1.6418496081630133E-4</v>
      </c>
      <c r="AI222" s="4">
        <f t="shared" si="20"/>
        <v>4.0745958350708671E-4</v>
      </c>
      <c r="AJ222" s="4">
        <f t="shared" si="20"/>
        <v>1.1391609528546229E-3</v>
      </c>
      <c r="AK222" s="4">
        <f t="shared" si="20"/>
        <v>5.6368770873242886E-3</v>
      </c>
      <c r="AL222" s="4">
        <f t="shared" si="20"/>
        <v>1.2507417295406504E-3</v>
      </c>
      <c r="AM222" s="4">
        <f t="shared" si="20"/>
        <v>3.0809514539188704E-4</v>
      </c>
    </row>
    <row r="223" spans="1:39" x14ac:dyDescent="0.3">
      <c r="A223" s="9" t="s">
        <v>270</v>
      </c>
      <c r="B223" s="9" t="s">
        <v>30</v>
      </c>
      <c r="C223" s="9" t="s">
        <v>275</v>
      </c>
      <c r="D223" s="10">
        <f>VLOOKUP(C223,'[1]Cenus Pivot Data Sheet'!$A$1:$M$469,2,FALSE)</f>
        <v>194963.78499999997</v>
      </c>
      <c r="E223" s="10">
        <f>VLOOKUP(C223,'[1]Cenus Pivot Data Sheet'!$A$1:$M$469,3,FALSE)</f>
        <v>393399.83200000005</v>
      </c>
      <c r="F223" s="10">
        <f>VLOOKUP(C223,'[1]Cenus Pivot Data Sheet'!$A$1:$M$469,4,FALSE)</f>
        <v>413405.25899999996</v>
      </c>
      <c r="G223" s="10">
        <f>VLOOKUP(C223,'[1]Cenus Pivot Data Sheet'!$A$1:$M$469,5,FALSE)</f>
        <v>366269.70699999999</v>
      </c>
      <c r="H223" s="10">
        <f>VLOOKUP(C223,'[1]Cenus Pivot Data Sheet'!$A$1:$M$469,6,FALSE)</f>
        <v>351704.45400000003</v>
      </c>
      <c r="I223" s="10">
        <f>VLOOKUP(C223,'[1]Cenus Pivot Data Sheet'!$A$1:$M$469,7,FALSE)</f>
        <v>384107.89599999995</v>
      </c>
      <c r="J223" s="10">
        <f>VLOOKUP(C223,'[1]Cenus Pivot Data Sheet'!$A$1:$M$469,8,FALSE)</f>
        <v>335586.49800000014</v>
      </c>
      <c r="K223" s="10">
        <f>VLOOKUP(C223,'[1]Cenus Pivot Data Sheet'!$A$1:$M$469,9,FALSE)</f>
        <v>209363.90499999997</v>
      </c>
      <c r="L223" s="10">
        <f>VLOOKUP(C223,'[1]Cenus Pivot Data Sheet'!$A$1:$M$469,10,FALSE)</f>
        <v>115259.75400000002</v>
      </c>
      <c r="M223" s="10">
        <f>VLOOKUP(C223,'[1]Cenus Pivot Data Sheet'!$A$1:$M$469,11,FALSE)</f>
        <v>43571.197999999997</v>
      </c>
      <c r="N223" s="10">
        <f>VLOOKUP(C223,'[1]Cenus Pivot Data Sheet'!$A$1:$M$469,12,FALSE)</f>
        <v>368194.85699999996</v>
      </c>
      <c r="O223" s="10">
        <f>VLOOKUP(C223,'[1]Cenus Pivot Data Sheet'!$A$1:$M$469,13,FALSE)</f>
        <v>2807632.2880000002</v>
      </c>
      <c r="P223" s="11">
        <f>IFERROR(VLOOKUP(C223,'[1]Influenze Pivot Data Sheet'!$A$1:$M$461,2,FALSE),0)</f>
        <v>114</v>
      </c>
      <c r="Q223" s="11">
        <f>IFERROR(VLOOKUP(C223,'[1]Influenze Pivot Data Sheet'!$A$1:$M$461,3,FALSE),0)</f>
        <v>54</v>
      </c>
      <c r="R223" s="11">
        <f>IFERROR(VLOOKUP(C223,'[1]Influenze Pivot Data Sheet'!$A$1:$M$461,4,FALSE),0)</f>
        <v>46</v>
      </c>
      <c r="S223" s="11">
        <f>IFERROR(VLOOKUP(C223,'[1]Influenze Pivot Data Sheet'!$A$1:$M$461,5,FALSE),0)</f>
        <v>53</v>
      </c>
      <c r="T223" s="11">
        <f>IFERROR(VLOOKUP(C223,'[1]Influenze Pivot Data Sheet'!$A$1:$M$461,6,FALSE),0)</f>
        <v>51</v>
      </c>
      <c r="U223" s="11">
        <f>IFERROR(VLOOKUP(C223,'[1]Influenze Pivot Data Sheet'!$A$1:$M$461,7,FALSE),0)</f>
        <v>41</v>
      </c>
      <c r="V223" s="11">
        <f>IFERROR(VLOOKUP(C223,'[1]Influenze Pivot Data Sheet'!$A$1:$M$461,8,FALSE),0)</f>
        <v>88</v>
      </c>
      <c r="W223" s="11">
        <f>IFERROR(VLOOKUP(C223,'[1]Influenze Pivot Data Sheet'!$A$1:$M$461,9,FALSE),0)</f>
        <v>98</v>
      </c>
      <c r="X223" s="11">
        <f>IFERROR(VLOOKUP(C223,'[1]Influenze Pivot Data Sheet'!$A$1:$M$461,10,FALSE),0)</f>
        <v>201</v>
      </c>
      <c r="Y223" s="11">
        <f>IFERROR(VLOOKUP(C223,'[1]Influenze Pivot Data Sheet'!$A$1:$M$461,11,FALSE),0)</f>
        <v>282</v>
      </c>
      <c r="Z223" s="11">
        <f>IFERROR(VLOOKUP(C223,'[1]Influenze Pivot Data Sheet'!$A$1:$M$461,12,FALSE),0)</f>
        <v>581</v>
      </c>
      <c r="AA223" s="11">
        <f>IFERROR(VLOOKUP(C223,'[1]Influenze Pivot Data Sheet'!$A$1:$M$461,13,FALSE),0)</f>
        <v>1028</v>
      </c>
      <c r="AB223" s="4">
        <f t="shared" si="17"/>
        <v>5.8472397835321061E-4</v>
      </c>
      <c r="AC223" s="4">
        <f t="shared" si="18"/>
        <v>1.3726492897943077E-4</v>
      </c>
      <c r="AD223" s="4">
        <f t="shared" si="19"/>
        <v>1.1127095990813219E-4</v>
      </c>
      <c r="AE223" s="4">
        <f t="shared" si="21"/>
        <v>1.4470211155081958E-4</v>
      </c>
      <c r="AF223" s="4">
        <f t="shared" si="21"/>
        <v>1.450081152512217E-4</v>
      </c>
      <c r="AG223" s="4">
        <f t="shared" si="21"/>
        <v>1.0674084138067291E-4</v>
      </c>
      <c r="AH223" s="4">
        <f t="shared" si="20"/>
        <v>2.6222747495639699E-4</v>
      </c>
      <c r="AI223" s="4">
        <f t="shared" si="20"/>
        <v>4.6808450577954218E-4</v>
      </c>
      <c r="AJ223" s="4">
        <f t="shared" si="20"/>
        <v>1.7438871160526681E-3</v>
      </c>
      <c r="AK223" s="4">
        <f t="shared" si="20"/>
        <v>6.4721653969670523E-3</v>
      </c>
      <c r="AL223" s="4">
        <f t="shared" si="20"/>
        <v>1.5779688090537345E-3</v>
      </c>
      <c r="AM223" s="4">
        <f t="shared" si="20"/>
        <v>3.6614481333390332E-4</v>
      </c>
    </row>
    <row r="224" spans="1:39" x14ac:dyDescent="0.3">
      <c r="A224" s="9" t="s">
        <v>270</v>
      </c>
      <c r="B224" s="9" t="s">
        <v>32</v>
      </c>
      <c r="C224" s="9" t="s">
        <v>276</v>
      </c>
      <c r="D224" s="10">
        <f>VLOOKUP(C224,'[1]Cenus Pivot Data Sheet'!$A$1:$M$469,2,FALSE)</f>
        <v>179679.43799999997</v>
      </c>
      <c r="E224" s="10">
        <f>VLOOKUP(C224,'[1]Cenus Pivot Data Sheet'!$A$1:$M$469,3,FALSE)</f>
        <v>372766.3189999999</v>
      </c>
      <c r="F224" s="10">
        <f>VLOOKUP(C224,'[1]Cenus Pivot Data Sheet'!$A$1:$M$469,4,FALSE)</f>
        <v>383853.21100000001</v>
      </c>
      <c r="G224" s="10">
        <f>VLOOKUP(C224,'[1]Cenus Pivot Data Sheet'!$A$1:$M$469,5,FALSE)</f>
        <v>348531.09400000004</v>
      </c>
      <c r="H224" s="10">
        <f>VLOOKUP(C224,'[1]Cenus Pivot Data Sheet'!$A$1:$M$469,6,FALSE)</f>
        <v>335227.13199999998</v>
      </c>
      <c r="I224" s="10">
        <f>VLOOKUP(C224,'[1]Cenus Pivot Data Sheet'!$A$1:$M$469,7,FALSE)</f>
        <v>365431.32299999997</v>
      </c>
      <c r="J224" s="10">
        <f>VLOOKUP(C224,'[1]Cenus Pivot Data Sheet'!$A$1:$M$469,8,FALSE)</f>
        <v>329994.05699999991</v>
      </c>
      <c r="K224" s="10">
        <f>VLOOKUP(C224,'[1]Cenus Pivot Data Sheet'!$A$1:$M$469,9,FALSE)</f>
        <v>209974.337</v>
      </c>
      <c r="L224" s="10">
        <f>VLOOKUP(C224,'[1]Cenus Pivot Data Sheet'!$A$1:$M$469,10,FALSE)</f>
        <v>115418.14599999998</v>
      </c>
      <c r="M224" s="10">
        <f>VLOOKUP(C224,'[1]Cenus Pivot Data Sheet'!$A$1:$M$469,11,FALSE)</f>
        <v>43631.316000000006</v>
      </c>
      <c r="N224" s="10">
        <f>VLOOKUP(C224,'[1]Cenus Pivot Data Sheet'!$A$1:$M$469,12,FALSE)</f>
        <v>369023.799</v>
      </c>
      <c r="O224" s="10">
        <f>VLOOKUP(C224,'[1]Cenus Pivot Data Sheet'!$A$1:$M$469,13,FALSE)</f>
        <v>2684506.3730000001</v>
      </c>
      <c r="P224" s="11">
        <f>IFERROR(VLOOKUP(C224,'[1]Influenze Pivot Data Sheet'!$A$1:$M$461,2,FALSE),0)</f>
        <v>119</v>
      </c>
      <c r="Q224" s="11">
        <f>IFERROR(VLOOKUP(C224,'[1]Influenze Pivot Data Sheet'!$A$1:$M$461,3,FALSE),0)</f>
        <v>35</v>
      </c>
      <c r="R224" s="11">
        <f>IFERROR(VLOOKUP(C224,'[1]Influenze Pivot Data Sheet'!$A$1:$M$461,4,FALSE),0)</f>
        <v>52</v>
      </c>
      <c r="S224" s="11">
        <f>IFERROR(VLOOKUP(C224,'[1]Influenze Pivot Data Sheet'!$A$1:$M$461,5,FALSE),0)</f>
        <v>42</v>
      </c>
      <c r="T224" s="11">
        <f>IFERROR(VLOOKUP(C224,'[1]Influenze Pivot Data Sheet'!$A$1:$M$461,6,FALSE),0)</f>
        <v>55</v>
      </c>
      <c r="U224" s="11">
        <f>IFERROR(VLOOKUP(C224,'[1]Influenze Pivot Data Sheet'!$A$1:$M$461,7,FALSE),0)</f>
        <v>66</v>
      </c>
      <c r="V224" s="11">
        <f>IFERROR(VLOOKUP(C224,'[1]Influenze Pivot Data Sheet'!$A$1:$M$461,8,FALSE),0)</f>
        <v>106</v>
      </c>
      <c r="W224" s="11">
        <f>IFERROR(VLOOKUP(C224,'[1]Influenze Pivot Data Sheet'!$A$1:$M$461,9,FALSE),0)</f>
        <v>113</v>
      </c>
      <c r="X224" s="11">
        <f>IFERROR(VLOOKUP(C224,'[1]Influenze Pivot Data Sheet'!$A$1:$M$461,10,FALSE),0)</f>
        <v>197</v>
      </c>
      <c r="Y224" s="11">
        <f>IFERROR(VLOOKUP(C224,'[1]Influenze Pivot Data Sheet'!$A$1:$M$461,11,FALSE),0)</f>
        <v>236</v>
      </c>
      <c r="Z224" s="11">
        <f>IFERROR(VLOOKUP(C224,'[1]Influenze Pivot Data Sheet'!$A$1:$M$461,12,FALSE),0)</f>
        <v>546</v>
      </c>
      <c r="AA224" s="11">
        <f>IFERROR(VLOOKUP(C224,'[1]Influenze Pivot Data Sheet'!$A$1:$M$461,13,FALSE),0)</f>
        <v>1021</v>
      </c>
      <c r="AB224" s="4">
        <f t="shared" si="17"/>
        <v>6.6229058441289216E-4</v>
      </c>
      <c r="AC224" s="4">
        <f t="shared" si="18"/>
        <v>9.3892602995604893E-5</v>
      </c>
      <c r="AD224" s="4">
        <f t="shared" si="19"/>
        <v>1.3546845124606761E-4</v>
      </c>
      <c r="AE224" s="4">
        <f t="shared" si="21"/>
        <v>1.2050574747284957E-4</v>
      </c>
      <c r="AF224" s="4">
        <f t="shared" si="21"/>
        <v>1.6406786548530327E-4</v>
      </c>
      <c r="AG224" s="4">
        <f t="shared" si="21"/>
        <v>1.8060849151674938E-4</v>
      </c>
      <c r="AH224" s="4">
        <f t="shared" si="20"/>
        <v>3.2121790605459306E-4</v>
      </c>
      <c r="AI224" s="4">
        <f t="shared" si="20"/>
        <v>5.3816100393259015E-4</v>
      </c>
      <c r="AJ224" s="4">
        <f t="shared" si="20"/>
        <v>1.7068373286814019E-3</v>
      </c>
      <c r="AK224" s="4">
        <f t="shared" si="20"/>
        <v>5.4089590146673546E-3</v>
      </c>
      <c r="AL224" s="4">
        <f t="shared" si="20"/>
        <v>1.4795793698931597E-3</v>
      </c>
      <c r="AM224" s="4">
        <f t="shared" si="20"/>
        <v>3.8033062996941524E-4</v>
      </c>
    </row>
    <row r="225" spans="1:39" x14ac:dyDescent="0.3">
      <c r="A225" s="9" t="s">
        <v>270</v>
      </c>
      <c r="B225" s="9" t="s">
        <v>34</v>
      </c>
      <c r="C225" s="9" t="s">
        <v>277</v>
      </c>
      <c r="D225" s="10">
        <f>VLOOKUP(C225,'[1]Cenus Pivot Data Sheet'!$A$1:$M$469,2,FALSE)</f>
        <v>181973.66299999997</v>
      </c>
      <c r="E225" s="10">
        <f>VLOOKUP(C225,'[1]Cenus Pivot Data Sheet'!$A$1:$M$469,3,FALSE)</f>
        <v>381640.33100000001</v>
      </c>
      <c r="F225" s="10">
        <f>VLOOKUP(C225,'[1]Cenus Pivot Data Sheet'!$A$1:$M$469,4,FALSE)</f>
        <v>399249.533</v>
      </c>
      <c r="G225" s="10">
        <f>VLOOKUP(C225,'[1]Cenus Pivot Data Sheet'!$A$1:$M$469,5,FALSE)</f>
        <v>360517.951</v>
      </c>
      <c r="H225" s="10">
        <f>VLOOKUP(C225,'[1]Cenus Pivot Data Sheet'!$A$1:$M$469,6,FALSE)</f>
        <v>342804.96499999997</v>
      </c>
      <c r="I225" s="10">
        <f>VLOOKUP(C225,'[1]Cenus Pivot Data Sheet'!$A$1:$M$469,7,FALSE)</f>
        <v>364860.47700000007</v>
      </c>
      <c r="J225" s="10">
        <f>VLOOKUP(C225,'[1]Cenus Pivot Data Sheet'!$A$1:$M$469,8,FALSE)</f>
        <v>338436.13099999994</v>
      </c>
      <c r="K225" s="10">
        <f>VLOOKUP(C225,'[1]Cenus Pivot Data Sheet'!$A$1:$M$469,9,FALSE)</f>
        <v>219899.87699999998</v>
      </c>
      <c r="L225" s="10">
        <f>VLOOKUP(C225,'[1]Cenus Pivot Data Sheet'!$A$1:$M$469,10,FALSE)</f>
        <v>115155.11599999998</v>
      </c>
      <c r="M225" s="10">
        <f>VLOOKUP(C225,'[1]Cenus Pivot Data Sheet'!$A$1:$M$469,11,FALSE)</f>
        <v>43534.561000000002</v>
      </c>
      <c r="N225" s="10">
        <f>VLOOKUP(C225,'[1]Cenus Pivot Data Sheet'!$A$1:$M$469,12,FALSE)</f>
        <v>378589.55399999995</v>
      </c>
      <c r="O225" s="10">
        <f>VLOOKUP(C225,'[1]Cenus Pivot Data Sheet'!$A$1:$M$469,13,FALSE)</f>
        <v>2748072.605</v>
      </c>
      <c r="P225" s="11">
        <f>IFERROR(VLOOKUP(C225,'[1]Influenze Pivot Data Sheet'!$A$1:$M$461,2,FALSE),0)</f>
        <v>107</v>
      </c>
      <c r="Q225" s="11">
        <f>IFERROR(VLOOKUP(C225,'[1]Influenze Pivot Data Sheet'!$A$1:$M$461,3,FALSE),0)</f>
        <v>52</v>
      </c>
      <c r="R225" s="11">
        <f>IFERROR(VLOOKUP(C225,'[1]Influenze Pivot Data Sheet'!$A$1:$M$461,4,FALSE),0)</f>
        <v>45</v>
      </c>
      <c r="S225" s="11">
        <f>IFERROR(VLOOKUP(C225,'[1]Influenze Pivot Data Sheet'!$A$1:$M$461,5,FALSE),0)</f>
        <v>32</v>
      </c>
      <c r="T225" s="11">
        <f>IFERROR(VLOOKUP(C225,'[1]Influenze Pivot Data Sheet'!$A$1:$M$461,6,FALSE),0)</f>
        <v>39</v>
      </c>
      <c r="U225" s="11">
        <f>IFERROR(VLOOKUP(C225,'[1]Influenze Pivot Data Sheet'!$A$1:$M$461,7,FALSE),0)</f>
        <v>53</v>
      </c>
      <c r="V225" s="11">
        <f>IFERROR(VLOOKUP(C225,'[1]Influenze Pivot Data Sheet'!$A$1:$M$461,8,FALSE),0)</f>
        <v>60</v>
      </c>
      <c r="W225" s="11">
        <f>IFERROR(VLOOKUP(C225,'[1]Influenze Pivot Data Sheet'!$A$1:$M$461,9,FALSE),0)</f>
        <v>144</v>
      </c>
      <c r="X225" s="11">
        <f>IFERROR(VLOOKUP(C225,'[1]Influenze Pivot Data Sheet'!$A$1:$M$461,10,FALSE),0)</f>
        <v>210</v>
      </c>
      <c r="Y225" s="11">
        <f>IFERROR(VLOOKUP(C225,'[1]Influenze Pivot Data Sheet'!$A$1:$M$461,11,FALSE),0)</f>
        <v>290</v>
      </c>
      <c r="Z225" s="11">
        <f>IFERROR(VLOOKUP(C225,'[1]Influenze Pivot Data Sheet'!$A$1:$M$461,12,FALSE),0)</f>
        <v>644</v>
      </c>
      <c r="AA225" s="11">
        <f>IFERROR(VLOOKUP(C225,'[1]Influenze Pivot Data Sheet'!$A$1:$M$461,13,FALSE),0)</f>
        <v>1032</v>
      </c>
      <c r="AB225" s="4">
        <f t="shared" si="17"/>
        <v>5.8799717627270058E-4</v>
      </c>
      <c r="AC225" s="4">
        <f t="shared" si="18"/>
        <v>1.3625394324479821E-4</v>
      </c>
      <c r="AD225" s="4">
        <f t="shared" si="19"/>
        <v>1.1271146558861473E-4</v>
      </c>
      <c r="AE225" s="4">
        <f t="shared" si="21"/>
        <v>8.8761183489584407E-5</v>
      </c>
      <c r="AF225" s="4">
        <f t="shared" si="21"/>
        <v>1.1376731372604246E-4</v>
      </c>
      <c r="AG225" s="4">
        <f t="shared" si="21"/>
        <v>1.4526100616811942E-4</v>
      </c>
      <c r="AH225" s="4">
        <f t="shared" si="20"/>
        <v>1.7728603569221163E-4</v>
      </c>
      <c r="AI225" s="4">
        <f t="shared" si="20"/>
        <v>6.548434767883022E-4</v>
      </c>
      <c r="AJ225" s="4">
        <f t="shared" si="20"/>
        <v>1.8236271847444454E-3</v>
      </c>
      <c r="AK225" s="4">
        <f t="shared" si="20"/>
        <v>6.6613741666075371E-3</v>
      </c>
      <c r="AL225" s="4">
        <f t="shared" si="20"/>
        <v>1.7010506317350746E-3</v>
      </c>
      <c r="AM225" s="4">
        <f t="shared" si="20"/>
        <v>3.7553592948101893E-4</v>
      </c>
    </row>
    <row r="226" spans="1:39" x14ac:dyDescent="0.3">
      <c r="A226" s="9" t="s">
        <v>270</v>
      </c>
      <c r="B226" s="9" t="s">
        <v>36</v>
      </c>
      <c r="C226" s="9" t="s">
        <v>278</v>
      </c>
      <c r="D226" s="10">
        <f>VLOOKUP(C226,'[1]Cenus Pivot Data Sheet'!$A$1:$M$469,2,FALSE)</f>
        <v>175449.29399999999</v>
      </c>
      <c r="E226" s="10">
        <f>VLOOKUP(C226,'[1]Cenus Pivot Data Sheet'!$A$1:$M$469,3,FALSE)</f>
        <v>378376.07699999993</v>
      </c>
      <c r="F226" s="10">
        <f>VLOOKUP(C226,'[1]Cenus Pivot Data Sheet'!$A$1:$M$469,4,FALSE)</f>
        <v>396193.58500000002</v>
      </c>
      <c r="G226" s="10">
        <f>VLOOKUP(C226,'[1]Cenus Pivot Data Sheet'!$A$1:$M$469,5,FALSE)</f>
        <v>358118.21400000004</v>
      </c>
      <c r="H226" s="10">
        <f>VLOOKUP(C226,'[1]Cenus Pivot Data Sheet'!$A$1:$M$469,6,FALSE)</f>
        <v>339535.08400000003</v>
      </c>
      <c r="I226" s="10">
        <f>VLOOKUP(C226,'[1]Cenus Pivot Data Sheet'!$A$1:$M$469,7,FALSE)</f>
        <v>357727.18900000001</v>
      </c>
      <c r="J226" s="10">
        <f>VLOOKUP(C226,'[1]Cenus Pivot Data Sheet'!$A$1:$M$469,8,FALSE)</f>
        <v>342098.53600000008</v>
      </c>
      <c r="K226" s="10">
        <f>VLOOKUP(C226,'[1]Cenus Pivot Data Sheet'!$A$1:$M$469,9,FALSE)</f>
        <v>226882.89200000002</v>
      </c>
      <c r="L226" s="10">
        <f>VLOOKUP(C226,'[1]Cenus Pivot Data Sheet'!$A$1:$M$469,10,FALSE)</f>
        <v>115817.72899999996</v>
      </c>
      <c r="M226" s="10">
        <f>VLOOKUP(C226,'[1]Cenus Pivot Data Sheet'!$A$1:$M$469,11,FALSE)</f>
        <v>44504.655000000013</v>
      </c>
      <c r="N226" s="10">
        <f>VLOOKUP(C226,'[1]Cenus Pivot Data Sheet'!$A$1:$M$469,12,FALSE)</f>
        <v>387205.27600000001</v>
      </c>
      <c r="O226" s="10">
        <f>VLOOKUP(C226,'[1]Cenus Pivot Data Sheet'!$A$1:$M$469,13,FALSE)</f>
        <v>2734703.2549999999</v>
      </c>
      <c r="P226" s="11">
        <f>IFERROR(VLOOKUP(C226,'[1]Influenze Pivot Data Sheet'!$A$1:$M$461,2,FALSE),0)</f>
        <v>64</v>
      </c>
      <c r="Q226" s="11">
        <f>IFERROR(VLOOKUP(C226,'[1]Influenze Pivot Data Sheet'!$A$1:$M$461,3,FALSE),0)</f>
        <v>55</v>
      </c>
      <c r="R226" s="11">
        <f>IFERROR(VLOOKUP(C226,'[1]Influenze Pivot Data Sheet'!$A$1:$M$461,4,FALSE),0)</f>
        <v>35</v>
      </c>
      <c r="S226" s="11">
        <f>IFERROR(VLOOKUP(C226,'[1]Influenze Pivot Data Sheet'!$A$1:$M$461,5,FALSE),0)</f>
        <v>61</v>
      </c>
      <c r="T226" s="11">
        <f>IFERROR(VLOOKUP(C226,'[1]Influenze Pivot Data Sheet'!$A$1:$M$461,6,FALSE),0)</f>
        <v>55</v>
      </c>
      <c r="U226" s="11">
        <f>IFERROR(VLOOKUP(C226,'[1]Influenze Pivot Data Sheet'!$A$1:$M$461,7,FALSE),0)</f>
        <v>72</v>
      </c>
      <c r="V226" s="11">
        <f>IFERROR(VLOOKUP(C226,'[1]Influenze Pivot Data Sheet'!$A$1:$M$461,8,FALSE),0)</f>
        <v>87</v>
      </c>
      <c r="W226" s="11">
        <f>IFERROR(VLOOKUP(C226,'[1]Influenze Pivot Data Sheet'!$A$1:$M$461,9,FALSE),0)</f>
        <v>144</v>
      </c>
      <c r="X226" s="11">
        <f>IFERROR(VLOOKUP(C226,'[1]Influenze Pivot Data Sheet'!$A$1:$M$461,10,FALSE),0)</f>
        <v>206</v>
      </c>
      <c r="Y226" s="11">
        <f>IFERROR(VLOOKUP(C226,'[1]Influenze Pivot Data Sheet'!$A$1:$M$461,11,FALSE),0)</f>
        <v>263</v>
      </c>
      <c r="Z226" s="11">
        <f>IFERROR(VLOOKUP(C226,'[1]Influenze Pivot Data Sheet'!$A$1:$M$461,12,FALSE),0)</f>
        <v>613</v>
      </c>
      <c r="AA226" s="11">
        <f>IFERROR(VLOOKUP(C226,'[1]Influenze Pivot Data Sheet'!$A$1:$M$461,13,FALSE),0)</f>
        <v>1042</v>
      </c>
      <c r="AB226" s="4">
        <f t="shared" si="17"/>
        <v>3.6477775738442129E-4</v>
      </c>
      <c r="AC226" s="4">
        <f t="shared" si="18"/>
        <v>1.4535802695581098E-4</v>
      </c>
      <c r="AD226" s="4">
        <f t="shared" si="19"/>
        <v>8.8340652966402774E-5</v>
      </c>
      <c r="AE226" s="4">
        <f t="shared" si="21"/>
        <v>1.7033481575444244E-4</v>
      </c>
      <c r="AF226" s="4">
        <f t="shared" si="21"/>
        <v>1.6198620582019146E-4</v>
      </c>
      <c r="AG226" s="4">
        <f t="shared" si="21"/>
        <v>2.0127069513857946E-4</v>
      </c>
      <c r="AH226" s="4">
        <f t="shared" si="20"/>
        <v>2.5431269311248963E-4</v>
      </c>
      <c r="AI226" s="4">
        <f t="shared" si="20"/>
        <v>6.3468866572804431E-4</v>
      </c>
      <c r="AJ226" s="4">
        <f t="shared" si="20"/>
        <v>1.7786568755807676E-3</v>
      </c>
      <c r="AK226" s="4">
        <f t="shared" si="20"/>
        <v>5.9094941866193532E-3</v>
      </c>
      <c r="AL226" s="4">
        <f t="shared" si="20"/>
        <v>1.5831395851124714E-3</v>
      </c>
      <c r="AM226" s="4">
        <f t="shared" si="20"/>
        <v>3.8102854417379923E-4</v>
      </c>
    </row>
    <row r="227" spans="1:39" x14ac:dyDescent="0.3">
      <c r="A227" s="9" t="s">
        <v>270</v>
      </c>
      <c r="B227" s="9" t="s">
        <v>38</v>
      </c>
      <c r="C227" s="9" t="s">
        <v>279</v>
      </c>
      <c r="D227" s="10">
        <f>VLOOKUP(C227,'[1]Cenus Pivot Data Sheet'!$A$1:$M$469,2,FALSE)</f>
        <v>149621</v>
      </c>
      <c r="E227" s="10">
        <f>VLOOKUP(C227,'[1]Cenus Pivot Data Sheet'!$A$1:$M$469,3,FALSE)</f>
        <v>323328</v>
      </c>
      <c r="F227" s="10">
        <f>VLOOKUP(C227,'[1]Cenus Pivot Data Sheet'!$A$1:$M$469,4,FALSE)</f>
        <v>337176</v>
      </c>
      <c r="G227" s="10">
        <f>VLOOKUP(C227,'[1]Cenus Pivot Data Sheet'!$A$1:$M$469,5,FALSE)</f>
        <v>307945</v>
      </c>
      <c r="H227" s="10">
        <f>VLOOKUP(C227,'[1]Cenus Pivot Data Sheet'!$A$1:$M$469,6,FALSE)</f>
        <v>293831</v>
      </c>
      <c r="I227" s="10">
        <f>VLOOKUP(C227,'[1]Cenus Pivot Data Sheet'!$A$1:$M$469,7,FALSE)</f>
        <v>307324</v>
      </c>
      <c r="J227" s="10">
        <f>VLOOKUP(C227,'[1]Cenus Pivot Data Sheet'!$A$1:$M$469,8,FALSE)</f>
        <v>300392</v>
      </c>
      <c r="K227" s="10">
        <f>VLOOKUP(C227,'[1]Cenus Pivot Data Sheet'!$A$1:$M$469,9,FALSE)</f>
        <v>204233</v>
      </c>
      <c r="L227" s="10">
        <f>VLOOKUP(C227,'[1]Cenus Pivot Data Sheet'!$A$1:$M$469,10,FALSE)</f>
        <v>104380</v>
      </c>
      <c r="M227" s="10">
        <f>VLOOKUP(C227,'[1]Cenus Pivot Data Sheet'!$A$1:$M$469,11,FALSE)</f>
        <v>38602</v>
      </c>
      <c r="N227" s="10">
        <f>VLOOKUP(C227,'[1]Cenus Pivot Data Sheet'!$A$1:$M$469,12,FALSE)</f>
        <v>347215</v>
      </c>
      <c r="O227" s="10">
        <f>VLOOKUP(C227,'[1]Cenus Pivot Data Sheet'!$A$1:$M$469,13,FALSE)</f>
        <v>2366832</v>
      </c>
      <c r="P227" s="11">
        <f>IFERROR(VLOOKUP(C227,'[1]Influenze Pivot Data Sheet'!$A$1:$M$461,2,FALSE),0)</f>
        <v>108</v>
      </c>
      <c r="Q227" s="11">
        <f>IFERROR(VLOOKUP(C227,'[1]Influenze Pivot Data Sheet'!$A$1:$M$461,3,FALSE),0)</f>
        <v>58</v>
      </c>
      <c r="R227" s="11">
        <f>IFERROR(VLOOKUP(C227,'[1]Influenze Pivot Data Sheet'!$A$1:$M$461,4,FALSE),0)</f>
        <v>48</v>
      </c>
      <c r="S227" s="11">
        <f>IFERROR(VLOOKUP(C227,'[1]Influenze Pivot Data Sheet'!$A$1:$M$461,5,FALSE),0)</f>
        <v>56</v>
      </c>
      <c r="T227" s="11">
        <f>IFERROR(VLOOKUP(C227,'[1]Influenze Pivot Data Sheet'!$A$1:$M$461,6,FALSE),0)</f>
        <v>42</v>
      </c>
      <c r="U227" s="11">
        <f>IFERROR(VLOOKUP(C227,'[1]Influenze Pivot Data Sheet'!$A$1:$M$461,7,FALSE),0)</f>
        <v>61</v>
      </c>
      <c r="V227" s="11">
        <f>IFERROR(VLOOKUP(C227,'[1]Influenze Pivot Data Sheet'!$A$1:$M$461,8,FALSE),0)</f>
        <v>93</v>
      </c>
      <c r="W227" s="11">
        <f>IFERROR(VLOOKUP(C227,'[1]Influenze Pivot Data Sheet'!$A$1:$M$461,9,FALSE),0)</f>
        <v>159</v>
      </c>
      <c r="X227" s="11">
        <f>IFERROR(VLOOKUP(C227,'[1]Influenze Pivot Data Sheet'!$A$1:$M$461,10,FALSE),0)</f>
        <v>212</v>
      </c>
      <c r="Y227" s="11">
        <f>IFERROR(VLOOKUP(C227,'[1]Influenze Pivot Data Sheet'!$A$1:$M$461,11,FALSE),0)</f>
        <v>219</v>
      </c>
      <c r="Z227" s="11">
        <f>IFERROR(VLOOKUP(C227,'[1]Influenze Pivot Data Sheet'!$A$1:$M$461,12,FALSE),0)</f>
        <v>590</v>
      </c>
      <c r="AA227" s="11">
        <f>IFERROR(VLOOKUP(C227,'[1]Influenze Pivot Data Sheet'!$A$1:$M$461,13,FALSE),0)</f>
        <v>1056</v>
      </c>
      <c r="AB227" s="4">
        <f t="shared" si="17"/>
        <v>7.2182380815527232E-4</v>
      </c>
      <c r="AC227" s="4">
        <f t="shared" si="18"/>
        <v>1.7938440221694379E-4</v>
      </c>
      <c r="AD227" s="4">
        <f t="shared" si="19"/>
        <v>1.4235888675350559E-4</v>
      </c>
      <c r="AE227" s="4">
        <f t="shared" si="21"/>
        <v>1.818506551494585E-4</v>
      </c>
      <c r="AF227" s="4">
        <f t="shared" si="21"/>
        <v>1.429393086502105E-4</v>
      </c>
      <c r="AG227" s="4">
        <f t="shared" si="21"/>
        <v>1.9848758964480484E-4</v>
      </c>
      <c r="AH227" s="4">
        <f t="shared" si="20"/>
        <v>3.0959546192974513E-4</v>
      </c>
      <c r="AI227" s="4">
        <f t="shared" si="20"/>
        <v>7.7852256980997191E-4</v>
      </c>
      <c r="AJ227" s="4">
        <f t="shared" si="20"/>
        <v>2.0310404292009964E-3</v>
      </c>
      <c r="AK227" s="4">
        <f t="shared" si="20"/>
        <v>5.673281177141081E-3</v>
      </c>
      <c r="AL227" s="4">
        <f t="shared" si="20"/>
        <v>1.6992353440951572E-3</v>
      </c>
      <c r="AM227" s="4">
        <f t="shared" si="20"/>
        <v>4.4616601431787302E-4</v>
      </c>
    </row>
    <row r="228" spans="1:39" x14ac:dyDescent="0.3">
      <c r="A228" s="9" t="s">
        <v>280</v>
      </c>
      <c r="B228" s="9" t="s">
        <v>22</v>
      </c>
      <c r="C228" s="9" t="s">
        <v>281</v>
      </c>
      <c r="D228" s="10">
        <f>VLOOKUP(C228,'[1]Cenus Pivot Data Sheet'!$A$1:$M$469,2,FALSE)</f>
        <v>387831.17799999996</v>
      </c>
      <c r="E228" s="10">
        <f>VLOOKUP(C228,'[1]Cenus Pivot Data Sheet'!$A$1:$M$469,3,FALSE)</f>
        <v>765931.51899999997</v>
      </c>
      <c r="F228" s="10">
        <f>VLOOKUP(C228,'[1]Cenus Pivot Data Sheet'!$A$1:$M$469,4,FALSE)</f>
        <v>823917.65600000019</v>
      </c>
      <c r="G228" s="10">
        <f>VLOOKUP(C228,'[1]Cenus Pivot Data Sheet'!$A$1:$M$469,5,FALSE)</f>
        <v>743732.13800000004</v>
      </c>
      <c r="H228" s="10">
        <f>VLOOKUP(C228,'[1]Cenus Pivot Data Sheet'!$A$1:$M$469,6,FALSE)</f>
        <v>785589.59499999962</v>
      </c>
      <c r="I228" s="10">
        <f>VLOOKUP(C228,'[1]Cenus Pivot Data Sheet'!$A$1:$M$469,7,FALSE)</f>
        <v>855733.82599999965</v>
      </c>
      <c r="J228" s="10">
        <f>VLOOKUP(C228,'[1]Cenus Pivot Data Sheet'!$A$1:$M$469,8,FALSE)</f>
        <v>643494.84899999993</v>
      </c>
      <c r="K228" s="10">
        <f>VLOOKUP(C228,'[1]Cenus Pivot Data Sheet'!$A$1:$M$469,9,FALSE)</f>
        <v>399549.6370000001</v>
      </c>
      <c r="L228" s="10">
        <f>VLOOKUP(C228,'[1]Cenus Pivot Data Sheet'!$A$1:$M$469,10,FALSE)</f>
        <v>269276.93200000003</v>
      </c>
      <c r="M228" s="10">
        <f>VLOOKUP(C228,'[1]Cenus Pivot Data Sheet'!$A$1:$M$469,11,FALSE)</f>
        <v>108359.32900000001</v>
      </c>
      <c r="N228" s="10">
        <f>VLOOKUP(C228,'[1]Cenus Pivot Data Sheet'!$A$1:$M$469,12,FALSE)</f>
        <v>777185.89800000016</v>
      </c>
      <c r="O228" s="10">
        <f>VLOOKUP(C228,'[1]Cenus Pivot Data Sheet'!$A$1:$M$469,13,FALSE)</f>
        <v>5783416.659</v>
      </c>
      <c r="P228" s="11">
        <f>IFERROR(VLOOKUP(C228,'[1]Influenze Pivot Data Sheet'!$A$1:$M$461,2,FALSE),0)</f>
        <v>126</v>
      </c>
      <c r="Q228" s="11">
        <f>IFERROR(VLOOKUP(C228,'[1]Influenze Pivot Data Sheet'!$A$1:$M$461,3,FALSE),0)</f>
        <v>65</v>
      </c>
      <c r="R228" s="11">
        <f>IFERROR(VLOOKUP(C228,'[1]Influenze Pivot Data Sheet'!$A$1:$M$461,4,FALSE),0)</f>
        <v>48</v>
      </c>
      <c r="S228" s="11">
        <f>IFERROR(VLOOKUP(C228,'[1]Influenze Pivot Data Sheet'!$A$1:$M$461,5,FALSE),0)</f>
        <v>64</v>
      </c>
      <c r="T228" s="11">
        <f>IFERROR(VLOOKUP(C228,'[1]Influenze Pivot Data Sheet'!$A$1:$M$461,6,FALSE),0)</f>
        <v>65</v>
      </c>
      <c r="U228" s="11">
        <f>IFERROR(VLOOKUP(C228,'[1]Influenze Pivot Data Sheet'!$A$1:$M$461,7,FALSE),0)</f>
        <v>55</v>
      </c>
      <c r="V228" s="11">
        <f>IFERROR(VLOOKUP(C228,'[1]Influenze Pivot Data Sheet'!$A$1:$M$461,8,FALSE),0)</f>
        <v>82</v>
      </c>
      <c r="W228" s="11">
        <f>IFERROR(VLOOKUP(C228,'[1]Influenze Pivot Data Sheet'!$A$1:$M$461,9,FALSE),0)</f>
        <v>144</v>
      </c>
      <c r="X228" s="11">
        <f>IFERROR(VLOOKUP(C228,'[1]Influenze Pivot Data Sheet'!$A$1:$M$461,10,FALSE),0)</f>
        <v>346</v>
      </c>
      <c r="Y228" s="11">
        <f>IFERROR(VLOOKUP(C228,'[1]Influenze Pivot Data Sheet'!$A$1:$M$461,11,FALSE),0)</f>
        <v>620</v>
      </c>
      <c r="Z228" s="11">
        <f>IFERROR(VLOOKUP(C228,'[1]Influenze Pivot Data Sheet'!$A$1:$M$461,12,FALSE),0)</f>
        <v>1110</v>
      </c>
      <c r="AA228" s="11">
        <f>IFERROR(VLOOKUP(C228,'[1]Influenze Pivot Data Sheet'!$A$1:$M$461,13,FALSE),0)</f>
        <v>1615</v>
      </c>
      <c r="AB228" s="4">
        <f t="shared" si="17"/>
        <v>3.248836275870529E-4</v>
      </c>
      <c r="AC228" s="4">
        <f t="shared" si="18"/>
        <v>8.4863983773463182E-5</v>
      </c>
      <c r="AD228" s="4">
        <f t="shared" si="19"/>
        <v>5.8258249050072534E-5</v>
      </c>
      <c r="AE228" s="4">
        <f t="shared" si="21"/>
        <v>8.6052486816160688E-5</v>
      </c>
      <c r="AF228" s="4">
        <f t="shared" si="21"/>
        <v>8.2740403403637274E-5</v>
      </c>
      <c r="AG228" s="4">
        <f t="shared" si="21"/>
        <v>6.4272321987187669E-5</v>
      </c>
      <c r="AH228" s="4">
        <f t="shared" si="20"/>
        <v>1.2742914745538235E-4</v>
      </c>
      <c r="AI228" s="4">
        <f t="shared" si="20"/>
        <v>3.6040578357477012E-4</v>
      </c>
      <c r="AJ228" s="4">
        <f t="shared" si="20"/>
        <v>1.2849225421210605E-3</v>
      </c>
      <c r="AK228" s="4">
        <f t="shared" si="20"/>
        <v>5.7217039429987605E-3</v>
      </c>
      <c r="AL228" s="4">
        <f t="shared" si="20"/>
        <v>1.428229723231545E-3</v>
      </c>
      <c r="AM228" s="4">
        <f t="shared" si="20"/>
        <v>2.7924669710365407E-4</v>
      </c>
    </row>
    <row r="229" spans="1:39" x14ac:dyDescent="0.3">
      <c r="A229" s="9" t="s">
        <v>280</v>
      </c>
      <c r="B229" s="9" t="s">
        <v>24</v>
      </c>
      <c r="C229" s="9" t="s">
        <v>282</v>
      </c>
      <c r="D229" s="10">
        <f>VLOOKUP(C229,'[1]Cenus Pivot Data Sheet'!$A$1:$M$469,2,FALSE)</f>
        <v>375261.67999999993</v>
      </c>
      <c r="E229" s="10">
        <f>VLOOKUP(C229,'[1]Cenus Pivot Data Sheet'!$A$1:$M$469,3,FALSE)</f>
        <v>763225.29200000002</v>
      </c>
      <c r="F229" s="10">
        <f>VLOOKUP(C229,'[1]Cenus Pivot Data Sheet'!$A$1:$M$469,4,FALSE)</f>
        <v>811646.90799999982</v>
      </c>
      <c r="G229" s="10">
        <f>VLOOKUP(C229,'[1]Cenus Pivot Data Sheet'!$A$1:$M$469,5,FALSE)</f>
        <v>730368.17</v>
      </c>
      <c r="H229" s="10">
        <f>VLOOKUP(C229,'[1]Cenus Pivot Data Sheet'!$A$1:$M$469,6,FALSE)</f>
        <v>756350.48499999987</v>
      </c>
      <c r="I229" s="10">
        <f>VLOOKUP(C229,'[1]Cenus Pivot Data Sheet'!$A$1:$M$469,7,FALSE)</f>
        <v>852100.44200000004</v>
      </c>
      <c r="J229" s="10">
        <f>VLOOKUP(C229,'[1]Cenus Pivot Data Sheet'!$A$1:$M$469,8,FALSE)</f>
        <v>659324.88399999985</v>
      </c>
      <c r="K229" s="10">
        <f>VLOOKUP(C229,'[1]Cenus Pivot Data Sheet'!$A$1:$M$469,9,FALSE)</f>
        <v>414003.42500000016</v>
      </c>
      <c r="L229" s="10">
        <f>VLOOKUP(C229,'[1]Cenus Pivot Data Sheet'!$A$1:$M$469,10,FALSE)</f>
        <v>264750.652</v>
      </c>
      <c r="M229" s="10">
        <f>VLOOKUP(C229,'[1]Cenus Pivot Data Sheet'!$A$1:$M$469,11,FALSE)</f>
        <v>107837.81700000004</v>
      </c>
      <c r="N229" s="10">
        <f>VLOOKUP(C229,'[1]Cenus Pivot Data Sheet'!$A$1:$M$469,12,FALSE)</f>
        <v>786591.8940000002</v>
      </c>
      <c r="O229" s="10">
        <f>VLOOKUP(C229,'[1]Cenus Pivot Data Sheet'!$A$1:$M$469,13,FALSE)</f>
        <v>5734869.754999999</v>
      </c>
      <c r="P229" s="11">
        <f>IFERROR(VLOOKUP(C229,'[1]Influenze Pivot Data Sheet'!$A$1:$M$461,2,FALSE),0)</f>
        <v>97</v>
      </c>
      <c r="Q229" s="11">
        <f>IFERROR(VLOOKUP(C229,'[1]Influenze Pivot Data Sheet'!$A$1:$M$461,3,FALSE),0)</f>
        <v>53</v>
      </c>
      <c r="R229" s="11">
        <f>IFERROR(VLOOKUP(C229,'[1]Influenze Pivot Data Sheet'!$A$1:$M$461,4,FALSE),0)</f>
        <v>50</v>
      </c>
      <c r="S229" s="11">
        <f>IFERROR(VLOOKUP(C229,'[1]Influenze Pivot Data Sheet'!$A$1:$M$461,5,FALSE),0)</f>
        <v>60</v>
      </c>
      <c r="T229" s="11">
        <f>IFERROR(VLOOKUP(C229,'[1]Influenze Pivot Data Sheet'!$A$1:$M$461,6,FALSE),0)</f>
        <v>42</v>
      </c>
      <c r="U229" s="11">
        <f>IFERROR(VLOOKUP(C229,'[1]Influenze Pivot Data Sheet'!$A$1:$M$461,7,FALSE),0)</f>
        <v>55</v>
      </c>
      <c r="V229" s="11">
        <f>IFERROR(VLOOKUP(C229,'[1]Influenze Pivot Data Sheet'!$A$1:$M$461,8,FALSE),0)</f>
        <v>64</v>
      </c>
      <c r="W229" s="11">
        <f>IFERROR(VLOOKUP(C229,'[1]Influenze Pivot Data Sheet'!$A$1:$M$461,9,FALSE),0)</f>
        <v>126</v>
      </c>
      <c r="X229" s="11">
        <f>IFERROR(VLOOKUP(C229,'[1]Influenze Pivot Data Sheet'!$A$1:$M$461,10,FALSE),0)</f>
        <v>312</v>
      </c>
      <c r="Y229" s="11">
        <f>IFERROR(VLOOKUP(C229,'[1]Influenze Pivot Data Sheet'!$A$1:$M$461,11,FALSE),0)</f>
        <v>568</v>
      </c>
      <c r="Z229" s="11">
        <f>IFERROR(VLOOKUP(C229,'[1]Influenze Pivot Data Sheet'!$A$1:$M$461,12,FALSE),0)</f>
        <v>1006</v>
      </c>
      <c r="AA229" s="11">
        <f>IFERROR(VLOOKUP(C229,'[1]Influenze Pivot Data Sheet'!$A$1:$M$461,13,FALSE),0)</f>
        <v>1427</v>
      </c>
      <c r="AB229" s="4">
        <f t="shared" si="17"/>
        <v>2.5848629148598389E-4</v>
      </c>
      <c r="AC229" s="4">
        <f t="shared" si="18"/>
        <v>6.9442143172582382E-5</v>
      </c>
      <c r="AD229" s="4">
        <f t="shared" si="19"/>
        <v>6.1603142335878909E-5</v>
      </c>
      <c r="AE229" s="4">
        <f t="shared" si="21"/>
        <v>8.2150348912384829E-5</v>
      </c>
      <c r="AF229" s="4">
        <f t="shared" si="21"/>
        <v>5.5529811685121097E-5</v>
      </c>
      <c r="AG229" s="4">
        <f t="shared" si="21"/>
        <v>6.4546381258654477E-5</v>
      </c>
      <c r="AH229" s="4">
        <f t="shared" si="20"/>
        <v>9.7068989132829422E-5</v>
      </c>
      <c r="AI229" s="4">
        <f t="shared" si="20"/>
        <v>3.0434530825439415E-4</v>
      </c>
      <c r="AJ229" s="4">
        <f t="shared" si="20"/>
        <v>1.1784673527451784E-3</v>
      </c>
      <c r="AK229" s="4">
        <f t="shared" si="20"/>
        <v>5.267168937590788E-3</v>
      </c>
      <c r="AL229" s="4">
        <f t="shared" si="20"/>
        <v>1.2789351221053897E-3</v>
      </c>
      <c r="AM229" s="4">
        <f t="shared" si="20"/>
        <v>2.4882866760066467E-4</v>
      </c>
    </row>
    <row r="230" spans="1:39" x14ac:dyDescent="0.3">
      <c r="A230" s="9" t="s">
        <v>280</v>
      </c>
      <c r="B230" s="9" t="s">
        <v>26</v>
      </c>
      <c r="C230" s="9" t="s">
        <v>283</v>
      </c>
      <c r="D230" s="10">
        <f>VLOOKUP(C230,'[1]Cenus Pivot Data Sheet'!$A$1:$M$469,2,FALSE)</f>
        <v>374261.94099999993</v>
      </c>
      <c r="E230" s="10">
        <f>VLOOKUP(C230,'[1]Cenus Pivot Data Sheet'!$A$1:$M$469,3,FALSE)</f>
        <v>758149.55799999996</v>
      </c>
      <c r="F230" s="10">
        <f>VLOOKUP(C230,'[1]Cenus Pivot Data Sheet'!$A$1:$M$469,4,FALSE)</f>
        <v>814624.70700000005</v>
      </c>
      <c r="G230" s="10">
        <f>VLOOKUP(C230,'[1]Cenus Pivot Data Sheet'!$A$1:$M$469,5,FALSE)</f>
        <v>746204.31500000006</v>
      </c>
      <c r="H230" s="10">
        <f>VLOOKUP(C230,'[1]Cenus Pivot Data Sheet'!$A$1:$M$469,6,FALSE)</f>
        <v>739678.80200000014</v>
      </c>
      <c r="I230" s="10">
        <f>VLOOKUP(C230,'[1]Cenus Pivot Data Sheet'!$A$1:$M$469,7,FALSE)</f>
        <v>850235.804</v>
      </c>
      <c r="J230" s="10">
        <f>VLOOKUP(C230,'[1]Cenus Pivot Data Sheet'!$A$1:$M$469,8,FALSE)</f>
        <v>679047.21</v>
      </c>
      <c r="K230" s="10">
        <f>VLOOKUP(C230,'[1]Cenus Pivot Data Sheet'!$A$1:$M$469,9,FALSE)</f>
        <v>418201.08400000003</v>
      </c>
      <c r="L230" s="10">
        <f>VLOOKUP(C230,'[1]Cenus Pivot Data Sheet'!$A$1:$M$469,10,FALSE)</f>
        <v>261058.69799999995</v>
      </c>
      <c r="M230" s="10">
        <f>VLOOKUP(C230,'[1]Cenus Pivot Data Sheet'!$A$1:$M$469,11,FALSE)</f>
        <v>107997.07799999994</v>
      </c>
      <c r="N230" s="10">
        <f>VLOOKUP(C230,'[1]Cenus Pivot Data Sheet'!$A$1:$M$469,12,FALSE)</f>
        <v>787256.86</v>
      </c>
      <c r="O230" s="10">
        <f>VLOOKUP(C230,'[1]Cenus Pivot Data Sheet'!$A$1:$M$469,13,FALSE)</f>
        <v>5749459.1969999997</v>
      </c>
      <c r="P230" s="11">
        <f>IFERROR(VLOOKUP(C230,'[1]Influenze Pivot Data Sheet'!$A$1:$M$461,2,FALSE),0)</f>
        <v>88</v>
      </c>
      <c r="Q230" s="11">
        <f>IFERROR(VLOOKUP(C230,'[1]Influenze Pivot Data Sheet'!$A$1:$M$461,3,FALSE),0)</f>
        <v>47</v>
      </c>
      <c r="R230" s="11">
        <f>IFERROR(VLOOKUP(C230,'[1]Influenze Pivot Data Sheet'!$A$1:$M$461,4,FALSE),0)</f>
        <v>43</v>
      </c>
      <c r="S230" s="11">
        <f>IFERROR(VLOOKUP(C230,'[1]Influenze Pivot Data Sheet'!$A$1:$M$461,5,FALSE),0)</f>
        <v>61</v>
      </c>
      <c r="T230" s="11">
        <f>IFERROR(VLOOKUP(C230,'[1]Influenze Pivot Data Sheet'!$A$1:$M$461,6,FALSE),0)</f>
        <v>50</v>
      </c>
      <c r="U230" s="11">
        <f>IFERROR(VLOOKUP(C230,'[1]Influenze Pivot Data Sheet'!$A$1:$M$461,7,FALSE),0)</f>
        <v>57</v>
      </c>
      <c r="V230" s="11">
        <f>IFERROR(VLOOKUP(C230,'[1]Influenze Pivot Data Sheet'!$A$1:$M$461,8,FALSE),0)</f>
        <v>84</v>
      </c>
      <c r="W230" s="11">
        <f>IFERROR(VLOOKUP(C230,'[1]Influenze Pivot Data Sheet'!$A$1:$M$461,9,FALSE),0)</f>
        <v>143</v>
      </c>
      <c r="X230" s="11">
        <f>IFERROR(VLOOKUP(C230,'[1]Influenze Pivot Data Sheet'!$A$1:$M$461,10,FALSE),0)</f>
        <v>310</v>
      </c>
      <c r="Y230" s="11">
        <f>IFERROR(VLOOKUP(C230,'[1]Influenze Pivot Data Sheet'!$A$1:$M$461,11,FALSE),0)</f>
        <v>562</v>
      </c>
      <c r="Z230" s="11">
        <f>IFERROR(VLOOKUP(C230,'[1]Influenze Pivot Data Sheet'!$A$1:$M$461,12,FALSE),0)</f>
        <v>1015</v>
      </c>
      <c r="AA230" s="11">
        <f>IFERROR(VLOOKUP(C230,'[1]Influenze Pivot Data Sheet'!$A$1:$M$461,13,FALSE),0)</f>
        <v>1445</v>
      </c>
      <c r="AB230" s="4">
        <f t="shared" si="17"/>
        <v>2.3512943839512662E-4</v>
      </c>
      <c r="AC230" s="4">
        <f t="shared" si="18"/>
        <v>6.1993045440778325E-5</v>
      </c>
      <c r="AD230" s="4">
        <f t="shared" si="19"/>
        <v>5.2785042769393926E-5</v>
      </c>
      <c r="AE230" s="4">
        <f t="shared" si="21"/>
        <v>8.1747048058814823E-5</v>
      </c>
      <c r="AF230" s="4">
        <f t="shared" si="21"/>
        <v>6.7596908096874181E-5</v>
      </c>
      <c r="AG230" s="4">
        <f t="shared" si="21"/>
        <v>6.7040225466675354E-5</v>
      </c>
      <c r="AH230" s="4">
        <f t="shared" si="20"/>
        <v>1.2370273931322094E-4</v>
      </c>
      <c r="AI230" s="4">
        <f t="shared" si="20"/>
        <v>3.4194076837926126E-4</v>
      </c>
      <c r="AJ230" s="4">
        <f t="shared" si="20"/>
        <v>1.1874724051523465E-3</v>
      </c>
      <c r="AK230" s="4">
        <f t="shared" si="20"/>
        <v>5.2038444966075875E-3</v>
      </c>
      <c r="AL230" s="4">
        <f t="shared" si="20"/>
        <v>1.2892869552130672E-3</v>
      </c>
      <c r="AM230" s="4">
        <f t="shared" si="20"/>
        <v>2.5132798590065373E-4</v>
      </c>
    </row>
    <row r="231" spans="1:39" x14ac:dyDescent="0.3">
      <c r="A231" s="9" t="s">
        <v>280</v>
      </c>
      <c r="B231" s="9" t="s">
        <v>28</v>
      </c>
      <c r="C231" s="9" t="s">
        <v>284</v>
      </c>
      <c r="D231" s="10">
        <f>VLOOKUP(C231,'[1]Cenus Pivot Data Sheet'!$A$1:$M$469,2,FALSE)</f>
        <v>373549.68700000003</v>
      </c>
      <c r="E231" s="10">
        <f>VLOOKUP(C231,'[1]Cenus Pivot Data Sheet'!$A$1:$M$469,3,FALSE)</f>
        <v>760022.4700000002</v>
      </c>
      <c r="F231" s="10">
        <f>VLOOKUP(C231,'[1]Cenus Pivot Data Sheet'!$A$1:$M$469,4,FALSE)</f>
        <v>808175.0229999997</v>
      </c>
      <c r="G231" s="10">
        <f>VLOOKUP(C231,'[1]Cenus Pivot Data Sheet'!$A$1:$M$469,5,FALSE)</f>
        <v>753717.73399999971</v>
      </c>
      <c r="H231" s="10">
        <f>VLOOKUP(C231,'[1]Cenus Pivot Data Sheet'!$A$1:$M$469,6,FALSE)</f>
        <v>727506.81599999988</v>
      </c>
      <c r="I231" s="10">
        <f>VLOOKUP(C231,'[1]Cenus Pivot Data Sheet'!$A$1:$M$469,7,FALSE)</f>
        <v>845374.69300000009</v>
      </c>
      <c r="J231" s="10">
        <f>VLOOKUP(C231,'[1]Cenus Pivot Data Sheet'!$A$1:$M$469,8,FALSE)</f>
        <v>698495.49599999981</v>
      </c>
      <c r="K231" s="10">
        <f>VLOOKUP(C231,'[1]Cenus Pivot Data Sheet'!$A$1:$M$469,9,FALSE)</f>
        <v>434252.21000000008</v>
      </c>
      <c r="L231" s="10">
        <f>VLOOKUP(C231,'[1]Cenus Pivot Data Sheet'!$A$1:$M$469,10,FALSE)</f>
        <v>260196.70299999995</v>
      </c>
      <c r="M231" s="10">
        <f>VLOOKUP(C231,'[1]Cenus Pivot Data Sheet'!$A$1:$M$469,11,FALSE)</f>
        <v>110457.48900000003</v>
      </c>
      <c r="N231" s="10">
        <f>VLOOKUP(C231,'[1]Cenus Pivot Data Sheet'!$A$1:$M$469,12,FALSE)</f>
        <v>804906.40200000012</v>
      </c>
      <c r="O231" s="10">
        <f>VLOOKUP(C231,'[1]Cenus Pivot Data Sheet'!$A$1:$M$469,13,FALSE)</f>
        <v>5771748.3209999995</v>
      </c>
      <c r="P231" s="11">
        <f>IFERROR(VLOOKUP(C231,'[1]Influenze Pivot Data Sheet'!$A$1:$M$461,2,FALSE),0)</f>
        <v>111</v>
      </c>
      <c r="Q231" s="11">
        <f>IFERROR(VLOOKUP(C231,'[1]Influenze Pivot Data Sheet'!$A$1:$M$461,3,FALSE),0)</f>
        <v>52</v>
      </c>
      <c r="R231" s="11">
        <f>IFERROR(VLOOKUP(C231,'[1]Influenze Pivot Data Sheet'!$A$1:$M$461,4,FALSE),0)</f>
        <v>52</v>
      </c>
      <c r="S231" s="11">
        <f>IFERROR(VLOOKUP(C231,'[1]Influenze Pivot Data Sheet'!$A$1:$M$461,5,FALSE),0)</f>
        <v>67</v>
      </c>
      <c r="T231" s="11">
        <f>IFERROR(VLOOKUP(C231,'[1]Influenze Pivot Data Sheet'!$A$1:$M$461,6,FALSE),0)</f>
        <v>71</v>
      </c>
      <c r="U231" s="11">
        <f>IFERROR(VLOOKUP(C231,'[1]Influenze Pivot Data Sheet'!$A$1:$M$461,7,FALSE),0)</f>
        <v>55</v>
      </c>
      <c r="V231" s="11">
        <f>IFERROR(VLOOKUP(C231,'[1]Influenze Pivot Data Sheet'!$A$1:$M$461,8,FALSE),0)</f>
        <v>83</v>
      </c>
      <c r="W231" s="11">
        <f>IFERROR(VLOOKUP(C231,'[1]Influenze Pivot Data Sheet'!$A$1:$M$461,9,FALSE),0)</f>
        <v>138</v>
      </c>
      <c r="X231" s="11">
        <f>IFERROR(VLOOKUP(C231,'[1]Influenze Pivot Data Sheet'!$A$1:$M$461,10,FALSE),0)</f>
        <v>317</v>
      </c>
      <c r="Y231" s="11">
        <f>IFERROR(VLOOKUP(C231,'[1]Influenze Pivot Data Sheet'!$A$1:$M$461,11,FALSE),0)</f>
        <v>573</v>
      </c>
      <c r="Z231" s="11">
        <f>IFERROR(VLOOKUP(C231,'[1]Influenze Pivot Data Sheet'!$A$1:$M$461,12,FALSE),0)</f>
        <v>1028</v>
      </c>
      <c r="AA231" s="11">
        <f>IFERROR(VLOOKUP(C231,'[1]Influenze Pivot Data Sheet'!$A$1:$M$461,13,FALSE),0)</f>
        <v>1519</v>
      </c>
      <c r="AB231" s="4">
        <f t="shared" si="17"/>
        <v>2.9714922502397918E-4</v>
      </c>
      <c r="AC231" s="4">
        <f t="shared" si="18"/>
        <v>6.8419029768948791E-5</v>
      </c>
      <c r="AD231" s="4">
        <f t="shared" si="19"/>
        <v>6.4342498246199847E-5</v>
      </c>
      <c r="AE231" s="4">
        <f t="shared" si="21"/>
        <v>8.8892694144834903E-5</v>
      </c>
      <c r="AF231" s="4">
        <f t="shared" si="21"/>
        <v>9.7593587356850289E-5</v>
      </c>
      <c r="AG231" s="4">
        <f t="shared" si="21"/>
        <v>6.5059908293232986E-5</v>
      </c>
      <c r="AH231" s="4">
        <f t="shared" si="20"/>
        <v>1.1882682204152684E-4</v>
      </c>
      <c r="AI231" s="4">
        <f t="shared" si="20"/>
        <v>3.1778767458661865E-4</v>
      </c>
      <c r="AJ231" s="4">
        <f t="shared" si="20"/>
        <v>1.2183090575133078E-3</v>
      </c>
      <c r="AK231" s="4">
        <f t="shared" si="20"/>
        <v>5.1875160768863745E-3</v>
      </c>
      <c r="AL231" s="4">
        <f t="shared" si="20"/>
        <v>1.2771671307939228E-3</v>
      </c>
      <c r="AM231" s="4">
        <f t="shared" si="20"/>
        <v>2.6317848865191362E-4</v>
      </c>
    </row>
    <row r="232" spans="1:39" x14ac:dyDescent="0.3">
      <c r="A232" s="9" t="s">
        <v>280</v>
      </c>
      <c r="B232" s="9" t="s">
        <v>30</v>
      </c>
      <c r="C232" s="9" t="s">
        <v>285</v>
      </c>
      <c r="D232" s="10">
        <f>VLOOKUP(C232,'[1]Cenus Pivot Data Sheet'!$A$1:$M$469,2,FALSE)</f>
        <v>353791.23699999996</v>
      </c>
      <c r="E232" s="10">
        <f>VLOOKUP(C232,'[1]Cenus Pivot Data Sheet'!$A$1:$M$469,3,FALSE)</f>
        <v>728921.28500000003</v>
      </c>
      <c r="F232" s="10">
        <f>VLOOKUP(C232,'[1]Cenus Pivot Data Sheet'!$A$1:$M$469,4,FALSE)</f>
        <v>775389.61399999994</v>
      </c>
      <c r="G232" s="10">
        <f>VLOOKUP(C232,'[1]Cenus Pivot Data Sheet'!$A$1:$M$469,5,FALSE)</f>
        <v>735682.3470000003</v>
      </c>
      <c r="H232" s="10">
        <f>VLOOKUP(C232,'[1]Cenus Pivot Data Sheet'!$A$1:$M$469,6,FALSE)</f>
        <v>690184.54099999997</v>
      </c>
      <c r="I232" s="10">
        <f>VLOOKUP(C232,'[1]Cenus Pivot Data Sheet'!$A$1:$M$469,7,FALSE)</f>
        <v>806044.48499999964</v>
      </c>
      <c r="J232" s="10">
        <f>VLOOKUP(C232,'[1]Cenus Pivot Data Sheet'!$A$1:$M$469,8,FALSE)</f>
        <v>686515.04299999983</v>
      </c>
      <c r="K232" s="10">
        <f>VLOOKUP(C232,'[1]Cenus Pivot Data Sheet'!$A$1:$M$469,9,FALSE)</f>
        <v>425056.95299999986</v>
      </c>
      <c r="L232" s="10">
        <f>VLOOKUP(C232,'[1]Cenus Pivot Data Sheet'!$A$1:$M$469,10,FALSE)</f>
        <v>250309.04100000006</v>
      </c>
      <c r="M232" s="10">
        <f>VLOOKUP(C232,'[1]Cenus Pivot Data Sheet'!$A$1:$M$469,11,FALSE)</f>
        <v>107825.95600000001</v>
      </c>
      <c r="N232" s="10">
        <f>VLOOKUP(C232,'[1]Cenus Pivot Data Sheet'!$A$1:$M$469,12,FALSE)</f>
        <v>783191.95</v>
      </c>
      <c r="O232" s="10">
        <f>VLOOKUP(C232,'[1]Cenus Pivot Data Sheet'!$A$1:$M$469,13,FALSE)</f>
        <v>5559720.5019999994</v>
      </c>
      <c r="P232" s="11">
        <f>IFERROR(VLOOKUP(C232,'[1]Influenze Pivot Data Sheet'!$A$1:$M$461,2,FALSE),0)</f>
        <v>139</v>
      </c>
      <c r="Q232" s="11">
        <f>IFERROR(VLOOKUP(C232,'[1]Influenze Pivot Data Sheet'!$A$1:$M$461,3,FALSE),0)</f>
        <v>55</v>
      </c>
      <c r="R232" s="11">
        <f>IFERROR(VLOOKUP(C232,'[1]Influenze Pivot Data Sheet'!$A$1:$M$461,4,FALSE),0)</f>
        <v>51</v>
      </c>
      <c r="S232" s="11">
        <f>IFERROR(VLOOKUP(C232,'[1]Influenze Pivot Data Sheet'!$A$1:$M$461,5,FALSE),0)</f>
        <v>57</v>
      </c>
      <c r="T232" s="11">
        <f>IFERROR(VLOOKUP(C232,'[1]Influenze Pivot Data Sheet'!$A$1:$M$461,6,FALSE),0)</f>
        <v>47</v>
      </c>
      <c r="U232" s="11">
        <f>IFERROR(VLOOKUP(C232,'[1]Influenze Pivot Data Sheet'!$A$1:$M$461,7,FALSE),0)</f>
        <v>62</v>
      </c>
      <c r="V232" s="11">
        <f>IFERROR(VLOOKUP(C232,'[1]Influenze Pivot Data Sheet'!$A$1:$M$461,8,FALSE),0)</f>
        <v>63</v>
      </c>
      <c r="W232" s="11">
        <f>IFERROR(VLOOKUP(C232,'[1]Influenze Pivot Data Sheet'!$A$1:$M$461,9,FALSE),0)</f>
        <v>171</v>
      </c>
      <c r="X232" s="11">
        <f>IFERROR(VLOOKUP(C232,'[1]Influenze Pivot Data Sheet'!$A$1:$M$461,10,FALSE),0)</f>
        <v>318</v>
      </c>
      <c r="Y232" s="11">
        <f>IFERROR(VLOOKUP(C232,'[1]Influenze Pivot Data Sheet'!$A$1:$M$461,11,FALSE),0)</f>
        <v>647</v>
      </c>
      <c r="Z232" s="11">
        <f>IFERROR(VLOOKUP(C232,'[1]Influenze Pivot Data Sheet'!$A$1:$M$461,12,FALSE),0)</f>
        <v>1136</v>
      </c>
      <c r="AA232" s="11">
        <f>IFERROR(VLOOKUP(C232,'[1]Influenze Pivot Data Sheet'!$A$1:$M$461,13,FALSE),0)</f>
        <v>1610</v>
      </c>
      <c r="AB232" s="4">
        <f t="shared" si="17"/>
        <v>3.9288706294328033E-4</v>
      </c>
      <c r="AC232" s="4">
        <f t="shared" si="18"/>
        <v>7.545396345505262E-5</v>
      </c>
      <c r="AD232" s="4">
        <f t="shared" si="19"/>
        <v>6.5773385507327675E-5</v>
      </c>
      <c r="AE232" s="4">
        <f t="shared" si="21"/>
        <v>7.7479091665631582E-5</v>
      </c>
      <c r="AF232" s="4">
        <f t="shared" si="21"/>
        <v>6.8097729241953575E-5</v>
      </c>
      <c r="AG232" s="4">
        <f t="shared" si="21"/>
        <v>7.6918831595256223E-5</v>
      </c>
      <c r="AH232" s="4">
        <f t="shared" si="20"/>
        <v>9.1767836178354535E-5</v>
      </c>
      <c r="AI232" s="4">
        <f t="shared" si="20"/>
        <v>4.0229903026665713E-4</v>
      </c>
      <c r="AJ232" s="4">
        <f t="shared" si="20"/>
        <v>1.2704295407372039E-3</v>
      </c>
      <c r="AK232" s="4">
        <f t="shared" si="20"/>
        <v>6.0004105134018005E-3</v>
      </c>
      <c r="AL232" s="4">
        <f t="shared" si="20"/>
        <v>1.4504745611851604E-3</v>
      </c>
      <c r="AM232" s="4">
        <f t="shared" si="20"/>
        <v>2.8958290248958277E-4</v>
      </c>
    </row>
    <row r="233" spans="1:39" x14ac:dyDescent="0.3">
      <c r="A233" s="9" t="s">
        <v>280</v>
      </c>
      <c r="B233" s="9" t="s">
        <v>32</v>
      </c>
      <c r="C233" s="9" t="s">
        <v>286</v>
      </c>
      <c r="D233" s="10">
        <f>VLOOKUP(C233,'[1]Cenus Pivot Data Sheet'!$A$1:$M$469,2,FALSE)</f>
        <v>364253.70500000013</v>
      </c>
      <c r="E233" s="10">
        <f>VLOOKUP(C233,'[1]Cenus Pivot Data Sheet'!$A$1:$M$469,3,FALSE)</f>
        <v>751848.13800000004</v>
      </c>
      <c r="F233" s="10">
        <f>VLOOKUP(C233,'[1]Cenus Pivot Data Sheet'!$A$1:$M$469,4,FALSE)</f>
        <v>798866.20100000023</v>
      </c>
      <c r="G233" s="10">
        <f>VLOOKUP(C233,'[1]Cenus Pivot Data Sheet'!$A$1:$M$469,5,FALSE)</f>
        <v>764137.75400000031</v>
      </c>
      <c r="H233" s="10">
        <f>VLOOKUP(C233,'[1]Cenus Pivot Data Sheet'!$A$1:$M$469,6,FALSE)</f>
        <v>707771.87500000012</v>
      </c>
      <c r="I233" s="10">
        <f>VLOOKUP(C233,'[1]Cenus Pivot Data Sheet'!$A$1:$M$469,7,FALSE)</f>
        <v>819487.21400000015</v>
      </c>
      <c r="J233" s="10">
        <f>VLOOKUP(C233,'[1]Cenus Pivot Data Sheet'!$A$1:$M$469,8,FALSE)</f>
        <v>731425.98699999996</v>
      </c>
      <c r="K233" s="10">
        <f>VLOOKUP(C233,'[1]Cenus Pivot Data Sheet'!$A$1:$M$469,9,FALSE)</f>
        <v>459815.76800000004</v>
      </c>
      <c r="L233" s="10">
        <f>VLOOKUP(C233,'[1]Cenus Pivot Data Sheet'!$A$1:$M$469,10,FALSE)</f>
        <v>262065.17500000005</v>
      </c>
      <c r="M233" s="10">
        <f>VLOOKUP(C233,'[1]Cenus Pivot Data Sheet'!$A$1:$M$469,11,FALSE)</f>
        <v>112865.90399999999</v>
      </c>
      <c r="N233" s="10">
        <f>VLOOKUP(C233,'[1]Cenus Pivot Data Sheet'!$A$1:$M$469,12,FALSE)</f>
        <v>834746.84700000007</v>
      </c>
      <c r="O233" s="10">
        <f>VLOOKUP(C233,'[1]Cenus Pivot Data Sheet'!$A$1:$M$469,13,FALSE)</f>
        <v>5772537.7209999999</v>
      </c>
      <c r="P233" s="11">
        <f>IFERROR(VLOOKUP(C233,'[1]Influenze Pivot Data Sheet'!$A$1:$M$461,2,FALSE),0)</f>
        <v>100</v>
      </c>
      <c r="Q233" s="11">
        <f>IFERROR(VLOOKUP(C233,'[1]Influenze Pivot Data Sheet'!$A$1:$M$461,3,FALSE),0)</f>
        <v>48</v>
      </c>
      <c r="R233" s="11">
        <f>IFERROR(VLOOKUP(C233,'[1]Influenze Pivot Data Sheet'!$A$1:$M$461,4,FALSE),0)</f>
        <v>72</v>
      </c>
      <c r="S233" s="11">
        <f>IFERROR(VLOOKUP(C233,'[1]Influenze Pivot Data Sheet'!$A$1:$M$461,5,FALSE),0)</f>
        <v>39</v>
      </c>
      <c r="T233" s="11">
        <f>IFERROR(VLOOKUP(C233,'[1]Influenze Pivot Data Sheet'!$A$1:$M$461,6,FALSE),0)</f>
        <v>46</v>
      </c>
      <c r="U233" s="11">
        <f>IFERROR(VLOOKUP(C233,'[1]Influenze Pivot Data Sheet'!$A$1:$M$461,7,FALSE),0)</f>
        <v>60</v>
      </c>
      <c r="V233" s="11">
        <f>IFERROR(VLOOKUP(C233,'[1]Influenze Pivot Data Sheet'!$A$1:$M$461,8,FALSE),0)</f>
        <v>102</v>
      </c>
      <c r="W233" s="11">
        <f>IFERROR(VLOOKUP(C233,'[1]Influenze Pivot Data Sheet'!$A$1:$M$461,9,FALSE),0)</f>
        <v>151</v>
      </c>
      <c r="X233" s="11">
        <f>IFERROR(VLOOKUP(C233,'[1]Influenze Pivot Data Sheet'!$A$1:$M$461,10,FALSE),0)</f>
        <v>355</v>
      </c>
      <c r="Y233" s="11">
        <f>IFERROR(VLOOKUP(C233,'[1]Influenze Pivot Data Sheet'!$A$1:$M$461,11,FALSE),0)</f>
        <v>586</v>
      </c>
      <c r="Z233" s="11">
        <f>IFERROR(VLOOKUP(C233,'[1]Influenze Pivot Data Sheet'!$A$1:$M$461,12,FALSE),0)</f>
        <v>1092</v>
      </c>
      <c r="AA233" s="11">
        <f>IFERROR(VLOOKUP(C233,'[1]Influenze Pivot Data Sheet'!$A$1:$M$461,13,FALSE),0)</f>
        <v>1559</v>
      </c>
      <c r="AB233" s="4">
        <f t="shared" si="17"/>
        <v>2.7453392684090875E-4</v>
      </c>
      <c r="AC233" s="4">
        <f t="shared" si="18"/>
        <v>6.3842679889698675E-5</v>
      </c>
      <c r="AD233" s="4">
        <f t="shared" si="19"/>
        <v>9.0127733417526295E-5</v>
      </c>
      <c r="AE233" s="4">
        <f t="shared" si="21"/>
        <v>5.1037917961582594E-5</v>
      </c>
      <c r="AF233" s="4">
        <f t="shared" si="21"/>
        <v>6.4992692737331491E-5</v>
      </c>
      <c r="AG233" s="4">
        <f t="shared" si="21"/>
        <v>7.3216517567289331E-5</v>
      </c>
      <c r="AH233" s="4">
        <f t="shared" si="20"/>
        <v>1.3945361774519505E-4</v>
      </c>
      <c r="AI233" s="4">
        <f t="shared" si="20"/>
        <v>3.2839239214606486E-4</v>
      </c>
      <c r="AJ233" s="4">
        <f t="shared" si="20"/>
        <v>1.3546248562022784E-3</v>
      </c>
      <c r="AK233" s="4">
        <f t="shared" si="20"/>
        <v>5.1920020062037513E-3</v>
      </c>
      <c r="AL233" s="4">
        <f t="shared" si="20"/>
        <v>1.3081810418626235E-3</v>
      </c>
      <c r="AM233" s="4">
        <f t="shared" si="20"/>
        <v>2.7007186013328088E-4</v>
      </c>
    </row>
    <row r="234" spans="1:39" x14ac:dyDescent="0.3">
      <c r="A234" s="9" t="s">
        <v>280</v>
      </c>
      <c r="B234" s="9" t="s">
        <v>34</v>
      </c>
      <c r="C234" s="9" t="s">
        <v>287</v>
      </c>
      <c r="D234" s="10">
        <f>VLOOKUP(C234,'[1]Cenus Pivot Data Sheet'!$A$1:$M$469,2,FALSE)</f>
        <v>350015.48900000012</v>
      </c>
      <c r="E234" s="10">
        <f>VLOOKUP(C234,'[1]Cenus Pivot Data Sheet'!$A$1:$M$469,3,FALSE)</f>
        <v>723141.27399999998</v>
      </c>
      <c r="F234" s="10">
        <f>VLOOKUP(C234,'[1]Cenus Pivot Data Sheet'!$A$1:$M$469,4,FALSE)</f>
        <v>771624.04200000013</v>
      </c>
      <c r="G234" s="10">
        <f>VLOOKUP(C234,'[1]Cenus Pivot Data Sheet'!$A$1:$M$469,5,FALSE)</f>
        <v>749220.2799999998</v>
      </c>
      <c r="H234" s="10">
        <f>VLOOKUP(C234,'[1]Cenus Pivot Data Sheet'!$A$1:$M$469,6,FALSE)</f>
        <v>683658.93200000003</v>
      </c>
      <c r="I234" s="10">
        <f>VLOOKUP(C234,'[1]Cenus Pivot Data Sheet'!$A$1:$M$469,7,FALSE)</f>
        <v>774389.66899999999</v>
      </c>
      <c r="J234" s="10">
        <f>VLOOKUP(C234,'[1]Cenus Pivot Data Sheet'!$A$1:$M$469,8,FALSE)</f>
        <v>715375.67200000002</v>
      </c>
      <c r="K234" s="10">
        <f>VLOOKUP(C234,'[1]Cenus Pivot Data Sheet'!$A$1:$M$469,9,FALSE)</f>
        <v>454149.41799999983</v>
      </c>
      <c r="L234" s="10">
        <f>VLOOKUP(C234,'[1]Cenus Pivot Data Sheet'!$A$1:$M$469,10,FALSE)</f>
        <v>253259.23799999995</v>
      </c>
      <c r="M234" s="10">
        <f>VLOOKUP(C234,'[1]Cenus Pivot Data Sheet'!$A$1:$M$469,11,FALSE)</f>
        <v>109650.77399999999</v>
      </c>
      <c r="N234" s="10">
        <f>VLOOKUP(C234,'[1]Cenus Pivot Data Sheet'!$A$1:$M$469,12,FALSE)</f>
        <v>817059.4299999997</v>
      </c>
      <c r="O234" s="10">
        <f>VLOOKUP(C234,'[1]Cenus Pivot Data Sheet'!$A$1:$M$469,13,FALSE)</f>
        <v>5584484.7879999997</v>
      </c>
      <c r="P234" s="11">
        <f>IFERROR(VLOOKUP(C234,'[1]Influenze Pivot Data Sheet'!$A$1:$M$461,2,FALSE),0)</f>
        <v>126</v>
      </c>
      <c r="Q234" s="11">
        <f>IFERROR(VLOOKUP(C234,'[1]Influenze Pivot Data Sheet'!$A$1:$M$461,3,FALSE),0)</f>
        <v>75</v>
      </c>
      <c r="R234" s="11">
        <f>IFERROR(VLOOKUP(C234,'[1]Influenze Pivot Data Sheet'!$A$1:$M$461,4,FALSE),0)</f>
        <v>50</v>
      </c>
      <c r="S234" s="11">
        <f>IFERROR(VLOOKUP(C234,'[1]Influenze Pivot Data Sheet'!$A$1:$M$461,5,FALSE),0)</f>
        <v>54</v>
      </c>
      <c r="T234" s="11">
        <f>IFERROR(VLOOKUP(C234,'[1]Influenze Pivot Data Sheet'!$A$1:$M$461,6,FALSE),0)</f>
        <v>62</v>
      </c>
      <c r="U234" s="11">
        <f>IFERROR(VLOOKUP(C234,'[1]Influenze Pivot Data Sheet'!$A$1:$M$461,7,FALSE),0)</f>
        <v>49</v>
      </c>
      <c r="V234" s="11">
        <f>IFERROR(VLOOKUP(C234,'[1]Influenze Pivot Data Sheet'!$A$1:$M$461,8,FALSE),0)</f>
        <v>87</v>
      </c>
      <c r="W234" s="11">
        <f>IFERROR(VLOOKUP(C234,'[1]Influenze Pivot Data Sheet'!$A$1:$M$461,9,FALSE),0)</f>
        <v>163</v>
      </c>
      <c r="X234" s="11">
        <f>IFERROR(VLOOKUP(C234,'[1]Influenze Pivot Data Sheet'!$A$1:$M$461,10,FALSE),0)</f>
        <v>327</v>
      </c>
      <c r="Y234" s="11">
        <f>IFERROR(VLOOKUP(C234,'[1]Influenze Pivot Data Sheet'!$A$1:$M$461,11,FALSE),0)</f>
        <v>663</v>
      </c>
      <c r="Z234" s="11">
        <f>IFERROR(VLOOKUP(C234,'[1]Influenze Pivot Data Sheet'!$A$1:$M$461,12,FALSE),0)</f>
        <v>1153</v>
      </c>
      <c r="AA234" s="11">
        <f>IFERROR(VLOOKUP(C234,'[1]Influenze Pivot Data Sheet'!$A$1:$M$461,13,FALSE),0)</f>
        <v>1656</v>
      </c>
      <c r="AB234" s="4">
        <f t="shared" si="17"/>
        <v>3.599840691621506E-4</v>
      </c>
      <c r="AC234" s="4">
        <f t="shared" si="18"/>
        <v>1.0371417411309316E-4</v>
      </c>
      <c r="AD234" s="4">
        <f t="shared" si="19"/>
        <v>6.4798395693326506E-5</v>
      </c>
      <c r="AE234" s="4">
        <f t="shared" si="21"/>
        <v>7.2074931020286868E-5</v>
      </c>
      <c r="AF234" s="4">
        <f t="shared" si="21"/>
        <v>9.0688495531862664E-5</v>
      </c>
      <c r="AG234" s="4">
        <f t="shared" si="21"/>
        <v>6.3275637526615815E-5</v>
      </c>
      <c r="AH234" s="4">
        <f t="shared" si="20"/>
        <v>1.2161442358917679E-4</v>
      </c>
      <c r="AI234" s="4">
        <f t="shared" si="20"/>
        <v>3.5891271361268166E-4</v>
      </c>
      <c r="AJ234" s="4">
        <f t="shared" si="20"/>
        <v>1.2911671162810655E-3</v>
      </c>
      <c r="AK234" s="4">
        <f t="shared" si="20"/>
        <v>6.0464689469497046E-3</v>
      </c>
      <c r="AL234" s="4">
        <f t="shared" si="20"/>
        <v>1.4111580598243636E-3</v>
      </c>
      <c r="AM234" s="4">
        <f t="shared" si="20"/>
        <v>2.9653586013134647E-4</v>
      </c>
    </row>
    <row r="235" spans="1:39" x14ac:dyDescent="0.3">
      <c r="A235" s="9" t="s">
        <v>280</v>
      </c>
      <c r="B235" s="9" t="s">
        <v>36</v>
      </c>
      <c r="C235" s="9" t="s">
        <v>288</v>
      </c>
      <c r="D235" s="10">
        <f>VLOOKUP(C235,'[1]Cenus Pivot Data Sheet'!$A$1:$M$469,2,FALSE)</f>
        <v>355932.80800000025</v>
      </c>
      <c r="E235" s="10">
        <f>VLOOKUP(C235,'[1]Cenus Pivot Data Sheet'!$A$1:$M$469,3,FALSE)</f>
        <v>744744.5129999998</v>
      </c>
      <c r="F235" s="10">
        <f>VLOOKUP(C235,'[1]Cenus Pivot Data Sheet'!$A$1:$M$469,4,FALSE)</f>
        <v>787866.58200000017</v>
      </c>
      <c r="G235" s="10">
        <f>VLOOKUP(C235,'[1]Cenus Pivot Data Sheet'!$A$1:$M$469,5,FALSE)</f>
        <v>767967.22</v>
      </c>
      <c r="H235" s="10">
        <f>VLOOKUP(C235,'[1]Cenus Pivot Data Sheet'!$A$1:$M$469,6,FALSE)</f>
        <v>702267.55599999987</v>
      </c>
      <c r="I235" s="10">
        <f>VLOOKUP(C235,'[1]Cenus Pivot Data Sheet'!$A$1:$M$469,7,FALSE)</f>
        <v>784604.39200000023</v>
      </c>
      <c r="J235" s="10">
        <f>VLOOKUP(C235,'[1]Cenus Pivot Data Sheet'!$A$1:$M$469,8,FALSE)</f>
        <v>756558.73100000003</v>
      </c>
      <c r="K235" s="10">
        <f>VLOOKUP(C235,'[1]Cenus Pivot Data Sheet'!$A$1:$M$469,9,FALSE)</f>
        <v>496787.02000000008</v>
      </c>
      <c r="L235" s="10">
        <f>VLOOKUP(C235,'[1]Cenus Pivot Data Sheet'!$A$1:$M$469,10,FALSE)</f>
        <v>266535.12300000002</v>
      </c>
      <c r="M235" s="10">
        <f>VLOOKUP(C235,'[1]Cenus Pivot Data Sheet'!$A$1:$M$469,11,FALSE)</f>
        <v>113788.27199999995</v>
      </c>
      <c r="N235" s="10">
        <f>VLOOKUP(C235,'[1]Cenus Pivot Data Sheet'!$A$1:$M$469,12,FALSE)</f>
        <v>877110.41500000015</v>
      </c>
      <c r="O235" s="10">
        <f>VLOOKUP(C235,'[1]Cenus Pivot Data Sheet'!$A$1:$M$469,13,FALSE)</f>
        <v>5777052.2170000002</v>
      </c>
      <c r="P235" s="11">
        <f>IFERROR(VLOOKUP(C235,'[1]Influenze Pivot Data Sheet'!$A$1:$M$461,2,FALSE),0)</f>
        <v>91</v>
      </c>
      <c r="Q235" s="11">
        <f>IFERROR(VLOOKUP(C235,'[1]Influenze Pivot Data Sheet'!$A$1:$M$461,3,FALSE),0)</f>
        <v>74</v>
      </c>
      <c r="R235" s="11">
        <f>IFERROR(VLOOKUP(C235,'[1]Influenze Pivot Data Sheet'!$A$1:$M$461,4,FALSE),0)</f>
        <v>43</v>
      </c>
      <c r="S235" s="11">
        <f>IFERROR(VLOOKUP(C235,'[1]Influenze Pivot Data Sheet'!$A$1:$M$461,5,FALSE),0)</f>
        <v>52</v>
      </c>
      <c r="T235" s="11">
        <f>IFERROR(VLOOKUP(C235,'[1]Influenze Pivot Data Sheet'!$A$1:$M$461,6,FALSE),0)</f>
        <v>47</v>
      </c>
      <c r="U235" s="11">
        <f>IFERROR(VLOOKUP(C235,'[1]Influenze Pivot Data Sheet'!$A$1:$M$461,7,FALSE),0)</f>
        <v>50</v>
      </c>
      <c r="V235" s="11">
        <f>IFERROR(VLOOKUP(C235,'[1]Influenze Pivot Data Sheet'!$A$1:$M$461,8,FALSE),0)</f>
        <v>97</v>
      </c>
      <c r="W235" s="11">
        <f>IFERROR(VLOOKUP(C235,'[1]Influenze Pivot Data Sheet'!$A$1:$M$461,9,FALSE),0)</f>
        <v>172</v>
      </c>
      <c r="X235" s="11">
        <f>IFERROR(VLOOKUP(C235,'[1]Influenze Pivot Data Sheet'!$A$1:$M$461,10,FALSE),0)</f>
        <v>292</v>
      </c>
      <c r="Y235" s="11">
        <f>IFERROR(VLOOKUP(C235,'[1]Influenze Pivot Data Sheet'!$A$1:$M$461,11,FALSE),0)</f>
        <v>492</v>
      </c>
      <c r="Z235" s="11">
        <f>IFERROR(VLOOKUP(C235,'[1]Influenze Pivot Data Sheet'!$A$1:$M$461,12,FALSE),0)</f>
        <v>956</v>
      </c>
      <c r="AA235" s="11">
        <f>IFERROR(VLOOKUP(C235,'[1]Influenze Pivot Data Sheet'!$A$1:$M$461,13,FALSE),0)</f>
        <v>1410</v>
      </c>
      <c r="AB235" s="4">
        <f t="shared" si="17"/>
        <v>2.5566623237495976E-4</v>
      </c>
      <c r="AC235" s="4">
        <f t="shared" si="18"/>
        <v>9.9362934144907249E-5</v>
      </c>
      <c r="AD235" s="4">
        <f t="shared" si="19"/>
        <v>5.4577768599912505E-5</v>
      </c>
      <c r="AE235" s="4">
        <f t="shared" si="21"/>
        <v>6.7711223403519753E-5</v>
      </c>
      <c r="AF235" s="4">
        <f t="shared" si="21"/>
        <v>6.6926059161417399E-5</v>
      </c>
      <c r="AG235" s="4">
        <f t="shared" si="21"/>
        <v>6.372638301519983E-5</v>
      </c>
      <c r="AH235" s="4">
        <f t="shared" si="20"/>
        <v>1.2821212157817263E-4</v>
      </c>
      <c r="AI235" s="4">
        <f t="shared" si="20"/>
        <v>3.4622482688859298E-4</v>
      </c>
      <c r="AJ235" s="4">
        <f t="shared" si="20"/>
        <v>1.0955404177632529E-3</v>
      </c>
      <c r="AK235" s="4">
        <f t="shared" si="20"/>
        <v>4.3238199451697467E-3</v>
      </c>
      <c r="AL235" s="4">
        <f t="shared" si="20"/>
        <v>1.0899425929174491E-3</v>
      </c>
      <c r="AM235" s="4">
        <f t="shared" si="20"/>
        <v>2.4406911120706596E-4</v>
      </c>
    </row>
    <row r="236" spans="1:39" x14ac:dyDescent="0.3">
      <c r="A236" s="9" t="s">
        <v>280</v>
      </c>
      <c r="B236" s="9" t="s">
        <v>38</v>
      </c>
      <c r="C236" s="9" t="s">
        <v>289</v>
      </c>
      <c r="D236" s="10">
        <f>VLOOKUP(C236,'[1]Cenus Pivot Data Sheet'!$A$1:$M$469,2,FALSE)</f>
        <v>344037</v>
      </c>
      <c r="E236" s="10">
        <f>VLOOKUP(C236,'[1]Cenus Pivot Data Sheet'!$A$1:$M$469,3,FALSE)</f>
        <v>712752</v>
      </c>
      <c r="F236" s="10">
        <f>VLOOKUP(C236,'[1]Cenus Pivot Data Sheet'!$A$1:$M$469,4,FALSE)</f>
        <v>765866</v>
      </c>
      <c r="G236" s="10">
        <f>VLOOKUP(C236,'[1]Cenus Pivot Data Sheet'!$A$1:$M$469,5,FALSE)</f>
        <v>751285</v>
      </c>
      <c r="H236" s="10">
        <f>VLOOKUP(C236,'[1]Cenus Pivot Data Sheet'!$A$1:$M$469,6,FALSE)</f>
        <v>675450</v>
      </c>
      <c r="I236" s="10">
        <f>VLOOKUP(C236,'[1]Cenus Pivot Data Sheet'!$A$1:$M$469,7,FALSE)</f>
        <v>736575</v>
      </c>
      <c r="J236" s="10">
        <f>VLOOKUP(C236,'[1]Cenus Pivot Data Sheet'!$A$1:$M$469,8,FALSE)</f>
        <v>729676</v>
      </c>
      <c r="K236" s="10">
        <f>VLOOKUP(C236,'[1]Cenus Pivot Data Sheet'!$A$1:$M$469,9,FALSE)</f>
        <v>486467</v>
      </c>
      <c r="L236" s="10">
        <f>VLOOKUP(C236,'[1]Cenus Pivot Data Sheet'!$A$1:$M$469,10,FALSE)</f>
        <v>256393</v>
      </c>
      <c r="M236" s="10">
        <f>VLOOKUP(C236,'[1]Cenus Pivot Data Sheet'!$A$1:$M$469,11,FALSE)</f>
        <v>110075</v>
      </c>
      <c r="N236" s="10">
        <f>VLOOKUP(C236,'[1]Cenus Pivot Data Sheet'!$A$1:$M$469,12,FALSE)</f>
        <v>852935</v>
      </c>
      <c r="O236" s="10">
        <f>VLOOKUP(C236,'[1]Cenus Pivot Data Sheet'!$A$1:$M$469,13,FALSE)</f>
        <v>5568576</v>
      </c>
      <c r="P236" s="11">
        <f>IFERROR(VLOOKUP(C236,'[1]Influenze Pivot Data Sheet'!$A$1:$M$461,2,FALSE),0)</f>
        <v>93</v>
      </c>
      <c r="Q236" s="11">
        <f>IFERROR(VLOOKUP(C236,'[1]Influenze Pivot Data Sheet'!$A$1:$M$461,3,FALSE),0)</f>
        <v>60</v>
      </c>
      <c r="R236" s="11">
        <f>IFERROR(VLOOKUP(C236,'[1]Influenze Pivot Data Sheet'!$A$1:$M$461,4,FALSE),0)</f>
        <v>57</v>
      </c>
      <c r="S236" s="11">
        <f>IFERROR(VLOOKUP(C236,'[1]Influenze Pivot Data Sheet'!$A$1:$M$461,5,FALSE),0)</f>
        <v>74</v>
      </c>
      <c r="T236" s="11">
        <f>IFERROR(VLOOKUP(C236,'[1]Influenze Pivot Data Sheet'!$A$1:$M$461,6,FALSE),0)</f>
        <v>62</v>
      </c>
      <c r="U236" s="11">
        <f>IFERROR(VLOOKUP(C236,'[1]Influenze Pivot Data Sheet'!$A$1:$M$461,7,FALSE),0)</f>
        <v>65</v>
      </c>
      <c r="V236" s="11">
        <f>IFERROR(VLOOKUP(C236,'[1]Influenze Pivot Data Sheet'!$A$1:$M$461,8,FALSE),0)</f>
        <v>62</v>
      </c>
      <c r="W236" s="11">
        <f>IFERROR(VLOOKUP(C236,'[1]Influenze Pivot Data Sheet'!$A$1:$M$461,9,FALSE),0)</f>
        <v>174</v>
      </c>
      <c r="X236" s="11">
        <f>IFERROR(VLOOKUP(C236,'[1]Influenze Pivot Data Sheet'!$A$1:$M$461,10,FALSE),0)</f>
        <v>365</v>
      </c>
      <c r="Y236" s="11">
        <f>IFERROR(VLOOKUP(C236,'[1]Influenze Pivot Data Sheet'!$A$1:$M$461,11,FALSE),0)</f>
        <v>566</v>
      </c>
      <c r="Z236" s="11">
        <f>IFERROR(VLOOKUP(C236,'[1]Influenze Pivot Data Sheet'!$A$1:$M$461,12,FALSE),0)</f>
        <v>1105</v>
      </c>
      <c r="AA236" s="11">
        <f>IFERROR(VLOOKUP(C236,'[1]Influenze Pivot Data Sheet'!$A$1:$M$461,13,FALSE),0)</f>
        <v>1578</v>
      </c>
      <c r="AB236" s="4">
        <f t="shared" si="17"/>
        <v>2.7031976211860936E-4</v>
      </c>
      <c r="AC236" s="4">
        <f t="shared" si="18"/>
        <v>8.4180752912654054E-5</v>
      </c>
      <c r="AD236" s="4">
        <f t="shared" si="19"/>
        <v>7.4425552250654813E-5</v>
      </c>
      <c r="AE236" s="4">
        <f t="shared" si="21"/>
        <v>9.8497906919477955E-5</v>
      </c>
      <c r="AF236" s="4">
        <f t="shared" si="21"/>
        <v>9.1790658079798649E-5</v>
      </c>
      <c r="AG236" s="4">
        <f t="shared" si="21"/>
        <v>8.8246274988969213E-5</v>
      </c>
      <c r="AH236" s="4">
        <f t="shared" si="20"/>
        <v>8.496921921510369E-5</v>
      </c>
      <c r="AI236" s="4">
        <f t="shared" si="20"/>
        <v>3.5768099377758407E-4</v>
      </c>
      <c r="AJ236" s="4">
        <f t="shared" si="20"/>
        <v>1.4235958079978782E-3</v>
      </c>
      <c r="AK236" s="4">
        <f t="shared" si="20"/>
        <v>5.1419486713604363E-3</v>
      </c>
      <c r="AL236" s="4">
        <f t="shared" si="20"/>
        <v>1.2955266227789926E-3</v>
      </c>
      <c r="AM236" s="4">
        <f t="shared" si="20"/>
        <v>2.8337585766989619E-4</v>
      </c>
    </row>
    <row r="237" spans="1:39" x14ac:dyDescent="0.3">
      <c r="A237" s="9" t="s">
        <v>290</v>
      </c>
      <c r="B237" s="9" t="s">
        <v>22</v>
      </c>
      <c r="C237" s="9" t="s">
        <v>291</v>
      </c>
      <c r="D237" s="10">
        <f>VLOOKUP(C237,'[1]Cenus Pivot Data Sheet'!$A$1:$M$469,2,FALSE)</f>
        <v>58474.987000000001</v>
      </c>
      <c r="E237" s="10">
        <f>VLOOKUP(C237,'[1]Cenus Pivot Data Sheet'!$A$1:$M$469,3,FALSE)</f>
        <v>116668.70399999997</v>
      </c>
      <c r="F237" s="10">
        <f>VLOOKUP(C237,'[1]Cenus Pivot Data Sheet'!$A$1:$M$469,4,FALSE)</f>
        <v>142895.72999999998</v>
      </c>
      <c r="G237" s="10">
        <f>VLOOKUP(C237,'[1]Cenus Pivot Data Sheet'!$A$1:$M$469,5,FALSE)</f>
        <v>110958.31</v>
      </c>
      <c r="H237" s="10">
        <f>VLOOKUP(C237,'[1]Cenus Pivot Data Sheet'!$A$1:$M$469,6,FALSE)</f>
        <v>114921.76399999998</v>
      </c>
      <c r="I237" s="10">
        <f>VLOOKUP(C237,'[1]Cenus Pivot Data Sheet'!$A$1:$M$469,7,FALSE)</f>
        <v>146303.82899999997</v>
      </c>
      <c r="J237" s="10">
        <f>VLOOKUP(C237,'[1]Cenus Pivot Data Sheet'!$A$1:$M$469,8,FALSE)</f>
        <v>116524.79</v>
      </c>
      <c r="K237" s="10">
        <f>VLOOKUP(C237,'[1]Cenus Pivot Data Sheet'!$A$1:$M$469,9,FALSE)</f>
        <v>67969.760999999999</v>
      </c>
      <c r="L237" s="10">
        <f>VLOOKUP(C237,'[1]Cenus Pivot Data Sheet'!$A$1:$M$469,10,FALSE)</f>
        <v>45930.738999999994</v>
      </c>
      <c r="M237" s="10">
        <f>VLOOKUP(C237,'[1]Cenus Pivot Data Sheet'!$A$1:$M$469,11,FALSE)</f>
        <v>17783.141000000003</v>
      </c>
      <c r="N237" s="10">
        <f>VLOOKUP(C237,'[1]Cenus Pivot Data Sheet'!$A$1:$M$469,12,FALSE)</f>
        <v>131683.641</v>
      </c>
      <c r="O237" s="10">
        <f>VLOOKUP(C237,'[1]Cenus Pivot Data Sheet'!$A$1:$M$469,13,FALSE)</f>
        <v>938431.75499999989</v>
      </c>
      <c r="P237" s="11">
        <f>IFERROR(VLOOKUP(C237,'[1]Influenze Pivot Data Sheet'!$A$1:$M$461,2,FALSE),0)</f>
        <v>105</v>
      </c>
      <c r="Q237" s="11">
        <f>IFERROR(VLOOKUP(C237,'[1]Influenze Pivot Data Sheet'!$A$1:$M$461,3,FALSE),0)</f>
        <v>46</v>
      </c>
      <c r="R237" s="11">
        <f>IFERROR(VLOOKUP(C237,'[1]Influenze Pivot Data Sheet'!$A$1:$M$461,4,FALSE),0)</f>
        <v>49</v>
      </c>
      <c r="S237" s="11">
        <f>IFERROR(VLOOKUP(C237,'[1]Influenze Pivot Data Sheet'!$A$1:$M$461,5,FALSE),0)</f>
        <v>33</v>
      </c>
      <c r="T237" s="11">
        <f>IFERROR(VLOOKUP(C237,'[1]Influenze Pivot Data Sheet'!$A$1:$M$461,6,FALSE),0)</f>
        <v>49</v>
      </c>
      <c r="U237" s="11">
        <f>IFERROR(VLOOKUP(C237,'[1]Influenze Pivot Data Sheet'!$A$1:$M$461,7,FALSE),0)</f>
        <v>55</v>
      </c>
      <c r="V237" s="11">
        <f>IFERROR(VLOOKUP(C237,'[1]Influenze Pivot Data Sheet'!$A$1:$M$461,8,FALSE),0)</f>
        <v>52</v>
      </c>
      <c r="W237" s="11">
        <f>IFERROR(VLOOKUP(C237,'[1]Influenze Pivot Data Sheet'!$A$1:$M$461,9,FALSE),0)</f>
        <v>48</v>
      </c>
      <c r="X237" s="11">
        <f>IFERROR(VLOOKUP(C237,'[1]Influenze Pivot Data Sheet'!$A$1:$M$461,10,FALSE),0)</f>
        <v>46</v>
      </c>
      <c r="Y237" s="11">
        <f>IFERROR(VLOOKUP(C237,'[1]Influenze Pivot Data Sheet'!$A$1:$M$461,11,FALSE),0)</f>
        <v>77</v>
      </c>
      <c r="Z237" s="11">
        <f>IFERROR(VLOOKUP(C237,'[1]Influenze Pivot Data Sheet'!$A$1:$M$461,12,FALSE),0)</f>
        <v>171</v>
      </c>
      <c r="AA237" s="11">
        <f>IFERROR(VLOOKUP(C237,'[1]Influenze Pivot Data Sheet'!$A$1:$M$461,13,FALSE),0)</f>
        <v>560</v>
      </c>
      <c r="AB237" s="4">
        <f t="shared" si="17"/>
        <v>1.7956395612366703E-3</v>
      </c>
      <c r="AC237" s="4">
        <f t="shared" si="18"/>
        <v>3.9427882905084823E-4</v>
      </c>
      <c r="AD237" s="4">
        <f t="shared" si="19"/>
        <v>3.4290737728832069E-4</v>
      </c>
      <c r="AE237" s="4">
        <f t="shared" si="21"/>
        <v>2.9740899983065711E-4</v>
      </c>
      <c r="AF237" s="4">
        <f t="shared" si="21"/>
        <v>4.2637702637422103E-4</v>
      </c>
      <c r="AG237" s="4">
        <f t="shared" si="21"/>
        <v>3.7593001069028764E-4</v>
      </c>
      <c r="AH237" s="4">
        <f t="shared" si="20"/>
        <v>4.4625697244337454E-4</v>
      </c>
      <c r="AI237" s="4">
        <f t="shared" si="20"/>
        <v>7.0619639224566355E-4</v>
      </c>
      <c r="AJ237" s="4">
        <f t="shared" si="20"/>
        <v>1.0015079443855674E-3</v>
      </c>
      <c r="AK237" s="4">
        <f t="shared" si="20"/>
        <v>4.3299437371609427E-3</v>
      </c>
      <c r="AL237" s="4">
        <f t="shared" si="20"/>
        <v>1.2985667673025534E-3</v>
      </c>
      <c r="AM237" s="4">
        <f t="shared" si="20"/>
        <v>5.9674024990767714E-4</v>
      </c>
    </row>
    <row r="238" spans="1:39" x14ac:dyDescent="0.3">
      <c r="A238" s="9" t="s">
        <v>290</v>
      </c>
      <c r="B238" s="9" t="s">
        <v>24</v>
      </c>
      <c r="C238" s="9" t="s">
        <v>292</v>
      </c>
      <c r="D238" s="10">
        <f>VLOOKUP(C238,'[1]Cenus Pivot Data Sheet'!$A$1:$M$469,2,FALSE)</f>
        <v>57620.567000000003</v>
      </c>
      <c r="E238" s="10">
        <f>VLOOKUP(C238,'[1]Cenus Pivot Data Sheet'!$A$1:$M$469,3,FALSE)</f>
        <v>117520.73599999999</v>
      </c>
      <c r="F238" s="10">
        <f>VLOOKUP(C238,'[1]Cenus Pivot Data Sheet'!$A$1:$M$469,4,FALSE)</f>
        <v>133208.17300000001</v>
      </c>
      <c r="G238" s="10">
        <f>VLOOKUP(C238,'[1]Cenus Pivot Data Sheet'!$A$1:$M$469,5,FALSE)</f>
        <v>111918.81099999999</v>
      </c>
      <c r="H238" s="10">
        <f>VLOOKUP(C238,'[1]Cenus Pivot Data Sheet'!$A$1:$M$469,6,FALSE)</f>
        <v>113007.58199999999</v>
      </c>
      <c r="I238" s="10">
        <f>VLOOKUP(C238,'[1]Cenus Pivot Data Sheet'!$A$1:$M$469,7,FALSE)</f>
        <v>146682.57400000002</v>
      </c>
      <c r="J238" s="10">
        <f>VLOOKUP(C238,'[1]Cenus Pivot Data Sheet'!$A$1:$M$469,8,FALSE)</f>
        <v>124051.33700000003</v>
      </c>
      <c r="K238" s="10">
        <f>VLOOKUP(C238,'[1]Cenus Pivot Data Sheet'!$A$1:$M$469,9,FALSE)</f>
        <v>71833.94</v>
      </c>
      <c r="L238" s="10">
        <f>VLOOKUP(C238,'[1]Cenus Pivot Data Sheet'!$A$1:$M$469,10,FALSE)</f>
        <v>45056.373</v>
      </c>
      <c r="M238" s="10">
        <f>VLOOKUP(C238,'[1]Cenus Pivot Data Sheet'!$A$1:$M$469,11,FALSE)</f>
        <v>17196.358999999997</v>
      </c>
      <c r="N238" s="10">
        <f>VLOOKUP(C238,'[1]Cenus Pivot Data Sheet'!$A$1:$M$469,12,FALSE)</f>
        <v>134086.67199999999</v>
      </c>
      <c r="O238" s="10">
        <f>VLOOKUP(C238,'[1]Cenus Pivot Data Sheet'!$A$1:$M$469,13,FALSE)</f>
        <v>938096.45200000005</v>
      </c>
      <c r="P238" s="11">
        <f>IFERROR(VLOOKUP(C238,'[1]Influenze Pivot Data Sheet'!$A$1:$M$461,2,FALSE),0)</f>
        <v>121</v>
      </c>
      <c r="Q238" s="11">
        <f>IFERROR(VLOOKUP(C238,'[1]Influenze Pivot Data Sheet'!$A$1:$M$461,3,FALSE),0)</f>
        <v>35</v>
      </c>
      <c r="R238" s="11">
        <f>IFERROR(VLOOKUP(C238,'[1]Influenze Pivot Data Sheet'!$A$1:$M$461,4,FALSE),0)</f>
        <v>50</v>
      </c>
      <c r="S238" s="11">
        <f>IFERROR(VLOOKUP(C238,'[1]Influenze Pivot Data Sheet'!$A$1:$M$461,5,FALSE),0)</f>
        <v>45</v>
      </c>
      <c r="T238" s="11">
        <f>IFERROR(VLOOKUP(C238,'[1]Influenze Pivot Data Sheet'!$A$1:$M$461,6,FALSE),0)</f>
        <v>36</v>
      </c>
      <c r="U238" s="11">
        <f>IFERROR(VLOOKUP(C238,'[1]Influenze Pivot Data Sheet'!$A$1:$M$461,7,FALSE),0)</f>
        <v>73</v>
      </c>
      <c r="V238" s="11">
        <f>IFERROR(VLOOKUP(C238,'[1]Influenze Pivot Data Sheet'!$A$1:$M$461,8,FALSE),0)</f>
        <v>63</v>
      </c>
      <c r="W238" s="11">
        <f>IFERROR(VLOOKUP(C238,'[1]Influenze Pivot Data Sheet'!$A$1:$M$461,9,FALSE),0)</f>
        <v>56</v>
      </c>
      <c r="X238" s="11">
        <f>IFERROR(VLOOKUP(C238,'[1]Influenze Pivot Data Sheet'!$A$1:$M$461,10,FALSE),0)</f>
        <v>57</v>
      </c>
      <c r="Y238" s="11">
        <f>IFERROR(VLOOKUP(C238,'[1]Influenze Pivot Data Sheet'!$A$1:$M$461,11,FALSE),0)</f>
        <v>99</v>
      </c>
      <c r="Z238" s="11">
        <f>IFERROR(VLOOKUP(C238,'[1]Influenze Pivot Data Sheet'!$A$1:$M$461,12,FALSE),0)</f>
        <v>212</v>
      </c>
      <c r="AA238" s="11">
        <f>IFERROR(VLOOKUP(C238,'[1]Influenze Pivot Data Sheet'!$A$1:$M$461,13,FALSE),0)</f>
        <v>635</v>
      </c>
      <c r="AB238" s="4">
        <f t="shared" si="17"/>
        <v>2.099944625675065E-3</v>
      </c>
      <c r="AC238" s="4">
        <f t="shared" si="18"/>
        <v>2.9781978220422311E-4</v>
      </c>
      <c r="AD238" s="4">
        <f t="shared" si="19"/>
        <v>3.7535234418386622E-4</v>
      </c>
      <c r="AE238" s="4">
        <f t="shared" si="21"/>
        <v>4.0207718075203647E-4</v>
      </c>
      <c r="AF238" s="4">
        <f t="shared" si="21"/>
        <v>3.1856269608529454E-4</v>
      </c>
      <c r="AG238" s="4">
        <f t="shared" si="21"/>
        <v>4.9767329553406935E-4</v>
      </c>
      <c r="AH238" s="4">
        <f t="shared" si="20"/>
        <v>5.078542603696402E-4</v>
      </c>
      <c r="AI238" s="4">
        <f t="shared" si="20"/>
        <v>7.7957578270104635E-4</v>
      </c>
      <c r="AJ238" s="4">
        <f t="shared" si="20"/>
        <v>1.2650818564556895E-3</v>
      </c>
      <c r="AK238" s="4">
        <f t="shared" si="20"/>
        <v>5.7570326369669311E-3</v>
      </c>
      <c r="AL238" s="4">
        <f t="shared" si="20"/>
        <v>1.5810669087230386E-3</v>
      </c>
      <c r="AM238" s="4">
        <f t="shared" si="20"/>
        <v>6.7690267738055568E-4</v>
      </c>
    </row>
    <row r="239" spans="1:39" x14ac:dyDescent="0.3">
      <c r="A239" s="9" t="s">
        <v>290</v>
      </c>
      <c r="B239" s="9" t="s">
        <v>26</v>
      </c>
      <c r="C239" s="9" t="s">
        <v>293</v>
      </c>
      <c r="D239" s="10">
        <f>VLOOKUP(C239,'[1]Cenus Pivot Data Sheet'!$A$1:$M$469,2,FALSE)</f>
        <v>56386.385999999991</v>
      </c>
      <c r="E239" s="10">
        <f>VLOOKUP(C239,'[1]Cenus Pivot Data Sheet'!$A$1:$M$469,3,FALSE)</f>
        <v>113366.29199999999</v>
      </c>
      <c r="F239" s="10">
        <f>VLOOKUP(C239,'[1]Cenus Pivot Data Sheet'!$A$1:$M$469,4,FALSE)</f>
        <v>127750.25900000001</v>
      </c>
      <c r="G239" s="10">
        <f>VLOOKUP(C239,'[1]Cenus Pivot Data Sheet'!$A$1:$M$469,5,FALSE)</f>
        <v>113866.95800000001</v>
      </c>
      <c r="H239" s="10">
        <f>VLOOKUP(C239,'[1]Cenus Pivot Data Sheet'!$A$1:$M$469,6,FALSE)</f>
        <v>108261.60700000002</v>
      </c>
      <c r="I239" s="10">
        <f>VLOOKUP(C239,'[1]Cenus Pivot Data Sheet'!$A$1:$M$469,7,FALSE)</f>
        <v>140230.05200000003</v>
      </c>
      <c r="J239" s="10">
        <f>VLOOKUP(C239,'[1]Cenus Pivot Data Sheet'!$A$1:$M$469,8,FALSE)</f>
        <v>125867.08499999996</v>
      </c>
      <c r="K239" s="10">
        <f>VLOOKUP(C239,'[1]Cenus Pivot Data Sheet'!$A$1:$M$469,9,FALSE)</f>
        <v>73037.946000000011</v>
      </c>
      <c r="L239" s="10">
        <f>VLOOKUP(C239,'[1]Cenus Pivot Data Sheet'!$A$1:$M$469,10,FALSE)</f>
        <v>44198.577000000005</v>
      </c>
      <c r="M239" s="10">
        <f>VLOOKUP(C239,'[1]Cenus Pivot Data Sheet'!$A$1:$M$469,11,FALSE)</f>
        <v>18023.068000000003</v>
      </c>
      <c r="N239" s="10">
        <f>VLOOKUP(C239,'[1]Cenus Pivot Data Sheet'!$A$1:$M$469,12,FALSE)</f>
        <v>135259.59100000001</v>
      </c>
      <c r="O239" s="10">
        <f>VLOOKUP(C239,'[1]Cenus Pivot Data Sheet'!$A$1:$M$469,13,FALSE)</f>
        <v>920988.23</v>
      </c>
      <c r="P239" s="11">
        <f>IFERROR(VLOOKUP(C239,'[1]Influenze Pivot Data Sheet'!$A$1:$M$461,2,FALSE),0)</f>
        <v>98</v>
      </c>
      <c r="Q239" s="11">
        <f>IFERROR(VLOOKUP(C239,'[1]Influenze Pivot Data Sheet'!$A$1:$M$461,3,FALSE),0)</f>
        <v>62</v>
      </c>
      <c r="R239" s="11">
        <f>IFERROR(VLOOKUP(C239,'[1]Influenze Pivot Data Sheet'!$A$1:$M$461,4,FALSE),0)</f>
        <v>54</v>
      </c>
      <c r="S239" s="11">
        <f>IFERROR(VLOOKUP(C239,'[1]Influenze Pivot Data Sheet'!$A$1:$M$461,5,FALSE),0)</f>
        <v>49</v>
      </c>
      <c r="T239" s="11">
        <f>IFERROR(VLOOKUP(C239,'[1]Influenze Pivot Data Sheet'!$A$1:$M$461,6,FALSE),0)</f>
        <v>67</v>
      </c>
      <c r="U239" s="11">
        <f>IFERROR(VLOOKUP(C239,'[1]Influenze Pivot Data Sheet'!$A$1:$M$461,7,FALSE),0)</f>
        <v>37</v>
      </c>
      <c r="V239" s="11">
        <f>IFERROR(VLOOKUP(C239,'[1]Influenze Pivot Data Sheet'!$A$1:$M$461,8,FALSE),0)</f>
        <v>59</v>
      </c>
      <c r="W239" s="11">
        <f>IFERROR(VLOOKUP(C239,'[1]Influenze Pivot Data Sheet'!$A$1:$M$461,9,FALSE),0)</f>
        <v>46</v>
      </c>
      <c r="X239" s="11">
        <f>IFERROR(VLOOKUP(C239,'[1]Influenze Pivot Data Sheet'!$A$1:$M$461,10,FALSE),0)</f>
        <v>49</v>
      </c>
      <c r="Y239" s="11">
        <f>IFERROR(VLOOKUP(C239,'[1]Influenze Pivot Data Sheet'!$A$1:$M$461,11,FALSE),0)</f>
        <v>74</v>
      </c>
      <c r="Z239" s="11">
        <f>IFERROR(VLOOKUP(C239,'[1]Influenze Pivot Data Sheet'!$A$1:$M$461,12,FALSE),0)</f>
        <v>169</v>
      </c>
      <c r="AA239" s="11">
        <f>IFERROR(VLOOKUP(C239,'[1]Influenze Pivot Data Sheet'!$A$1:$M$461,13,FALSE),0)</f>
        <v>595</v>
      </c>
      <c r="AB239" s="4">
        <f t="shared" si="17"/>
        <v>1.7380081780733387E-3</v>
      </c>
      <c r="AC239" s="4">
        <f t="shared" si="18"/>
        <v>5.4689977863966836E-4</v>
      </c>
      <c r="AD239" s="4">
        <f t="shared" si="19"/>
        <v>4.2269973010387396E-4</v>
      </c>
      <c r="AE239" s="4">
        <f t="shared" si="21"/>
        <v>4.3032676784076371E-4</v>
      </c>
      <c r="AF239" s="4">
        <f t="shared" si="21"/>
        <v>6.1887128647554609E-4</v>
      </c>
      <c r="AG239" s="4">
        <f t="shared" si="21"/>
        <v>2.6385214490257759E-4</v>
      </c>
      <c r="AH239" s="4">
        <f t="shared" si="20"/>
        <v>4.6874844205695252E-4</v>
      </c>
      <c r="AI239" s="4">
        <f t="shared" si="20"/>
        <v>6.2980960609160599E-4</v>
      </c>
      <c r="AJ239" s="4">
        <f t="shared" si="20"/>
        <v>1.108632977030007E-3</v>
      </c>
      <c r="AK239" s="4">
        <f t="shared" si="20"/>
        <v>4.1058492372108889E-3</v>
      </c>
      <c r="AL239" s="4">
        <f t="shared" si="20"/>
        <v>1.2494492904388569E-3</v>
      </c>
      <c r="AM239" s="4">
        <f t="shared" si="20"/>
        <v>6.4604517258597322E-4</v>
      </c>
    </row>
    <row r="240" spans="1:39" x14ac:dyDescent="0.3">
      <c r="A240" s="9" t="s">
        <v>290</v>
      </c>
      <c r="B240" s="9" t="s">
        <v>28</v>
      </c>
      <c r="C240" s="9" t="s">
        <v>294</v>
      </c>
      <c r="D240" s="10">
        <f>VLOOKUP(C240,'[1]Cenus Pivot Data Sheet'!$A$1:$M$469,2,FALSE)</f>
        <v>55365.135999999991</v>
      </c>
      <c r="E240" s="10">
        <f>VLOOKUP(C240,'[1]Cenus Pivot Data Sheet'!$A$1:$M$469,3,FALSE)</f>
        <v>112706.39800000002</v>
      </c>
      <c r="F240" s="10">
        <f>VLOOKUP(C240,'[1]Cenus Pivot Data Sheet'!$A$1:$M$469,4,FALSE)</f>
        <v>125397.23199999999</v>
      </c>
      <c r="G240" s="10">
        <f>VLOOKUP(C240,'[1]Cenus Pivot Data Sheet'!$A$1:$M$469,5,FALSE)</f>
        <v>113701.34800000003</v>
      </c>
      <c r="H240" s="10">
        <f>VLOOKUP(C240,'[1]Cenus Pivot Data Sheet'!$A$1:$M$469,6,FALSE)</f>
        <v>106347.51699999999</v>
      </c>
      <c r="I240" s="10">
        <f>VLOOKUP(C240,'[1]Cenus Pivot Data Sheet'!$A$1:$M$469,7,FALSE)</f>
        <v>136559.84100000001</v>
      </c>
      <c r="J240" s="10">
        <f>VLOOKUP(C240,'[1]Cenus Pivot Data Sheet'!$A$1:$M$469,8,FALSE)</f>
        <v>129245.26500000001</v>
      </c>
      <c r="K240" s="10">
        <f>VLOOKUP(C240,'[1]Cenus Pivot Data Sheet'!$A$1:$M$469,9,FALSE)</f>
        <v>75368.889999999985</v>
      </c>
      <c r="L240" s="10">
        <f>VLOOKUP(C240,'[1]Cenus Pivot Data Sheet'!$A$1:$M$469,10,FALSE)</f>
        <v>43365.89699999999</v>
      </c>
      <c r="M240" s="10">
        <f>VLOOKUP(C240,'[1]Cenus Pivot Data Sheet'!$A$1:$M$469,11,FALSE)</f>
        <v>18376.076999999997</v>
      </c>
      <c r="N240" s="10">
        <f>VLOOKUP(C240,'[1]Cenus Pivot Data Sheet'!$A$1:$M$469,12,FALSE)</f>
        <v>137110.86399999997</v>
      </c>
      <c r="O240" s="10">
        <f>VLOOKUP(C240,'[1]Cenus Pivot Data Sheet'!$A$1:$M$469,13,FALSE)</f>
        <v>916433.60100000014</v>
      </c>
      <c r="P240" s="11">
        <f>IFERROR(VLOOKUP(C240,'[1]Influenze Pivot Data Sheet'!$A$1:$M$461,2,FALSE),0)</f>
        <v>96</v>
      </c>
      <c r="Q240" s="11">
        <f>IFERROR(VLOOKUP(C240,'[1]Influenze Pivot Data Sheet'!$A$1:$M$461,3,FALSE),0)</f>
        <v>60</v>
      </c>
      <c r="R240" s="11">
        <f>IFERROR(VLOOKUP(C240,'[1]Influenze Pivot Data Sheet'!$A$1:$M$461,4,FALSE),0)</f>
        <v>51</v>
      </c>
      <c r="S240" s="11">
        <f>IFERROR(VLOOKUP(C240,'[1]Influenze Pivot Data Sheet'!$A$1:$M$461,5,FALSE),0)</f>
        <v>63</v>
      </c>
      <c r="T240" s="11">
        <f>IFERROR(VLOOKUP(C240,'[1]Influenze Pivot Data Sheet'!$A$1:$M$461,6,FALSE),0)</f>
        <v>80</v>
      </c>
      <c r="U240" s="11">
        <f>IFERROR(VLOOKUP(C240,'[1]Influenze Pivot Data Sheet'!$A$1:$M$461,7,FALSE),0)</f>
        <v>52</v>
      </c>
      <c r="V240" s="11">
        <f>IFERROR(VLOOKUP(C240,'[1]Influenze Pivot Data Sheet'!$A$1:$M$461,8,FALSE),0)</f>
        <v>63</v>
      </c>
      <c r="W240" s="11">
        <f>IFERROR(VLOOKUP(C240,'[1]Influenze Pivot Data Sheet'!$A$1:$M$461,9,FALSE),0)</f>
        <v>65</v>
      </c>
      <c r="X240" s="11">
        <f>IFERROR(VLOOKUP(C240,'[1]Influenze Pivot Data Sheet'!$A$1:$M$461,10,FALSE),0)</f>
        <v>43</v>
      </c>
      <c r="Y240" s="11">
        <f>IFERROR(VLOOKUP(C240,'[1]Influenze Pivot Data Sheet'!$A$1:$M$461,11,FALSE),0)</f>
        <v>80</v>
      </c>
      <c r="Z240" s="11">
        <f>IFERROR(VLOOKUP(C240,'[1]Influenze Pivot Data Sheet'!$A$1:$M$461,12,FALSE),0)</f>
        <v>188</v>
      </c>
      <c r="AA240" s="11">
        <f>IFERROR(VLOOKUP(C240,'[1]Influenze Pivot Data Sheet'!$A$1:$M$461,13,FALSE),0)</f>
        <v>653</v>
      </c>
      <c r="AB240" s="4">
        <f t="shared" si="17"/>
        <v>1.7339431804159213E-3</v>
      </c>
      <c r="AC240" s="4">
        <f t="shared" si="18"/>
        <v>5.3235664580461519E-4</v>
      </c>
      <c r="AD240" s="4">
        <f t="shared" si="19"/>
        <v>4.0670754199741827E-4</v>
      </c>
      <c r="AE240" s="4">
        <f t="shared" si="21"/>
        <v>5.5408314068536801E-4</v>
      </c>
      <c r="AF240" s="4">
        <f t="shared" si="21"/>
        <v>7.5225075541726096E-4</v>
      </c>
      <c r="AG240" s="4">
        <f t="shared" si="21"/>
        <v>3.8078544628651108E-4</v>
      </c>
      <c r="AH240" s="4">
        <f t="shared" si="20"/>
        <v>4.8744532343215815E-4</v>
      </c>
      <c r="AI240" s="4">
        <f t="shared" si="20"/>
        <v>8.6242480153283423E-4</v>
      </c>
      <c r="AJ240" s="4">
        <f t="shared" si="20"/>
        <v>9.9156256355080138E-4</v>
      </c>
      <c r="AK240" s="4">
        <f t="shared" si="20"/>
        <v>4.3534863289917654E-3</v>
      </c>
      <c r="AL240" s="4">
        <f t="shared" si="20"/>
        <v>1.3711532005224621E-3</v>
      </c>
      <c r="AM240" s="4">
        <f t="shared" si="20"/>
        <v>7.1254480334140421E-4</v>
      </c>
    </row>
    <row r="241" spans="1:39" x14ac:dyDescent="0.3">
      <c r="A241" s="9" t="s">
        <v>290</v>
      </c>
      <c r="B241" s="9" t="s">
        <v>30</v>
      </c>
      <c r="C241" s="9" t="s">
        <v>295</v>
      </c>
      <c r="D241" s="10">
        <f>VLOOKUP(C241,'[1]Cenus Pivot Data Sheet'!$A$1:$M$469,2,FALSE)</f>
        <v>54267.97199999998</v>
      </c>
      <c r="E241" s="10">
        <f>VLOOKUP(C241,'[1]Cenus Pivot Data Sheet'!$A$1:$M$469,3,FALSE)</f>
        <v>110013.658</v>
      </c>
      <c r="F241" s="10">
        <f>VLOOKUP(C241,'[1]Cenus Pivot Data Sheet'!$A$1:$M$469,4,FALSE)</f>
        <v>122874.51</v>
      </c>
      <c r="G241" s="10">
        <f>VLOOKUP(C241,'[1]Cenus Pivot Data Sheet'!$A$1:$M$469,5,FALSE)</f>
        <v>112764.58099999998</v>
      </c>
      <c r="H241" s="10">
        <f>VLOOKUP(C241,'[1]Cenus Pivot Data Sheet'!$A$1:$M$469,6,FALSE)</f>
        <v>101836.81599999999</v>
      </c>
      <c r="I241" s="10">
        <f>VLOOKUP(C241,'[1]Cenus Pivot Data Sheet'!$A$1:$M$469,7,FALSE)</f>
        <v>128437.09099999999</v>
      </c>
      <c r="J241" s="10">
        <f>VLOOKUP(C241,'[1]Cenus Pivot Data Sheet'!$A$1:$M$469,8,FALSE)</f>
        <v>127201.44800000002</v>
      </c>
      <c r="K241" s="10">
        <f>VLOOKUP(C241,'[1]Cenus Pivot Data Sheet'!$A$1:$M$469,9,FALSE)</f>
        <v>75313.292000000001</v>
      </c>
      <c r="L241" s="10">
        <f>VLOOKUP(C241,'[1]Cenus Pivot Data Sheet'!$A$1:$M$469,10,FALSE)</f>
        <v>42103.652000000002</v>
      </c>
      <c r="M241" s="10">
        <f>VLOOKUP(C241,'[1]Cenus Pivot Data Sheet'!$A$1:$M$469,11,FALSE)</f>
        <v>18148.066999999999</v>
      </c>
      <c r="N241" s="10">
        <f>VLOOKUP(C241,'[1]Cenus Pivot Data Sheet'!$A$1:$M$469,12,FALSE)</f>
        <v>135565.011</v>
      </c>
      <c r="O241" s="10">
        <f>VLOOKUP(C241,'[1]Cenus Pivot Data Sheet'!$A$1:$M$469,13,FALSE)</f>
        <v>892961.08699999994</v>
      </c>
      <c r="P241" s="11">
        <f>IFERROR(VLOOKUP(C241,'[1]Influenze Pivot Data Sheet'!$A$1:$M$461,2,FALSE),0)</f>
        <v>115</v>
      </c>
      <c r="Q241" s="11">
        <f>IFERROR(VLOOKUP(C241,'[1]Influenze Pivot Data Sheet'!$A$1:$M$461,3,FALSE),0)</f>
        <v>43</v>
      </c>
      <c r="R241" s="11">
        <f>IFERROR(VLOOKUP(C241,'[1]Influenze Pivot Data Sheet'!$A$1:$M$461,4,FALSE),0)</f>
        <v>54</v>
      </c>
      <c r="S241" s="11">
        <f>IFERROR(VLOOKUP(C241,'[1]Influenze Pivot Data Sheet'!$A$1:$M$461,5,FALSE),0)</f>
        <v>48</v>
      </c>
      <c r="T241" s="11">
        <f>IFERROR(VLOOKUP(C241,'[1]Influenze Pivot Data Sheet'!$A$1:$M$461,6,FALSE),0)</f>
        <v>47</v>
      </c>
      <c r="U241" s="11">
        <f>IFERROR(VLOOKUP(C241,'[1]Influenze Pivot Data Sheet'!$A$1:$M$461,7,FALSE),0)</f>
        <v>57</v>
      </c>
      <c r="V241" s="11">
        <f>IFERROR(VLOOKUP(C241,'[1]Influenze Pivot Data Sheet'!$A$1:$M$461,8,FALSE),0)</f>
        <v>58</v>
      </c>
      <c r="W241" s="11">
        <f>IFERROR(VLOOKUP(C241,'[1]Influenze Pivot Data Sheet'!$A$1:$M$461,9,FALSE),0)</f>
        <v>62</v>
      </c>
      <c r="X241" s="11">
        <f>IFERROR(VLOOKUP(C241,'[1]Influenze Pivot Data Sheet'!$A$1:$M$461,10,FALSE),0)</f>
        <v>54</v>
      </c>
      <c r="Y241" s="11">
        <f>IFERROR(VLOOKUP(C241,'[1]Influenze Pivot Data Sheet'!$A$1:$M$461,11,FALSE),0)</f>
        <v>109</v>
      </c>
      <c r="Z241" s="11">
        <f>IFERROR(VLOOKUP(C241,'[1]Influenze Pivot Data Sheet'!$A$1:$M$461,12,FALSE),0)</f>
        <v>225</v>
      </c>
      <c r="AA241" s="11">
        <f>IFERROR(VLOOKUP(C241,'[1]Influenze Pivot Data Sheet'!$A$1:$M$461,13,FALSE),0)</f>
        <v>647</v>
      </c>
      <c r="AB241" s="4">
        <f t="shared" si="17"/>
        <v>2.119113645890435E-3</v>
      </c>
      <c r="AC241" s="4">
        <f t="shared" si="18"/>
        <v>3.9086056024062032E-4</v>
      </c>
      <c r="AD241" s="4">
        <f t="shared" si="19"/>
        <v>4.3947275964722061E-4</v>
      </c>
      <c r="AE241" s="4">
        <f t="shared" si="21"/>
        <v>4.2566557312885339E-4</v>
      </c>
      <c r="AF241" s="4">
        <f t="shared" si="21"/>
        <v>4.6152267761395845E-4</v>
      </c>
      <c r="AG241" s="4">
        <f t="shared" si="21"/>
        <v>4.4379703367775596E-4</v>
      </c>
      <c r="AH241" s="4">
        <f t="shared" si="20"/>
        <v>4.5596965216936834E-4</v>
      </c>
      <c r="AI241" s="4">
        <f t="shared" si="20"/>
        <v>8.2322785730837528E-4</v>
      </c>
      <c r="AJ241" s="4">
        <f t="shared" si="20"/>
        <v>1.2825490767404213E-3</v>
      </c>
      <c r="AK241" s="4">
        <f t="shared" si="20"/>
        <v>6.006149305047199E-3</v>
      </c>
      <c r="AL241" s="4">
        <f t="shared" si="20"/>
        <v>1.6597202946415134E-3</v>
      </c>
      <c r="AM241" s="4">
        <f t="shared" si="20"/>
        <v>7.2455564908619592E-4</v>
      </c>
    </row>
    <row r="242" spans="1:39" x14ac:dyDescent="0.3">
      <c r="A242" s="9" t="s">
        <v>290</v>
      </c>
      <c r="B242" s="9" t="s">
        <v>32</v>
      </c>
      <c r="C242" s="9" t="s">
        <v>296</v>
      </c>
      <c r="D242" s="10">
        <f>VLOOKUP(C242,'[1]Cenus Pivot Data Sheet'!$A$1:$M$469,2,FALSE)</f>
        <v>54287.482000000004</v>
      </c>
      <c r="E242" s="10">
        <f>VLOOKUP(C242,'[1]Cenus Pivot Data Sheet'!$A$1:$M$469,3,FALSE)</f>
        <v>109927.144</v>
      </c>
      <c r="F242" s="10">
        <f>VLOOKUP(C242,'[1]Cenus Pivot Data Sheet'!$A$1:$M$469,4,FALSE)</f>
        <v>122165.49799999999</v>
      </c>
      <c r="G242" s="10">
        <f>VLOOKUP(C242,'[1]Cenus Pivot Data Sheet'!$A$1:$M$469,5,FALSE)</f>
        <v>113828.54800000001</v>
      </c>
      <c r="H242" s="10">
        <f>VLOOKUP(C242,'[1]Cenus Pivot Data Sheet'!$A$1:$M$469,6,FALSE)</f>
        <v>101108.89600000001</v>
      </c>
      <c r="I242" s="10">
        <f>VLOOKUP(C242,'[1]Cenus Pivot Data Sheet'!$A$1:$M$469,7,FALSE)</f>
        <v>122110.87400000001</v>
      </c>
      <c r="J242" s="10">
        <f>VLOOKUP(C242,'[1]Cenus Pivot Data Sheet'!$A$1:$M$469,8,FALSE)</f>
        <v>126559.97300000001</v>
      </c>
      <c r="K242" s="10">
        <f>VLOOKUP(C242,'[1]Cenus Pivot Data Sheet'!$A$1:$M$469,9,FALSE)</f>
        <v>76946.489000000001</v>
      </c>
      <c r="L242" s="10">
        <f>VLOOKUP(C242,'[1]Cenus Pivot Data Sheet'!$A$1:$M$469,10,FALSE)</f>
        <v>41460.132000000012</v>
      </c>
      <c r="M242" s="10">
        <f>VLOOKUP(C242,'[1]Cenus Pivot Data Sheet'!$A$1:$M$469,11,FALSE)</f>
        <v>17786.077999999998</v>
      </c>
      <c r="N242" s="10">
        <f>VLOOKUP(C242,'[1]Cenus Pivot Data Sheet'!$A$1:$M$469,12,FALSE)</f>
        <v>136192.69900000002</v>
      </c>
      <c r="O242" s="10">
        <f>VLOOKUP(C242,'[1]Cenus Pivot Data Sheet'!$A$1:$M$469,13,FALSE)</f>
        <v>886181.11400000006</v>
      </c>
      <c r="P242" s="11">
        <f>IFERROR(VLOOKUP(C242,'[1]Influenze Pivot Data Sheet'!$A$1:$M$461,2,FALSE),0)</f>
        <v>122</v>
      </c>
      <c r="Q242" s="11">
        <f>IFERROR(VLOOKUP(C242,'[1]Influenze Pivot Data Sheet'!$A$1:$M$461,3,FALSE),0)</f>
        <v>75</v>
      </c>
      <c r="R242" s="11">
        <f>IFERROR(VLOOKUP(C242,'[1]Influenze Pivot Data Sheet'!$A$1:$M$461,4,FALSE),0)</f>
        <v>59</v>
      </c>
      <c r="S242" s="11">
        <f>IFERROR(VLOOKUP(C242,'[1]Influenze Pivot Data Sheet'!$A$1:$M$461,5,FALSE),0)</f>
        <v>47</v>
      </c>
      <c r="T242" s="11">
        <f>IFERROR(VLOOKUP(C242,'[1]Influenze Pivot Data Sheet'!$A$1:$M$461,6,FALSE),0)</f>
        <v>53</v>
      </c>
      <c r="U242" s="11">
        <f>IFERROR(VLOOKUP(C242,'[1]Influenze Pivot Data Sheet'!$A$1:$M$461,7,FALSE),0)</f>
        <v>58</v>
      </c>
      <c r="V242" s="11">
        <f>IFERROR(VLOOKUP(C242,'[1]Influenze Pivot Data Sheet'!$A$1:$M$461,8,FALSE),0)</f>
        <v>59</v>
      </c>
      <c r="W242" s="11">
        <f>IFERROR(VLOOKUP(C242,'[1]Influenze Pivot Data Sheet'!$A$1:$M$461,9,FALSE),0)</f>
        <v>46</v>
      </c>
      <c r="X242" s="11">
        <f>IFERROR(VLOOKUP(C242,'[1]Influenze Pivot Data Sheet'!$A$1:$M$461,10,FALSE),0)</f>
        <v>57</v>
      </c>
      <c r="Y242" s="11">
        <f>IFERROR(VLOOKUP(C242,'[1]Influenze Pivot Data Sheet'!$A$1:$M$461,11,FALSE),0)</f>
        <v>87</v>
      </c>
      <c r="Z242" s="11">
        <f>IFERROR(VLOOKUP(C242,'[1]Influenze Pivot Data Sheet'!$A$1:$M$461,12,FALSE),0)</f>
        <v>190</v>
      </c>
      <c r="AA242" s="11">
        <f>IFERROR(VLOOKUP(C242,'[1]Influenze Pivot Data Sheet'!$A$1:$M$461,13,FALSE),0)</f>
        <v>663</v>
      </c>
      <c r="AB242" s="4">
        <f t="shared" si="17"/>
        <v>2.2472952420228291E-3</v>
      </c>
      <c r="AC242" s="4">
        <f t="shared" si="18"/>
        <v>6.8227006789151187E-4</v>
      </c>
      <c r="AD242" s="4">
        <f t="shared" si="19"/>
        <v>4.8295141399087984E-4</v>
      </c>
      <c r="AE242" s="4">
        <f t="shared" si="21"/>
        <v>4.1290169141048867E-4</v>
      </c>
      <c r="AF242" s="4">
        <f t="shared" si="21"/>
        <v>5.2418730791007739E-4</v>
      </c>
      <c r="AG242" s="4">
        <f t="shared" si="21"/>
        <v>4.7497817434342493E-4</v>
      </c>
      <c r="AH242" s="4">
        <f t="shared" si="20"/>
        <v>4.6618214749461108E-4</v>
      </c>
      <c r="AI242" s="4">
        <f t="shared" si="20"/>
        <v>5.9781804989178912E-4</v>
      </c>
      <c r="AJ242" s="4">
        <f t="shared" si="20"/>
        <v>1.3748147256260541E-3</v>
      </c>
      <c r="AK242" s="4">
        <f t="shared" si="20"/>
        <v>4.891466235557947E-3</v>
      </c>
      <c r="AL242" s="4">
        <f t="shared" si="20"/>
        <v>1.3950821255110009E-3</v>
      </c>
      <c r="AM242" s="4">
        <f t="shared" si="20"/>
        <v>7.4815406187949969E-4</v>
      </c>
    </row>
    <row r="243" spans="1:39" x14ac:dyDescent="0.3">
      <c r="A243" s="9" t="s">
        <v>290</v>
      </c>
      <c r="B243" s="9" t="s">
        <v>34</v>
      </c>
      <c r="C243" s="9" t="s">
        <v>297</v>
      </c>
      <c r="D243" s="10">
        <f>VLOOKUP(C243,'[1]Cenus Pivot Data Sheet'!$A$1:$M$469,2,FALSE)</f>
        <v>56230.805</v>
      </c>
      <c r="E243" s="10">
        <f>VLOOKUP(C243,'[1]Cenus Pivot Data Sheet'!$A$1:$M$469,3,FALSE)</f>
        <v>117167.942</v>
      </c>
      <c r="F243" s="10">
        <f>VLOOKUP(C243,'[1]Cenus Pivot Data Sheet'!$A$1:$M$469,4,FALSE)</f>
        <v>129693.02499999999</v>
      </c>
      <c r="G243" s="10">
        <f>VLOOKUP(C243,'[1]Cenus Pivot Data Sheet'!$A$1:$M$469,5,FALSE)</f>
        <v>120853.87099999998</v>
      </c>
      <c r="H243" s="10">
        <f>VLOOKUP(C243,'[1]Cenus Pivot Data Sheet'!$A$1:$M$469,6,FALSE)</f>
        <v>107961.03099999999</v>
      </c>
      <c r="I243" s="10">
        <f>VLOOKUP(C243,'[1]Cenus Pivot Data Sheet'!$A$1:$M$469,7,FALSE)</f>
        <v>126742.46799999996</v>
      </c>
      <c r="J243" s="10">
        <f>VLOOKUP(C243,'[1]Cenus Pivot Data Sheet'!$A$1:$M$469,8,FALSE)</f>
        <v>138670.49500000002</v>
      </c>
      <c r="K243" s="10">
        <f>VLOOKUP(C243,'[1]Cenus Pivot Data Sheet'!$A$1:$M$469,9,FALSE)</f>
        <v>88342.13</v>
      </c>
      <c r="L243" s="10">
        <f>VLOOKUP(C243,'[1]Cenus Pivot Data Sheet'!$A$1:$M$469,10,FALSE)</f>
        <v>45606.464999999997</v>
      </c>
      <c r="M243" s="10">
        <f>VLOOKUP(C243,'[1]Cenus Pivot Data Sheet'!$A$1:$M$469,11,FALSE)</f>
        <v>19513.744999999995</v>
      </c>
      <c r="N243" s="10">
        <f>VLOOKUP(C243,'[1]Cenus Pivot Data Sheet'!$A$1:$M$469,12,FALSE)</f>
        <v>153462.34</v>
      </c>
      <c r="O243" s="10">
        <f>VLOOKUP(C243,'[1]Cenus Pivot Data Sheet'!$A$1:$M$469,13,FALSE)</f>
        <v>950781.97699999996</v>
      </c>
      <c r="P243" s="11">
        <f>IFERROR(VLOOKUP(C243,'[1]Influenze Pivot Data Sheet'!$A$1:$M$461,2,FALSE),0)</f>
        <v>128</v>
      </c>
      <c r="Q243" s="11">
        <f>IFERROR(VLOOKUP(C243,'[1]Influenze Pivot Data Sheet'!$A$1:$M$461,3,FALSE),0)</f>
        <v>56</v>
      </c>
      <c r="R243" s="11">
        <f>IFERROR(VLOOKUP(C243,'[1]Influenze Pivot Data Sheet'!$A$1:$M$461,4,FALSE),0)</f>
        <v>67</v>
      </c>
      <c r="S243" s="11">
        <f>IFERROR(VLOOKUP(C243,'[1]Influenze Pivot Data Sheet'!$A$1:$M$461,5,FALSE),0)</f>
        <v>67</v>
      </c>
      <c r="T243" s="11">
        <f>IFERROR(VLOOKUP(C243,'[1]Influenze Pivot Data Sheet'!$A$1:$M$461,6,FALSE),0)</f>
        <v>66</v>
      </c>
      <c r="U243" s="11">
        <f>IFERROR(VLOOKUP(C243,'[1]Influenze Pivot Data Sheet'!$A$1:$M$461,7,FALSE),0)</f>
        <v>48</v>
      </c>
      <c r="V243" s="11">
        <f>IFERROR(VLOOKUP(C243,'[1]Influenze Pivot Data Sheet'!$A$1:$M$461,8,FALSE),0)</f>
        <v>60</v>
      </c>
      <c r="W243" s="11">
        <f>IFERROR(VLOOKUP(C243,'[1]Influenze Pivot Data Sheet'!$A$1:$M$461,9,FALSE),0)</f>
        <v>40</v>
      </c>
      <c r="X243" s="11">
        <f>IFERROR(VLOOKUP(C243,'[1]Influenze Pivot Data Sheet'!$A$1:$M$461,10,FALSE),0)</f>
        <v>40</v>
      </c>
      <c r="Y243" s="11">
        <f>IFERROR(VLOOKUP(C243,'[1]Influenze Pivot Data Sheet'!$A$1:$M$461,11,FALSE),0)</f>
        <v>87</v>
      </c>
      <c r="Z243" s="11">
        <f>IFERROR(VLOOKUP(C243,'[1]Influenze Pivot Data Sheet'!$A$1:$M$461,12,FALSE),0)</f>
        <v>167</v>
      </c>
      <c r="AA243" s="11">
        <f>IFERROR(VLOOKUP(C243,'[1]Influenze Pivot Data Sheet'!$A$1:$M$461,13,FALSE),0)</f>
        <v>659</v>
      </c>
      <c r="AB243" s="4">
        <f t="shared" si="17"/>
        <v>2.2763323413207406E-3</v>
      </c>
      <c r="AC243" s="4">
        <f t="shared" si="18"/>
        <v>4.7794643350482338E-4</v>
      </c>
      <c r="AD243" s="4">
        <f t="shared" si="19"/>
        <v>5.1660449742767592E-4</v>
      </c>
      <c r="AE243" s="4">
        <f t="shared" si="21"/>
        <v>5.5438853092260498E-4</v>
      </c>
      <c r="AF243" s="4">
        <f t="shared" si="21"/>
        <v>6.1133169430366047E-4</v>
      </c>
      <c r="AG243" s="4">
        <f t="shared" si="21"/>
        <v>3.7872072997663272E-4</v>
      </c>
      <c r="AH243" s="4">
        <f t="shared" si="20"/>
        <v>4.3268036217798163E-4</v>
      </c>
      <c r="AI243" s="4">
        <f t="shared" si="20"/>
        <v>4.5278509811796474E-4</v>
      </c>
      <c r="AJ243" s="4">
        <f t="shared" si="20"/>
        <v>8.7706863489639029E-4</v>
      </c>
      <c r="AK243" s="4">
        <f t="shared" si="20"/>
        <v>4.4583958640435255E-3</v>
      </c>
      <c r="AL243" s="4">
        <f t="shared" si="20"/>
        <v>1.0882148675694636E-3</v>
      </c>
      <c r="AM243" s="4">
        <f t="shared" si="20"/>
        <v>6.9311368530495404E-4</v>
      </c>
    </row>
    <row r="244" spans="1:39" x14ac:dyDescent="0.3">
      <c r="A244" s="9" t="s">
        <v>290</v>
      </c>
      <c r="B244" s="9" t="s">
        <v>36</v>
      </c>
      <c r="C244" s="9" t="s">
        <v>298</v>
      </c>
      <c r="D244" s="10">
        <f>VLOOKUP(C244,'[1]Cenus Pivot Data Sheet'!$A$1:$M$469,2,FALSE)</f>
        <v>56921.296999999999</v>
      </c>
      <c r="E244" s="10">
        <f>VLOOKUP(C244,'[1]Cenus Pivot Data Sheet'!$A$1:$M$469,3,FALSE)</f>
        <v>117630.36900000001</v>
      </c>
      <c r="F244" s="10">
        <f>VLOOKUP(C244,'[1]Cenus Pivot Data Sheet'!$A$1:$M$469,4,FALSE)</f>
        <v>127548.405</v>
      </c>
      <c r="G244" s="10">
        <f>VLOOKUP(C244,'[1]Cenus Pivot Data Sheet'!$A$1:$M$469,5,FALSE)</f>
        <v>121205.28099999999</v>
      </c>
      <c r="H244" s="10">
        <f>VLOOKUP(C244,'[1]Cenus Pivot Data Sheet'!$A$1:$M$469,6,FALSE)</f>
        <v>108519.66699999999</v>
      </c>
      <c r="I244" s="10">
        <f>VLOOKUP(C244,'[1]Cenus Pivot Data Sheet'!$A$1:$M$469,7,FALSE)</f>
        <v>121893.217</v>
      </c>
      <c r="J244" s="10">
        <f>VLOOKUP(C244,'[1]Cenus Pivot Data Sheet'!$A$1:$M$469,8,FALSE)</f>
        <v>136596.283</v>
      </c>
      <c r="K244" s="10">
        <f>VLOOKUP(C244,'[1]Cenus Pivot Data Sheet'!$A$1:$M$469,9,FALSE)</f>
        <v>90457.667999999991</v>
      </c>
      <c r="L244" s="10">
        <f>VLOOKUP(C244,'[1]Cenus Pivot Data Sheet'!$A$1:$M$469,10,FALSE)</f>
        <v>46102.581999999995</v>
      </c>
      <c r="M244" s="10">
        <f>VLOOKUP(C244,'[1]Cenus Pivot Data Sheet'!$A$1:$M$469,11,FALSE)</f>
        <v>19355.628000000001</v>
      </c>
      <c r="N244" s="10">
        <f>VLOOKUP(C244,'[1]Cenus Pivot Data Sheet'!$A$1:$M$469,12,FALSE)</f>
        <v>155915.878</v>
      </c>
      <c r="O244" s="10">
        <f>VLOOKUP(C244,'[1]Cenus Pivot Data Sheet'!$A$1:$M$469,13,FALSE)</f>
        <v>946230.39700000011</v>
      </c>
      <c r="P244" s="11">
        <f>IFERROR(VLOOKUP(C244,'[1]Influenze Pivot Data Sheet'!$A$1:$M$461,2,FALSE),0)</f>
        <v>124</v>
      </c>
      <c r="Q244" s="11">
        <f>IFERROR(VLOOKUP(C244,'[1]Influenze Pivot Data Sheet'!$A$1:$M$461,3,FALSE),0)</f>
        <v>56</v>
      </c>
      <c r="R244" s="11">
        <f>IFERROR(VLOOKUP(C244,'[1]Influenze Pivot Data Sheet'!$A$1:$M$461,4,FALSE),0)</f>
        <v>40</v>
      </c>
      <c r="S244" s="11">
        <f>IFERROR(VLOOKUP(C244,'[1]Influenze Pivot Data Sheet'!$A$1:$M$461,5,FALSE),0)</f>
        <v>61</v>
      </c>
      <c r="T244" s="11">
        <f>IFERROR(VLOOKUP(C244,'[1]Influenze Pivot Data Sheet'!$A$1:$M$461,6,FALSE),0)</f>
        <v>55</v>
      </c>
      <c r="U244" s="11">
        <f>IFERROR(VLOOKUP(C244,'[1]Influenze Pivot Data Sheet'!$A$1:$M$461,7,FALSE),0)</f>
        <v>50</v>
      </c>
      <c r="V244" s="11">
        <f>IFERROR(VLOOKUP(C244,'[1]Influenze Pivot Data Sheet'!$A$1:$M$461,8,FALSE),0)</f>
        <v>51</v>
      </c>
      <c r="W244" s="11">
        <f>IFERROR(VLOOKUP(C244,'[1]Influenze Pivot Data Sheet'!$A$1:$M$461,9,FALSE),0)</f>
        <v>36</v>
      </c>
      <c r="X244" s="11">
        <f>IFERROR(VLOOKUP(C244,'[1]Influenze Pivot Data Sheet'!$A$1:$M$461,10,FALSE),0)</f>
        <v>58</v>
      </c>
      <c r="Y244" s="11">
        <f>IFERROR(VLOOKUP(C244,'[1]Influenze Pivot Data Sheet'!$A$1:$M$461,11,FALSE),0)</f>
        <v>59</v>
      </c>
      <c r="Z244" s="11">
        <f>IFERROR(VLOOKUP(C244,'[1]Influenze Pivot Data Sheet'!$A$1:$M$461,12,FALSE),0)</f>
        <v>153</v>
      </c>
      <c r="AA244" s="11">
        <f>IFERROR(VLOOKUP(C244,'[1]Influenze Pivot Data Sheet'!$A$1:$M$461,13,FALSE),0)</f>
        <v>590</v>
      </c>
      <c r="AB244" s="4">
        <f t="shared" si="17"/>
        <v>2.1784464960452323E-3</v>
      </c>
      <c r="AC244" s="4">
        <f t="shared" si="18"/>
        <v>4.7606753660697944E-4</v>
      </c>
      <c r="AD244" s="4">
        <f t="shared" si="19"/>
        <v>3.1360643043713485E-4</v>
      </c>
      <c r="AE244" s="4">
        <f t="shared" si="21"/>
        <v>5.0327840088089891E-4</v>
      </c>
      <c r="AF244" s="4">
        <f t="shared" si="21"/>
        <v>5.0682057474429963E-4</v>
      </c>
      <c r="AG244" s="4">
        <f t="shared" si="21"/>
        <v>4.1019509723826553E-4</v>
      </c>
      <c r="AH244" s="4">
        <f t="shared" si="20"/>
        <v>3.7336301457046239E-4</v>
      </c>
      <c r="AI244" s="4">
        <f t="shared" si="20"/>
        <v>3.979762113699416E-4</v>
      </c>
      <c r="AJ244" s="4">
        <f t="shared" si="20"/>
        <v>1.2580640277371018E-3</v>
      </c>
      <c r="AK244" s="4">
        <f t="shared" si="20"/>
        <v>3.0482090273691973E-3</v>
      </c>
      <c r="AL244" s="4">
        <f t="shared" si="20"/>
        <v>9.8129838963546736E-4</v>
      </c>
      <c r="AM244" s="4">
        <f t="shared" si="20"/>
        <v>6.235267878421368E-4</v>
      </c>
    </row>
    <row r="245" spans="1:39" x14ac:dyDescent="0.3">
      <c r="A245" s="9" t="s">
        <v>290</v>
      </c>
      <c r="B245" s="9" t="s">
        <v>38</v>
      </c>
      <c r="C245" s="9" t="s">
        <v>299</v>
      </c>
      <c r="D245" s="10">
        <f>VLOOKUP(C245,'[1]Cenus Pivot Data Sheet'!$A$1:$M$469,2,FALSE)</f>
        <v>47734</v>
      </c>
      <c r="E245" s="10">
        <f>VLOOKUP(C245,'[1]Cenus Pivot Data Sheet'!$A$1:$M$469,3,FALSE)</f>
        <v>98768</v>
      </c>
      <c r="F245" s="10">
        <f>VLOOKUP(C245,'[1]Cenus Pivot Data Sheet'!$A$1:$M$469,4,FALSE)</f>
        <v>110443</v>
      </c>
      <c r="G245" s="10">
        <f>VLOOKUP(C245,'[1]Cenus Pivot Data Sheet'!$A$1:$M$469,5,FALSE)</f>
        <v>105652</v>
      </c>
      <c r="H245" s="10">
        <f>VLOOKUP(C245,'[1]Cenus Pivot Data Sheet'!$A$1:$M$469,6,FALSE)</f>
        <v>94620</v>
      </c>
      <c r="I245" s="10">
        <f>VLOOKUP(C245,'[1]Cenus Pivot Data Sheet'!$A$1:$M$469,7,FALSE)</f>
        <v>100337</v>
      </c>
      <c r="J245" s="10">
        <f>VLOOKUP(C245,'[1]Cenus Pivot Data Sheet'!$A$1:$M$469,8,FALSE)</f>
        <v>113613</v>
      </c>
      <c r="K245" s="10">
        <f>VLOOKUP(C245,'[1]Cenus Pivot Data Sheet'!$A$1:$M$469,9,FALSE)</f>
        <v>78825</v>
      </c>
      <c r="L245" s="10">
        <f>VLOOKUP(C245,'[1]Cenus Pivot Data Sheet'!$A$1:$M$469,10,FALSE)</f>
        <v>39276</v>
      </c>
      <c r="M245" s="10">
        <f>VLOOKUP(C245,'[1]Cenus Pivot Data Sheet'!$A$1:$M$469,11,FALSE)</f>
        <v>16444</v>
      </c>
      <c r="N245" s="10">
        <f>VLOOKUP(C245,'[1]Cenus Pivot Data Sheet'!$A$1:$M$469,12,FALSE)</f>
        <v>134545</v>
      </c>
      <c r="O245" s="10">
        <f>VLOOKUP(C245,'[1]Cenus Pivot Data Sheet'!$A$1:$M$469,13,FALSE)</f>
        <v>805712</v>
      </c>
      <c r="P245" s="11">
        <f>IFERROR(VLOOKUP(C245,'[1]Influenze Pivot Data Sheet'!$A$1:$M$461,2,FALSE),0)</f>
        <v>99</v>
      </c>
      <c r="Q245" s="11">
        <f>IFERROR(VLOOKUP(C245,'[1]Influenze Pivot Data Sheet'!$A$1:$M$461,3,FALSE),0)</f>
        <v>70</v>
      </c>
      <c r="R245" s="11">
        <f>IFERROR(VLOOKUP(C245,'[1]Influenze Pivot Data Sheet'!$A$1:$M$461,4,FALSE),0)</f>
        <v>46</v>
      </c>
      <c r="S245" s="11">
        <f>IFERROR(VLOOKUP(C245,'[1]Influenze Pivot Data Sheet'!$A$1:$M$461,5,FALSE),0)</f>
        <v>61</v>
      </c>
      <c r="T245" s="11">
        <f>IFERROR(VLOOKUP(C245,'[1]Influenze Pivot Data Sheet'!$A$1:$M$461,6,FALSE),0)</f>
        <v>63</v>
      </c>
      <c r="U245" s="11">
        <f>IFERROR(VLOOKUP(C245,'[1]Influenze Pivot Data Sheet'!$A$1:$M$461,7,FALSE),0)</f>
        <v>41</v>
      </c>
      <c r="V245" s="11">
        <f>IFERROR(VLOOKUP(C245,'[1]Influenze Pivot Data Sheet'!$A$1:$M$461,8,FALSE),0)</f>
        <v>75</v>
      </c>
      <c r="W245" s="11">
        <f>IFERROR(VLOOKUP(C245,'[1]Influenze Pivot Data Sheet'!$A$1:$M$461,9,FALSE),0)</f>
        <v>70</v>
      </c>
      <c r="X245" s="11">
        <f>IFERROR(VLOOKUP(C245,'[1]Influenze Pivot Data Sheet'!$A$1:$M$461,10,FALSE),0)</f>
        <v>42</v>
      </c>
      <c r="Y245" s="11">
        <f>IFERROR(VLOOKUP(C245,'[1]Influenze Pivot Data Sheet'!$A$1:$M$461,11,FALSE),0)</f>
        <v>94</v>
      </c>
      <c r="Z245" s="11">
        <f>IFERROR(VLOOKUP(C245,'[1]Influenze Pivot Data Sheet'!$A$1:$M$461,12,FALSE),0)</f>
        <v>206</v>
      </c>
      <c r="AA245" s="11">
        <f>IFERROR(VLOOKUP(C245,'[1]Influenze Pivot Data Sheet'!$A$1:$M$461,13,FALSE),0)</f>
        <v>661</v>
      </c>
      <c r="AB245" s="4">
        <f t="shared" si="17"/>
        <v>2.0739933799807267E-3</v>
      </c>
      <c r="AC245" s="4">
        <f t="shared" si="18"/>
        <v>7.0873157297910252E-4</v>
      </c>
      <c r="AD245" s="4">
        <f t="shared" si="19"/>
        <v>4.1650444120496546E-4</v>
      </c>
      <c r="AE245" s="4">
        <f t="shared" si="21"/>
        <v>5.7736720554272516E-4</v>
      </c>
      <c r="AF245" s="4">
        <f t="shared" si="21"/>
        <v>6.658211794546608E-4</v>
      </c>
      <c r="AG245" s="4">
        <f t="shared" si="21"/>
        <v>4.0862294068987509E-4</v>
      </c>
      <c r="AH245" s="4">
        <f t="shared" si="20"/>
        <v>6.6013572390483479E-4</v>
      </c>
      <c r="AI245" s="4">
        <f t="shared" si="20"/>
        <v>8.8804313352362828E-4</v>
      </c>
      <c r="AJ245" s="4">
        <f t="shared" si="20"/>
        <v>1.0693553315001528E-3</v>
      </c>
      <c r="AK245" s="4">
        <f t="shared" si="20"/>
        <v>5.7163707127219658E-3</v>
      </c>
      <c r="AL245" s="4">
        <f t="shared" si="20"/>
        <v>1.531086253669776E-3</v>
      </c>
      <c r="AM245" s="4">
        <f t="shared" si="20"/>
        <v>8.203923982763072E-4</v>
      </c>
    </row>
    <row r="246" spans="1:39" x14ac:dyDescent="0.3">
      <c r="A246" s="9" t="s">
        <v>300</v>
      </c>
      <c r="B246" s="9" t="s">
        <v>22</v>
      </c>
      <c r="C246" s="9" t="s">
        <v>301</v>
      </c>
      <c r="D246" s="10">
        <f>VLOOKUP(C246,'[1]Cenus Pivot Data Sheet'!$A$1:$M$469,2,FALSE)</f>
        <v>128139.89599999998</v>
      </c>
      <c r="E246" s="10">
        <f>VLOOKUP(C246,'[1]Cenus Pivot Data Sheet'!$A$1:$M$469,3,FALSE)</f>
        <v>233802.81199999995</v>
      </c>
      <c r="F246" s="10">
        <f>VLOOKUP(C246,'[1]Cenus Pivot Data Sheet'!$A$1:$M$469,4,FALSE)</f>
        <v>267002.28300000005</v>
      </c>
      <c r="G246" s="10">
        <f>VLOOKUP(C246,'[1]Cenus Pivot Data Sheet'!$A$1:$M$469,5,FALSE)</f>
        <v>220174.52500000002</v>
      </c>
      <c r="H246" s="10">
        <f>VLOOKUP(C246,'[1]Cenus Pivot Data Sheet'!$A$1:$M$469,6,FALSE)</f>
        <v>224407.55100000001</v>
      </c>
      <c r="I246" s="10">
        <f>VLOOKUP(C246,'[1]Cenus Pivot Data Sheet'!$A$1:$M$469,7,FALSE)</f>
        <v>248826.77600000001</v>
      </c>
      <c r="J246" s="10">
        <f>VLOOKUP(C246,'[1]Cenus Pivot Data Sheet'!$A$1:$M$469,8,FALSE)</f>
        <v>183385.802</v>
      </c>
      <c r="K246" s="10">
        <f>VLOOKUP(C246,'[1]Cenus Pivot Data Sheet'!$A$1:$M$469,9,FALSE)</f>
        <v>112195.69300000001</v>
      </c>
      <c r="L246" s="10">
        <f>VLOOKUP(C246,'[1]Cenus Pivot Data Sheet'!$A$1:$M$469,10,FALSE)</f>
        <v>83098.752999999997</v>
      </c>
      <c r="M246" s="10">
        <f>VLOOKUP(C246,'[1]Cenus Pivot Data Sheet'!$A$1:$M$469,11,FALSE)</f>
        <v>36130.972999999998</v>
      </c>
      <c r="N246" s="10">
        <f>VLOOKUP(C246,'[1]Cenus Pivot Data Sheet'!$A$1:$M$469,12,FALSE)</f>
        <v>231425.41899999999</v>
      </c>
      <c r="O246" s="10">
        <f>VLOOKUP(C246,'[1]Cenus Pivot Data Sheet'!$A$1:$M$469,13,FALSE)</f>
        <v>1737165.064</v>
      </c>
      <c r="P246" s="11">
        <f>IFERROR(VLOOKUP(C246,'[1]Influenze Pivot Data Sheet'!$A$1:$M$461,2,FALSE),0)</f>
        <v>110</v>
      </c>
      <c r="Q246" s="11">
        <f>IFERROR(VLOOKUP(C246,'[1]Influenze Pivot Data Sheet'!$A$1:$M$461,3,FALSE),0)</f>
        <v>57</v>
      </c>
      <c r="R246" s="11">
        <f>IFERROR(VLOOKUP(C246,'[1]Influenze Pivot Data Sheet'!$A$1:$M$461,4,FALSE),0)</f>
        <v>50</v>
      </c>
      <c r="S246" s="11">
        <f>IFERROR(VLOOKUP(C246,'[1]Influenze Pivot Data Sheet'!$A$1:$M$461,5,FALSE),0)</f>
        <v>52</v>
      </c>
      <c r="T246" s="11">
        <f>IFERROR(VLOOKUP(C246,'[1]Influenze Pivot Data Sheet'!$A$1:$M$461,6,FALSE),0)</f>
        <v>37</v>
      </c>
      <c r="U246" s="11">
        <f>IFERROR(VLOOKUP(C246,'[1]Influenze Pivot Data Sheet'!$A$1:$M$461,7,FALSE),0)</f>
        <v>67</v>
      </c>
      <c r="V246" s="11">
        <f>IFERROR(VLOOKUP(C246,'[1]Influenze Pivot Data Sheet'!$A$1:$M$461,8,FALSE),0)</f>
        <v>33</v>
      </c>
      <c r="W246" s="11">
        <f>IFERROR(VLOOKUP(C246,'[1]Influenze Pivot Data Sheet'!$A$1:$M$461,9,FALSE),0)</f>
        <v>61</v>
      </c>
      <c r="X246" s="11">
        <f>IFERROR(VLOOKUP(C246,'[1]Influenze Pivot Data Sheet'!$A$1:$M$461,10,FALSE),0)</f>
        <v>67</v>
      </c>
      <c r="Y246" s="11">
        <f>IFERROR(VLOOKUP(C246,'[1]Influenze Pivot Data Sheet'!$A$1:$M$461,11,FALSE),0)</f>
        <v>133</v>
      </c>
      <c r="Z246" s="11">
        <f>IFERROR(VLOOKUP(C246,'[1]Influenze Pivot Data Sheet'!$A$1:$M$461,12,FALSE),0)</f>
        <v>261</v>
      </c>
      <c r="AA246" s="11">
        <f>IFERROR(VLOOKUP(C246,'[1]Influenze Pivot Data Sheet'!$A$1:$M$461,13,FALSE),0)</f>
        <v>667</v>
      </c>
      <c r="AB246" s="4">
        <f t="shared" si="17"/>
        <v>8.5843678224930056E-4</v>
      </c>
      <c r="AC246" s="4">
        <f t="shared" si="18"/>
        <v>2.4379518583377864E-4</v>
      </c>
      <c r="AD246" s="4">
        <f t="shared" si="19"/>
        <v>1.8726431638788643E-4</v>
      </c>
      <c r="AE246" s="4">
        <f t="shared" si="21"/>
        <v>2.3617627879519664E-4</v>
      </c>
      <c r="AF246" s="4">
        <f t="shared" si="21"/>
        <v>1.6487858735199156E-4</v>
      </c>
      <c r="AG246" s="4">
        <f t="shared" si="21"/>
        <v>2.6926362619431277E-4</v>
      </c>
      <c r="AH246" s="4">
        <f t="shared" si="20"/>
        <v>1.7994850004800263E-4</v>
      </c>
      <c r="AI246" s="4">
        <f t="shared" si="20"/>
        <v>5.4369288489532295E-4</v>
      </c>
      <c r="AJ246" s="4">
        <f t="shared" si="20"/>
        <v>8.0626961995446556E-4</v>
      </c>
      <c r="AK246" s="4">
        <f t="shared" si="20"/>
        <v>3.6810522650469447E-3</v>
      </c>
      <c r="AL246" s="4">
        <f t="shared" si="20"/>
        <v>1.1277931401303847E-3</v>
      </c>
      <c r="AM246" s="4">
        <f t="shared" si="20"/>
        <v>3.839589074305722E-4</v>
      </c>
    </row>
    <row r="247" spans="1:39" x14ac:dyDescent="0.3">
      <c r="A247" s="9" t="s">
        <v>300</v>
      </c>
      <c r="B247" s="9" t="s">
        <v>24</v>
      </c>
      <c r="C247" s="9" t="s">
        <v>302</v>
      </c>
      <c r="D247" s="10">
        <f>VLOOKUP(C247,'[1]Cenus Pivot Data Sheet'!$A$1:$M$469,2,FALSE)</f>
        <v>125435.88099999995</v>
      </c>
      <c r="E247" s="10">
        <f>VLOOKUP(C247,'[1]Cenus Pivot Data Sheet'!$A$1:$M$469,3,FALSE)</f>
        <v>237200.19099999999</v>
      </c>
      <c r="F247" s="10">
        <f>VLOOKUP(C247,'[1]Cenus Pivot Data Sheet'!$A$1:$M$469,4,FALSE)</f>
        <v>253352.88600000003</v>
      </c>
      <c r="G247" s="10">
        <f>VLOOKUP(C247,'[1]Cenus Pivot Data Sheet'!$A$1:$M$469,5,FALSE)</f>
        <v>228635.198</v>
      </c>
      <c r="H247" s="10">
        <f>VLOOKUP(C247,'[1]Cenus Pivot Data Sheet'!$A$1:$M$469,6,FALSE)</f>
        <v>219223.98799999998</v>
      </c>
      <c r="I247" s="10">
        <f>VLOOKUP(C247,'[1]Cenus Pivot Data Sheet'!$A$1:$M$469,7,FALSE)</f>
        <v>249273.43799999997</v>
      </c>
      <c r="J247" s="10">
        <f>VLOOKUP(C247,'[1]Cenus Pivot Data Sheet'!$A$1:$M$469,8,FALSE)</f>
        <v>191811.856</v>
      </c>
      <c r="K247" s="10">
        <f>VLOOKUP(C247,'[1]Cenus Pivot Data Sheet'!$A$1:$M$469,9,FALSE)</f>
        <v>113781.80799999999</v>
      </c>
      <c r="L247" s="10">
        <f>VLOOKUP(C247,'[1]Cenus Pivot Data Sheet'!$A$1:$M$469,10,FALSE)</f>
        <v>81608.409000000014</v>
      </c>
      <c r="M247" s="10">
        <f>VLOOKUP(C247,'[1]Cenus Pivot Data Sheet'!$A$1:$M$469,11,FALSE)</f>
        <v>35917.660999999993</v>
      </c>
      <c r="N247" s="10">
        <f>VLOOKUP(C247,'[1]Cenus Pivot Data Sheet'!$A$1:$M$469,12,FALSE)</f>
        <v>231307.878</v>
      </c>
      <c r="O247" s="10">
        <f>VLOOKUP(C247,'[1]Cenus Pivot Data Sheet'!$A$1:$M$469,13,FALSE)</f>
        <v>1736241.3159999999</v>
      </c>
      <c r="P247" s="11">
        <f>IFERROR(VLOOKUP(C247,'[1]Influenze Pivot Data Sheet'!$A$1:$M$461,2,FALSE),0)</f>
        <v>107</v>
      </c>
      <c r="Q247" s="11">
        <f>IFERROR(VLOOKUP(C247,'[1]Influenze Pivot Data Sheet'!$A$1:$M$461,3,FALSE),0)</f>
        <v>52</v>
      </c>
      <c r="R247" s="11">
        <f>IFERROR(VLOOKUP(C247,'[1]Influenze Pivot Data Sheet'!$A$1:$M$461,4,FALSE),0)</f>
        <v>39</v>
      </c>
      <c r="S247" s="11">
        <f>IFERROR(VLOOKUP(C247,'[1]Influenze Pivot Data Sheet'!$A$1:$M$461,5,FALSE),0)</f>
        <v>49</v>
      </c>
      <c r="T247" s="11">
        <f>IFERROR(VLOOKUP(C247,'[1]Influenze Pivot Data Sheet'!$A$1:$M$461,6,FALSE),0)</f>
        <v>62</v>
      </c>
      <c r="U247" s="11">
        <f>IFERROR(VLOOKUP(C247,'[1]Influenze Pivot Data Sheet'!$A$1:$M$461,7,FALSE),0)</f>
        <v>37</v>
      </c>
      <c r="V247" s="11">
        <f>IFERROR(VLOOKUP(C247,'[1]Influenze Pivot Data Sheet'!$A$1:$M$461,8,FALSE),0)</f>
        <v>43</v>
      </c>
      <c r="W247" s="11">
        <f>IFERROR(VLOOKUP(C247,'[1]Influenze Pivot Data Sheet'!$A$1:$M$461,9,FALSE),0)</f>
        <v>61</v>
      </c>
      <c r="X247" s="11">
        <f>IFERROR(VLOOKUP(C247,'[1]Influenze Pivot Data Sheet'!$A$1:$M$461,10,FALSE),0)</f>
        <v>64</v>
      </c>
      <c r="Y247" s="11">
        <f>IFERROR(VLOOKUP(C247,'[1]Influenze Pivot Data Sheet'!$A$1:$M$461,11,FALSE),0)</f>
        <v>147</v>
      </c>
      <c r="Z247" s="11">
        <f>IFERROR(VLOOKUP(C247,'[1]Influenze Pivot Data Sheet'!$A$1:$M$461,12,FALSE),0)</f>
        <v>272</v>
      </c>
      <c r="AA247" s="11">
        <f>IFERROR(VLOOKUP(C247,'[1]Influenze Pivot Data Sheet'!$A$1:$M$461,13,FALSE),0)</f>
        <v>661</v>
      </c>
      <c r="AB247" s="4">
        <f t="shared" si="17"/>
        <v>8.530254592782749E-4</v>
      </c>
      <c r="AC247" s="4">
        <f t="shared" si="18"/>
        <v>2.1922410677991403E-4</v>
      </c>
      <c r="AD247" s="4">
        <f t="shared" si="19"/>
        <v>1.539354874370762E-4</v>
      </c>
      <c r="AE247" s="4">
        <f t="shared" si="21"/>
        <v>2.1431520793224496E-4</v>
      </c>
      <c r="AF247" s="4">
        <f t="shared" si="21"/>
        <v>2.8281576558127389E-4</v>
      </c>
      <c r="AG247" s="4">
        <f t="shared" si="21"/>
        <v>1.4843137839660238E-4</v>
      </c>
      <c r="AH247" s="4">
        <f t="shared" si="20"/>
        <v>2.241780091007513E-4</v>
      </c>
      <c r="AI247" s="4">
        <f t="shared" si="20"/>
        <v>5.3611382234319924E-4</v>
      </c>
      <c r="AJ247" s="4">
        <f t="shared" si="20"/>
        <v>7.8423290913562577E-4</v>
      </c>
      <c r="AK247" s="4">
        <f t="shared" si="20"/>
        <v>4.0926941205887551E-3</v>
      </c>
      <c r="AL247" s="4">
        <f t="shared" si="20"/>
        <v>1.1759219026686155E-3</v>
      </c>
      <c r="AM247" s="4">
        <f t="shared" si="20"/>
        <v>3.8070744769674636E-4</v>
      </c>
    </row>
    <row r="248" spans="1:39" x14ac:dyDescent="0.3">
      <c r="A248" s="9" t="s">
        <v>300</v>
      </c>
      <c r="B248" s="9" t="s">
        <v>26</v>
      </c>
      <c r="C248" s="9" t="s">
        <v>303</v>
      </c>
      <c r="D248" s="10">
        <f>VLOOKUP(C248,'[1]Cenus Pivot Data Sheet'!$A$1:$M$469,2,FALSE)</f>
        <v>125020.61299999997</v>
      </c>
      <c r="E248" s="10">
        <f>VLOOKUP(C248,'[1]Cenus Pivot Data Sheet'!$A$1:$M$469,3,FALSE)</f>
        <v>237826.93899999995</v>
      </c>
      <c r="F248" s="10">
        <f>VLOOKUP(C248,'[1]Cenus Pivot Data Sheet'!$A$1:$M$469,4,FALSE)</f>
        <v>250140.05600000004</v>
      </c>
      <c r="G248" s="10">
        <f>VLOOKUP(C248,'[1]Cenus Pivot Data Sheet'!$A$1:$M$469,5,FALSE)</f>
        <v>232059.516</v>
      </c>
      <c r="H248" s="10">
        <f>VLOOKUP(C248,'[1]Cenus Pivot Data Sheet'!$A$1:$M$469,6,FALSE)</f>
        <v>217825.53300000005</v>
      </c>
      <c r="I248" s="10">
        <f>VLOOKUP(C248,'[1]Cenus Pivot Data Sheet'!$A$1:$M$469,7,FALSE)</f>
        <v>247924.17600000001</v>
      </c>
      <c r="J248" s="10">
        <f>VLOOKUP(C248,'[1]Cenus Pivot Data Sheet'!$A$1:$M$469,8,FALSE)</f>
        <v>199085.35299999994</v>
      </c>
      <c r="K248" s="10">
        <f>VLOOKUP(C248,'[1]Cenus Pivot Data Sheet'!$A$1:$M$469,9,FALSE)</f>
        <v>115113.58399999999</v>
      </c>
      <c r="L248" s="10">
        <f>VLOOKUP(C248,'[1]Cenus Pivot Data Sheet'!$A$1:$M$469,10,FALSE)</f>
        <v>79774.323000000004</v>
      </c>
      <c r="M248" s="10">
        <f>VLOOKUP(C248,'[1]Cenus Pivot Data Sheet'!$A$1:$M$469,11,FALSE)</f>
        <v>35650.773000000008</v>
      </c>
      <c r="N248" s="10">
        <f>VLOOKUP(C248,'[1]Cenus Pivot Data Sheet'!$A$1:$M$469,12,FALSE)</f>
        <v>230538.68000000002</v>
      </c>
      <c r="O248" s="10">
        <f>VLOOKUP(C248,'[1]Cenus Pivot Data Sheet'!$A$1:$M$469,13,FALSE)</f>
        <v>1740420.8660000002</v>
      </c>
      <c r="P248" s="11">
        <f>IFERROR(VLOOKUP(C248,'[1]Influenze Pivot Data Sheet'!$A$1:$M$461,2,FALSE),0)</f>
        <v>108</v>
      </c>
      <c r="Q248" s="11">
        <f>IFERROR(VLOOKUP(C248,'[1]Influenze Pivot Data Sheet'!$A$1:$M$461,3,FALSE),0)</f>
        <v>45</v>
      </c>
      <c r="R248" s="11">
        <f>IFERROR(VLOOKUP(C248,'[1]Influenze Pivot Data Sheet'!$A$1:$M$461,4,FALSE),0)</f>
        <v>69</v>
      </c>
      <c r="S248" s="11">
        <f>IFERROR(VLOOKUP(C248,'[1]Influenze Pivot Data Sheet'!$A$1:$M$461,5,FALSE),0)</f>
        <v>63</v>
      </c>
      <c r="T248" s="11">
        <f>IFERROR(VLOOKUP(C248,'[1]Influenze Pivot Data Sheet'!$A$1:$M$461,6,FALSE),0)</f>
        <v>56</v>
      </c>
      <c r="U248" s="11">
        <f>IFERROR(VLOOKUP(C248,'[1]Influenze Pivot Data Sheet'!$A$1:$M$461,7,FALSE),0)</f>
        <v>35</v>
      </c>
      <c r="V248" s="11">
        <f>IFERROR(VLOOKUP(C248,'[1]Influenze Pivot Data Sheet'!$A$1:$M$461,8,FALSE),0)</f>
        <v>54</v>
      </c>
      <c r="W248" s="11">
        <f>IFERROR(VLOOKUP(C248,'[1]Influenze Pivot Data Sheet'!$A$1:$M$461,9,FALSE),0)</f>
        <v>64</v>
      </c>
      <c r="X248" s="11">
        <f>IFERROR(VLOOKUP(C248,'[1]Influenze Pivot Data Sheet'!$A$1:$M$461,10,FALSE),0)</f>
        <v>31</v>
      </c>
      <c r="Y248" s="11">
        <f>IFERROR(VLOOKUP(C248,'[1]Influenze Pivot Data Sheet'!$A$1:$M$461,11,FALSE),0)</f>
        <v>192</v>
      </c>
      <c r="Z248" s="11">
        <f>IFERROR(VLOOKUP(C248,'[1]Influenze Pivot Data Sheet'!$A$1:$M$461,12,FALSE),0)</f>
        <v>287</v>
      </c>
      <c r="AA248" s="11">
        <f>IFERROR(VLOOKUP(C248,'[1]Influenze Pivot Data Sheet'!$A$1:$M$461,13,FALSE),0)</f>
        <v>717</v>
      </c>
      <c r="AB248" s="4">
        <f t="shared" si="17"/>
        <v>8.6385754643516284E-4</v>
      </c>
      <c r="AC248" s="4">
        <f t="shared" si="18"/>
        <v>1.8921321608566811E-4</v>
      </c>
      <c r="AD248" s="4">
        <f t="shared" si="19"/>
        <v>2.7584546475035564E-4</v>
      </c>
      <c r="AE248" s="4">
        <f t="shared" si="21"/>
        <v>2.7148207962305671E-4</v>
      </c>
      <c r="AF248" s="4">
        <f t="shared" si="21"/>
        <v>2.5708648214348677E-4</v>
      </c>
      <c r="AG248" s="4">
        <f t="shared" si="21"/>
        <v>1.4117219451805296E-4</v>
      </c>
      <c r="AH248" s="4">
        <f t="shared" si="20"/>
        <v>2.7124044630244602E-4</v>
      </c>
      <c r="AI248" s="4">
        <f t="shared" si="20"/>
        <v>5.5597261223314879E-4</v>
      </c>
      <c r="AJ248" s="4">
        <f t="shared" si="20"/>
        <v>3.8859621535114751E-4</v>
      </c>
      <c r="AK248" s="4">
        <f t="shared" si="20"/>
        <v>5.3855774740143771E-3</v>
      </c>
      <c r="AL248" s="4">
        <f t="shared" si="20"/>
        <v>1.2449103985500392E-3</v>
      </c>
      <c r="AM248" s="4">
        <f t="shared" si="20"/>
        <v>4.119693196093869E-4</v>
      </c>
    </row>
    <row r="249" spans="1:39" x14ac:dyDescent="0.3">
      <c r="A249" s="9" t="s">
        <v>300</v>
      </c>
      <c r="B249" s="9" t="s">
        <v>28</v>
      </c>
      <c r="C249" s="9" t="s">
        <v>304</v>
      </c>
      <c r="D249" s="10">
        <f>VLOOKUP(C249,'[1]Cenus Pivot Data Sheet'!$A$1:$M$469,2,FALSE)</f>
        <v>122417.122</v>
      </c>
      <c r="E249" s="10">
        <f>VLOOKUP(C249,'[1]Cenus Pivot Data Sheet'!$A$1:$M$469,3,FALSE)</f>
        <v>233826.64900000003</v>
      </c>
      <c r="F249" s="10">
        <f>VLOOKUP(C249,'[1]Cenus Pivot Data Sheet'!$A$1:$M$469,4,FALSE)</f>
        <v>246188.45600000001</v>
      </c>
      <c r="G249" s="10">
        <f>VLOOKUP(C249,'[1]Cenus Pivot Data Sheet'!$A$1:$M$469,5,FALSE)</f>
        <v>232039.43299999996</v>
      </c>
      <c r="H249" s="10">
        <f>VLOOKUP(C249,'[1]Cenus Pivot Data Sheet'!$A$1:$M$469,6,FALSE)</f>
        <v>209578.40299999999</v>
      </c>
      <c r="I249" s="10">
        <f>VLOOKUP(C249,'[1]Cenus Pivot Data Sheet'!$A$1:$M$469,7,FALSE)</f>
        <v>237231.36900000001</v>
      </c>
      <c r="J249" s="10">
        <f>VLOOKUP(C249,'[1]Cenus Pivot Data Sheet'!$A$1:$M$469,8,FALSE)</f>
        <v>198054.78600000002</v>
      </c>
      <c r="K249" s="10">
        <f>VLOOKUP(C249,'[1]Cenus Pivot Data Sheet'!$A$1:$M$469,9,FALSE)</f>
        <v>114648.65599999999</v>
      </c>
      <c r="L249" s="10">
        <f>VLOOKUP(C249,'[1]Cenus Pivot Data Sheet'!$A$1:$M$469,10,FALSE)</f>
        <v>76659.370999999999</v>
      </c>
      <c r="M249" s="10">
        <f>VLOOKUP(C249,'[1]Cenus Pivot Data Sheet'!$A$1:$M$469,11,FALSE)</f>
        <v>34208.58</v>
      </c>
      <c r="N249" s="10">
        <f>VLOOKUP(C249,'[1]Cenus Pivot Data Sheet'!$A$1:$M$469,12,FALSE)</f>
        <v>225516.60700000002</v>
      </c>
      <c r="O249" s="10">
        <f>VLOOKUP(C249,'[1]Cenus Pivot Data Sheet'!$A$1:$M$469,13,FALSE)</f>
        <v>1704852.8250000002</v>
      </c>
      <c r="P249" s="11">
        <f>IFERROR(VLOOKUP(C249,'[1]Influenze Pivot Data Sheet'!$A$1:$M$461,2,FALSE),0)</f>
        <v>119</v>
      </c>
      <c r="Q249" s="11">
        <f>IFERROR(VLOOKUP(C249,'[1]Influenze Pivot Data Sheet'!$A$1:$M$461,3,FALSE),0)</f>
        <v>64</v>
      </c>
      <c r="R249" s="11">
        <f>IFERROR(VLOOKUP(C249,'[1]Influenze Pivot Data Sheet'!$A$1:$M$461,4,FALSE),0)</f>
        <v>50</v>
      </c>
      <c r="S249" s="11">
        <f>IFERROR(VLOOKUP(C249,'[1]Influenze Pivot Data Sheet'!$A$1:$M$461,5,FALSE),0)</f>
        <v>60</v>
      </c>
      <c r="T249" s="11">
        <f>IFERROR(VLOOKUP(C249,'[1]Influenze Pivot Data Sheet'!$A$1:$M$461,6,FALSE),0)</f>
        <v>65</v>
      </c>
      <c r="U249" s="11">
        <f>IFERROR(VLOOKUP(C249,'[1]Influenze Pivot Data Sheet'!$A$1:$M$461,7,FALSE),0)</f>
        <v>48</v>
      </c>
      <c r="V249" s="11">
        <f>IFERROR(VLOOKUP(C249,'[1]Influenze Pivot Data Sheet'!$A$1:$M$461,8,FALSE),0)</f>
        <v>47</v>
      </c>
      <c r="W249" s="11">
        <f>IFERROR(VLOOKUP(C249,'[1]Influenze Pivot Data Sheet'!$A$1:$M$461,9,FALSE),0)</f>
        <v>54</v>
      </c>
      <c r="X249" s="11">
        <f>IFERROR(VLOOKUP(C249,'[1]Influenze Pivot Data Sheet'!$A$1:$M$461,10,FALSE),0)</f>
        <v>69</v>
      </c>
      <c r="Y249" s="11">
        <f>IFERROR(VLOOKUP(C249,'[1]Influenze Pivot Data Sheet'!$A$1:$M$461,11,FALSE),0)</f>
        <v>163</v>
      </c>
      <c r="Z249" s="11">
        <f>IFERROR(VLOOKUP(C249,'[1]Influenze Pivot Data Sheet'!$A$1:$M$461,12,FALSE),0)</f>
        <v>286</v>
      </c>
      <c r="AA249" s="11">
        <f>IFERROR(VLOOKUP(C249,'[1]Influenze Pivot Data Sheet'!$A$1:$M$461,13,FALSE),0)</f>
        <v>739</v>
      </c>
      <c r="AB249" s="4">
        <f t="shared" si="17"/>
        <v>9.7208624133477014E-4</v>
      </c>
      <c r="AC249" s="4">
        <f t="shared" si="18"/>
        <v>2.7370704012441279E-4</v>
      </c>
      <c r="AD249" s="4">
        <f t="shared" si="19"/>
        <v>2.0309644413221388E-4</v>
      </c>
      <c r="AE249" s="4">
        <f t="shared" si="21"/>
        <v>2.585767394113569E-4</v>
      </c>
      <c r="AF249" s="4">
        <f t="shared" si="21"/>
        <v>3.1014646103587307E-4</v>
      </c>
      <c r="AG249" s="4">
        <f t="shared" si="21"/>
        <v>2.0233411880702843E-4</v>
      </c>
      <c r="AH249" s="4">
        <f t="shared" si="20"/>
        <v>2.3730807494851448E-4</v>
      </c>
      <c r="AI249" s="4">
        <f t="shared" si="20"/>
        <v>4.7100421308035226E-4</v>
      </c>
      <c r="AJ249" s="4">
        <f t="shared" si="20"/>
        <v>9.0008565293341633E-4</v>
      </c>
      <c r="AK249" s="4">
        <f t="shared" si="20"/>
        <v>4.7648864700025545E-3</v>
      </c>
      <c r="AL249" s="4">
        <f t="shared" si="20"/>
        <v>1.2681992860951476E-3</v>
      </c>
      <c r="AM249" s="4">
        <f t="shared" si="20"/>
        <v>4.3346850189253134E-4</v>
      </c>
    </row>
    <row r="250" spans="1:39" x14ac:dyDescent="0.3">
      <c r="A250" s="9" t="s">
        <v>300</v>
      </c>
      <c r="B250" s="9" t="s">
        <v>30</v>
      </c>
      <c r="C250" s="9" t="s">
        <v>305</v>
      </c>
      <c r="D250" s="10">
        <f>VLOOKUP(C250,'[1]Cenus Pivot Data Sheet'!$A$1:$M$469,2,FALSE)</f>
        <v>122878.87</v>
      </c>
      <c r="E250" s="10">
        <f>VLOOKUP(C250,'[1]Cenus Pivot Data Sheet'!$A$1:$M$469,3,FALSE)</f>
        <v>238851.71400000001</v>
      </c>
      <c r="F250" s="10">
        <f>VLOOKUP(C250,'[1]Cenus Pivot Data Sheet'!$A$1:$M$469,4,FALSE)</f>
        <v>245850.78299999994</v>
      </c>
      <c r="G250" s="10">
        <f>VLOOKUP(C250,'[1]Cenus Pivot Data Sheet'!$A$1:$M$469,5,FALSE)</f>
        <v>237231.52100000001</v>
      </c>
      <c r="H250" s="10">
        <f>VLOOKUP(C250,'[1]Cenus Pivot Data Sheet'!$A$1:$M$469,6,FALSE)</f>
        <v>210748.73700000005</v>
      </c>
      <c r="I250" s="10">
        <f>VLOOKUP(C250,'[1]Cenus Pivot Data Sheet'!$A$1:$M$469,7,FALSE)</f>
        <v>236530.81399999995</v>
      </c>
      <c r="J250" s="10">
        <f>VLOOKUP(C250,'[1]Cenus Pivot Data Sheet'!$A$1:$M$469,8,FALSE)</f>
        <v>204689.31399999998</v>
      </c>
      <c r="K250" s="10">
        <f>VLOOKUP(C250,'[1]Cenus Pivot Data Sheet'!$A$1:$M$469,9,FALSE)</f>
        <v>118380.70099999997</v>
      </c>
      <c r="L250" s="10">
        <f>VLOOKUP(C250,'[1]Cenus Pivot Data Sheet'!$A$1:$M$469,10,FALSE)</f>
        <v>75196.06700000001</v>
      </c>
      <c r="M250" s="10">
        <f>VLOOKUP(C250,'[1]Cenus Pivot Data Sheet'!$A$1:$M$469,11,FALSE)</f>
        <v>34816.172000000006</v>
      </c>
      <c r="N250" s="10">
        <f>VLOOKUP(C250,'[1]Cenus Pivot Data Sheet'!$A$1:$M$469,12,FALSE)</f>
        <v>228392.94</v>
      </c>
      <c r="O250" s="10">
        <f>VLOOKUP(C250,'[1]Cenus Pivot Data Sheet'!$A$1:$M$469,13,FALSE)</f>
        <v>1725174.693</v>
      </c>
      <c r="P250" s="11">
        <f>IFERROR(VLOOKUP(C250,'[1]Influenze Pivot Data Sheet'!$A$1:$M$461,2,FALSE),0)</f>
        <v>129</v>
      </c>
      <c r="Q250" s="11">
        <f>IFERROR(VLOOKUP(C250,'[1]Influenze Pivot Data Sheet'!$A$1:$M$461,3,FALSE),0)</f>
        <v>69</v>
      </c>
      <c r="R250" s="11">
        <f>IFERROR(VLOOKUP(C250,'[1]Influenze Pivot Data Sheet'!$A$1:$M$461,4,FALSE),0)</f>
        <v>51</v>
      </c>
      <c r="S250" s="11">
        <f>IFERROR(VLOOKUP(C250,'[1]Influenze Pivot Data Sheet'!$A$1:$M$461,5,FALSE),0)</f>
        <v>63</v>
      </c>
      <c r="T250" s="11">
        <f>IFERROR(VLOOKUP(C250,'[1]Influenze Pivot Data Sheet'!$A$1:$M$461,6,FALSE),0)</f>
        <v>43</v>
      </c>
      <c r="U250" s="11">
        <f>IFERROR(VLOOKUP(C250,'[1]Influenze Pivot Data Sheet'!$A$1:$M$461,7,FALSE),0)</f>
        <v>57</v>
      </c>
      <c r="V250" s="11">
        <f>IFERROR(VLOOKUP(C250,'[1]Influenze Pivot Data Sheet'!$A$1:$M$461,8,FALSE),0)</f>
        <v>40</v>
      </c>
      <c r="W250" s="11">
        <f>IFERROR(VLOOKUP(C250,'[1]Influenze Pivot Data Sheet'!$A$1:$M$461,9,FALSE),0)</f>
        <v>40</v>
      </c>
      <c r="X250" s="11">
        <f>IFERROR(VLOOKUP(C250,'[1]Influenze Pivot Data Sheet'!$A$1:$M$461,10,FALSE),0)</f>
        <v>57</v>
      </c>
      <c r="Y250" s="11">
        <f>IFERROR(VLOOKUP(C250,'[1]Influenze Pivot Data Sheet'!$A$1:$M$461,11,FALSE),0)</f>
        <v>197</v>
      </c>
      <c r="Z250" s="11">
        <f>IFERROR(VLOOKUP(C250,'[1]Influenze Pivot Data Sheet'!$A$1:$M$461,12,FALSE),0)</f>
        <v>294</v>
      </c>
      <c r="AA250" s="11">
        <f>IFERROR(VLOOKUP(C250,'[1]Influenze Pivot Data Sheet'!$A$1:$M$461,13,FALSE),0)</f>
        <v>746</v>
      </c>
      <c r="AB250" s="4">
        <f t="shared" si="17"/>
        <v>1.0498143415544104E-3</v>
      </c>
      <c r="AC250" s="4">
        <f t="shared" si="18"/>
        <v>2.8888216393540303E-4</v>
      </c>
      <c r="AD250" s="4">
        <f t="shared" si="19"/>
        <v>2.0744290246982867E-4</v>
      </c>
      <c r="AE250" s="4">
        <f t="shared" si="21"/>
        <v>2.6556336078121758E-4</v>
      </c>
      <c r="AF250" s="4">
        <f t="shared" si="21"/>
        <v>2.0403443746379362E-4</v>
      </c>
      <c r="AG250" s="4">
        <f t="shared" si="21"/>
        <v>2.4098340100414998E-4</v>
      </c>
      <c r="AH250" s="4">
        <f t="shared" si="20"/>
        <v>1.9541811547621878E-4</v>
      </c>
      <c r="AI250" s="4">
        <f t="shared" si="20"/>
        <v>3.3789291381202422E-4</v>
      </c>
      <c r="AJ250" s="4">
        <f t="shared" si="20"/>
        <v>7.5801836816811162E-4</v>
      </c>
      <c r="AK250" s="4">
        <f t="shared" si="20"/>
        <v>5.6582900612968008E-3</v>
      </c>
      <c r="AL250" s="4">
        <f t="shared" si="20"/>
        <v>1.2872552014961583E-3</v>
      </c>
      <c r="AM250" s="4">
        <f t="shared" si="20"/>
        <v>4.324199763809079E-4</v>
      </c>
    </row>
    <row r="251" spans="1:39" x14ac:dyDescent="0.3">
      <c r="A251" s="9" t="s">
        <v>300</v>
      </c>
      <c r="B251" s="9" t="s">
        <v>32</v>
      </c>
      <c r="C251" s="9" t="s">
        <v>306</v>
      </c>
      <c r="D251" s="10">
        <f>VLOOKUP(C251,'[1]Cenus Pivot Data Sheet'!$A$1:$M$469,2,FALSE)</f>
        <v>118147.91999999998</v>
      </c>
      <c r="E251" s="10">
        <f>VLOOKUP(C251,'[1]Cenus Pivot Data Sheet'!$A$1:$M$469,3,FALSE)</f>
        <v>231665.19099999999</v>
      </c>
      <c r="F251" s="10">
        <f>VLOOKUP(C251,'[1]Cenus Pivot Data Sheet'!$A$1:$M$469,4,FALSE)</f>
        <v>233436.23699999996</v>
      </c>
      <c r="G251" s="10">
        <f>VLOOKUP(C251,'[1]Cenus Pivot Data Sheet'!$A$1:$M$469,5,FALSE)</f>
        <v>229309.35000000003</v>
      </c>
      <c r="H251" s="10">
        <f>VLOOKUP(C251,'[1]Cenus Pivot Data Sheet'!$A$1:$M$469,6,FALSE)</f>
        <v>202510.62700000004</v>
      </c>
      <c r="I251" s="10">
        <f>VLOOKUP(C251,'[1]Cenus Pivot Data Sheet'!$A$1:$M$469,7,FALSE)</f>
        <v>224928.05500000005</v>
      </c>
      <c r="J251" s="10">
        <f>VLOOKUP(C251,'[1]Cenus Pivot Data Sheet'!$A$1:$M$469,8,FALSE)</f>
        <v>203256.454</v>
      </c>
      <c r="K251" s="10">
        <f>VLOOKUP(C251,'[1]Cenus Pivot Data Sheet'!$A$1:$M$469,9,FALSE)</f>
        <v>119119.41200000001</v>
      </c>
      <c r="L251" s="10">
        <f>VLOOKUP(C251,'[1]Cenus Pivot Data Sheet'!$A$1:$M$469,10,FALSE)</f>
        <v>73817.130999999994</v>
      </c>
      <c r="M251" s="10">
        <f>VLOOKUP(C251,'[1]Cenus Pivot Data Sheet'!$A$1:$M$469,11,FALSE)</f>
        <v>34244.007000000005</v>
      </c>
      <c r="N251" s="10">
        <f>VLOOKUP(C251,'[1]Cenus Pivot Data Sheet'!$A$1:$M$469,12,FALSE)</f>
        <v>227180.55000000002</v>
      </c>
      <c r="O251" s="10">
        <f>VLOOKUP(C251,'[1]Cenus Pivot Data Sheet'!$A$1:$M$469,13,FALSE)</f>
        <v>1670434.3840000003</v>
      </c>
      <c r="P251" s="11">
        <f>IFERROR(VLOOKUP(C251,'[1]Influenze Pivot Data Sheet'!$A$1:$M$461,2,FALSE),0)</f>
        <v>99</v>
      </c>
      <c r="Q251" s="11">
        <f>IFERROR(VLOOKUP(C251,'[1]Influenze Pivot Data Sheet'!$A$1:$M$461,3,FALSE),0)</f>
        <v>40</v>
      </c>
      <c r="R251" s="11">
        <f>IFERROR(VLOOKUP(C251,'[1]Influenze Pivot Data Sheet'!$A$1:$M$461,4,FALSE),0)</f>
        <v>67</v>
      </c>
      <c r="S251" s="11">
        <f>IFERROR(VLOOKUP(C251,'[1]Influenze Pivot Data Sheet'!$A$1:$M$461,5,FALSE),0)</f>
        <v>51</v>
      </c>
      <c r="T251" s="11">
        <f>IFERROR(VLOOKUP(C251,'[1]Influenze Pivot Data Sheet'!$A$1:$M$461,6,FALSE),0)</f>
        <v>50</v>
      </c>
      <c r="U251" s="11">
        <f>IFERROR(VLOOKUP(C251,'[1]Influenze Pivot Data Sheet'!$A$1:$M$461,7,FALSE),0)</f>
        <v>39</v>
      </c>
      <c r="V251" s="11">
        <f>IFERROR(VLOOKUP(C251,'[1]Influenze Pivot Data Sheet'!$A$1:$M$461,8,FALSE),0)</f>
        <v>49</v>
      </c>
      <c r="W251" s="11">
        <f>IFERROR(VLOOKUP(C251,'[1]Influenze Pivot Data Sheet'!$A$1:$M$461,9,FALSE),0)</f>
        <v>46</v>
      </c>
      <c r="X251" s="11">
        <f>IFERROR(VLOOKUP(C251,'[1]Influenze Pivot Data Sheet'!$A$1:$M$461,10,FALSE),0)</f>
        <v>67</v>
      </c>
      <c r="Y251" s="11">
        <f>IFERROR(VLOOKUP(C251,'[1]Influenze Pivot Data Sheet'!$A$1:$M$461,11,FALSE),0)</f>
        <v>173</v>
      </c>
      <c r="Z251" s="11">
        <f>IFERROR(VLOOKUP(C251,'[1]Influenze Pivot Data Sheet'!$A$1:$M$461,12,FALSE),0)</f>
        <v>286</v>
      </c>
      <c r="AA251" s="11">
        <f>IFERROR(VLOOKUP(C251,'[1]Influenze Pivot Data Sheet'!$A$1:$M$461,13,FALSE),0)</f>
        <v>681</v>
      </c>
      <c r="AB251" s="4">
        <f t="shared" si="17"/>
        <v>8.3793265255960509E-4</v>
      </c>
      <c r="AC251" s="4">
        <f t="shared" si="18"/>
        <v>1.7266297032945274E-4</v>
      </c>
      <c r="AD251" s="4">
        <f t="shared" si="19"/>
        <v>2.8701627845380327E-4</v>
      </c>
      <c r="AE251" s="4">
        <f t="shared" si="21"/>
        <v>2.2240697991599554E-4</v>
      </c>
      <c r="AF251" s="4">
        <f t="shared" si="21"/>
        <v>2.4690062314606327E-4</v>
      </c>
      <c r="AG251" s="4">
        <f t="shared" si="21"/>
        <v>1.7338877535752484E-4</v>
      </c>
      <c r="AH251" s="4">
        <f t="shared" si="20"/>
        <v>2.4107475573690763E-4</v>
      </c>
      <c r="AI251" s="4">
        <f t="shared" si="20"/>
        <v>3.8616711774903652E-4</v>
      </c>
      <c r="AJ251" s="4">
        <f t="shared" si="20"/>
        <v>9.0764838855630957E-4</v>
      </c>
      <c r="AK251" s="4">
        <f t="shared" si="20"/>
        <v>5.0519788761870061E-3</v>
      </c>
      <c r="AL251" s="4">
        <f t="shared" si="20"/>
        <v>1.258910588956669E-3</v>
      </c>
      <c r="AM251" s="4">
        <f t="shared" si="20"/>
        <v>4.0767838983850796E-4</v>
      </c>
    </row>
    <row r="252" spans="1:39" x14ac:dyDescent="0.3">
      <c r="A252" s="9" t="s">
        <v>300</v>
      </c>
      <c r="B252" s="9" t="s">
        <v>34</v>
      </c>
      <c r="C252" s="9" t="s">
        <v>307</v>
      </c>
      <c r="D252" s="10">
        <f>VLOOKUP(C252,'[1]Cenus Pivot Data Sheet'!$A$1:$M$469,2,FALSE)</f>
        <v>114444.20300000001</v>
      </c>
      <c r="E252" s="10">
        <f>VLOOKUP(C252,'[1]Cenus Pivot Data Sheet'!$A$1:$M$469,3,FALSE)</f>
        <v>227556.29900000003</v>
      </c>
      <c r="F252" s="10">
        <f>VLOOKUP(C252,'[1]Cenus Pivot Data Sheet'!$A$1:$M$469,4,FALSE)</f>
        <v>236178.51</v>
      </c>
      <c r="G252" s="10">
        <f>VLOOKUP(C252,'[1]Cenus Pivot Data Sheet'!$A$1:$M$469,5,FALSE)</f>
        <v>227386.78000000003</v>
      </c>
      <c r="H252" s="10">
        <f>VLOOKUP(C252,'[1]Cenus Pivot Data Sheet'!$A$1:$M$469,6,FALSE)</f>
        <v>201710.78600000005</v>
      </c>
      <c r="I252" s="10">
        <f>VLOOKUP(C252,'[1]Cenus Pivot Data Sheet'!$A$1:$M$469,7,FALSE)</f>
        <v>214982.74599999998</v>
      </c>
      <c r="J252" s="10">
        <f>VLOOKUP(C252,'[1]Cenus Pivot Data Sheet'!$A$1:$M$469,8,FALSE)</f>
        <v>201673.76599999997</v>
      </c>
      <c r="K252" s="10">
        <f>VLOOKUP(C252,'[1]Cenus Pivot Data Sheet'!$A$1:$M$469,9,FALSE)</f>
        <v>122438.01700000002</v>
      </c>
      <c r="L252" s="10">
        <f>VLOOKUP(C252,'[1]Cenus Pivot Data Sheet'!$A$1:$M$469,10,FALSE)</f>
        <v>69792.688999999998</v>
      </c>
      <c r="M252" s="10">
        <f>VLOOKUP(C252,'[1]Cenus Pivot Data Sheet'!$A$1:$M$469,11,FALSE)</f>
        <v>32724.071</v>
      </c>
      <c r="N252" s="10">
        <f>VLOOKUP(C252,'[1]Cenus Pivot Data Sheet'!$A$1:$M$469,12,FALSE)</f>
        <v>224954.777</v>
      </c>
      <c r="O252" s="10">
        <f>VLOOKUP(C252,'[1]Cenus Pivot Data Sheet'!$A$1:$M$469,13,FALSE)</f>
        <v>1648887.8670000003</v>
      </c>
      <c r="P252" s="11">
        <f>IFERROR(VLOOKUP(C252,'[1]Influenze Pivot Data Sheet'!$A$1:$M$461,2,FALSE),0)</f>
        <v>113</v>
      </c>
      <c r="Q252" s="11">
        <f>IFERROR(VLOOKUP(C252,'[1]Influenze Pivot Data Sheet'!$A$1:$M$461,3,FALSE),0)</f>
        <v>43</v>
      </c>
      <c r="R252" s="11">
        <f>IFERROR(VLOOKUP(C252,'[1]Influenze Pivot Data Sheet'!$A$1:$M$461,4,FALSE),0)</f>
        <v>40</v>
      </c>
      <c r="S252" s="11">
        <f>IFERROR(VLOOKUP(C252,'[1]Influenze Pivot Data Sheet'!$A$1:$M$461,5,FALSE),0)</f>
        <v>69</v>
      </c>
      <c r="T252" s="11">
        <f>IFERROR(VLOOKUP(C252,'[1]Influenze Pivot Data Sheet'!$A$1:$M$461,6,FALSE),0)</f>
        <v>70</v>
      </c>
      <c r="U252" s="11">
        <f>IFERROR(VLOOKUP(C252,'[1]Influenze Pivot Data Sheet'!$A$1:$M$461,7,FALSE),0)</f>
        <v>42</v>
      </c>
      <c r="V252" s="11">
        <f>IFERROR(VLOOKUP(C252,'[1]Influenze Pivot Data Sheet'!$A$1:$M$461,8,FALSE),0)</f>
        <v>61</v>
      </c>
      <c r="W252" s="11">
        <f>IFERROR(VLOOKUP(C252,'[1]Influenze Pivot Data Sheet'!$A$1:$M$461,9,FALSE),0)</f>
        <v>61</v>
      </c>
      <c r="X252" s="11">
        <f>IFERROR(VLOOKUP(C252,'[1]Influenze Pivot Data Sheet'!$A$1:$M$461,10,FALSE),0)</f>
        <v>56</v>
      </c>
      <c r="Y252" s="11">
        <f>IFERROR(VLOOKUP(C252,'[1]Influenze Pivot Data Sheet'!$A$1:$M$461,11,FALSE),0)</f>
        <v>192</v>
      </c>
      <c r="Z252" s="11">
        <f>IFERROR(VLOOKUP(C252,'[1]Influenze Pivot Data Sheet'!$A$1:$M$461,12,FALSE),0)</f>
        <v>309</v>
      </c>
      <c r="AA252" s="11">
        <f>IFERROR(VLOOKUP(C252,'[1]Influenze Pivot Data Sheet'!$A$1:$M$461,13,FALSE),0)</f>
        <v>747</v>
      </c>
      <c r="AB252" s="4">
        <f t="shared" si="17"/>
        <v>9.8738072386243977E-4</v>
      </c>
      <c r="AC252" s="4">
        <f t="shared" si="18"/>
        <v>1.8896422638689511E-4</v>
      </c>
      <c r="AD252" s="4">
        <f t="shared" si="19"/>
        <v>1.6936341922048708E-4</v>
      </c>
      <c r="AE252" s="4">
        <f t="shared" si="21"/>
        <v>3.0344772022366471E-4</v>
      </c>
      <c r="AF252" s="4">
        <f t="shared" si="21"/>
        <v>3.4703151669836826E-4</v>
      </c>
      <c r="AG252" s="4">
        <f t="shared" si="21"/>
        <v>1.9536451543883434E-4</v>
      </c>
      <c r="AH252" s="4">
        <f t="shared" si="20"/>
        <v>3.024686909451575E-4</v>
      </c>
      <c r="AI252" s="4">
        <f t="shared" si="20"/>
        <v>4.9821127044225152E-4</v>
      </c>
      <c r="AJ252" s="4">
        <f t="shared" si="20"/>
        <v>8.0237630620594086E-4</v>
      </c>
      <c r="AK252" s="4">
        <f t="shared" si="20"/>
        <v>5.8672406620802163E-3</v>
      </c>
      <c r="AL252" s="4">
        <f t="shared" si="20"/>
        <v>1.3736094166162116E-3</v>
      </c>
      <c r="AM252" s="4">
        <f t="shared" si="20"/>
        <v>4.5303262577769932E-4</v>
      </c>
    </row>
    <row r="253" spans="1:39" x14ac:dyDescent="0.3">
      <c r="A253" s="9" t="s">
        <v>300</v>
      </c>
      <c r="B253" s="9" t="s">
        <v>36</v>
      </c>
      <c r="C253" s="9" t="s">
        <v>308</v>
      </c>
      <c r="D253" s="10">
        <f>VLOOKUP(C253,'[1]Cenus Pivot Data Sheet'!$A$1:$M$469,2,FALSE)</f>
        <v>125129.47799999999</v>
      </c>
      <c r="E253" s="10">
        <f>VLOOKUP(C253,'[1]Cenus Pivot Data Sheet'!$A$1:$M$469,3,FALSE)</f>
        <v>250664.79100000003</v>
      </c>
      <c r="F253" s="10">
        <f>VLOOKUP(C253,'[1]Cenus Pivot Data Sheet'!$A$1:$M$469,4,FALSE)</f>
        <v>252837.74299999999</v>
      </c>
      <c r="G253" s="10">
        <f>VLOOKUP(C253,'[1]Cenus Pivot Data Sheet'!$A$1:$M$469,5,FALSE)</f>
        <v>244619.745</v>
      </c>
      <c r="H253" s="10">
        <f>VLOOKUP(C253,'[1]Cenus Pivot Data Sheet'!$A$1:$M$469,6,FALSE)</f>
        <v>218746.30200000003</v>
      </c>
      <c r="I253" s="10">
        <f>VLOOKUP(C253,'[1]Cenus Pivot Data Sheet'!$A$1:$M$469,7,FALSE)</f>
        <v>227817.66300000003</v>
      </c>
      <c r="J253" s="10">
        <f>VLOOKUP(C253,'[1]Cenus Pivot Data Sheet'!$A$1:$M$469,8,FALSE)</f>
        <v>221953.682</v>
      </c>
      <c r="K253" s="10">
        <f>VLOOKUP(C253,'[1]Cenus Pivot Data Sheet'!$A$1:$M$469,9,FALSE)</f>
        <v>138783.97199999995</v>
      </c>
      <c r="L253" s="10">
        <f>VLOOKUP(C253,'[1]Cenus Pivot Data Sheet'!$A$1:$M$469,10,FALSE)</f>
        <v>77503.011000000028</v>
      </c>
      <c r="M253" s="10">
        <f>VLOOKUP(C253,'[1]Cenus Pivot Data Sheet'!$A$1:$M$469,11,FALSE)</f>
        <v>37013.792000000001</v>
      </c>
      <c r="N253" s="10">
        <f>VLOOKUP(C253,'[1]Cenus Pivot Data Sheet'!$A$1:$M$469,12,FALSE)</f>
        <v>253300.77499999997</v>
      </c>
      <c r="O253" s="10">
        <f>VLOOKUP(C253,'[1]Cenus Pivot Data Sheet'!$A$1:$M$469,13,FALSE)</f>
        <v>1795070.1789999995</v>
      </c>
      <c r="P253" s="11">
        <f>IFERROR(VLOOKUP(C253,'[1]Influenze Pivot Data Sheet'!$A$1:$M$461,2,FALSE),0)</f>
        <v>108</v>
      </c>
      <c r="Q253" s="11">
        <f>IFERROR(VLOOKUP(C253,'[1]Influenze Pivot Data Sheet'!$A$1:$M$461,3,FALSE),0)</f>
        <v>44</v>
      </c>
      <c r="R253" s="11">
        <f>IFERROR(VLOOKUP(C253,'[1]Influenze Pivot Data Sheet'!$A$1:$M$461,4,FALSE),0)</f>
        <v>51</v>
      </c>
      <c r="S253" s="11">
        <f>IFERROR(VLOOKUP(C253,'[1]Influenze Pivot Data Sheet'!$A$1:$M$461,5,FALSE),0)</f>
        <v>21</v>
      </c>
      <c r="T253" s="11">
        <f>IFERROR(VLOOKUP(C253,'[1]Influenze Pivot Data Sheet'!$A$1:$M$461,6,FALSE),0)</f>
        <v>51</v>
      </c>
      <c r="U253" s="11">
        <f>IFERROR(VLOOKUP(C253,'[1]Influenze Pivot Data Sheet'!$A$1:$M$461,7,FALSE),0)</f>
        <v>57</v>
      </c>
      <c r="V253" s="11">
        <f>IFERROR(VLOOKUP(C253,'[1]Influenze Pivot Data Sheet'!$A$1:$M$461,8,FALSE),0)</f>
        <v>51</v>
      </c>
      <c r="W253" s="11">
        <f>IFERROR(VLOOKUP(C253,'[1]Influenze Pivot Data Sheet'!$A$1:$M$461,9,FALSE),0)</f>
        <v>67</v>
      </c>
      <c r="X253" s="11">
        <f>IFERROR(VLOOKUP(C253,'[1]Influenze Pivot Data Sheet'!$A$1:$M$461,10,FALSE),0)</f>
        <v>56</v>
      </c>
      <c r="Y253" s="11">
        <f>IFERROR(VLOOKUP(C253,'[1]Influenze Pivot Data Sheet'!$A$1:$M$461,11,FALSE),0)</f>
        <v>176</v>
      </c>
      <c r="Z253" s="11">
        <f>IFERROR(VLOOKUP(C253,'[1]Influenze Pivot Data Sheet'!$A$1:$M$461,12,FALSE),0)</f>
        <v>299</v>
      </c>
      <c r="AA253" s="11">
        <f>IFERROR(VLOOKUP(C253,'[1]Influenze Pivot Data Sheet'!$A$1:$M$461,13,FALSE),0)</f>
        <v>682</v>
      </c>
      <c r="AB253" s="4">
        <f t="shared" si="17"/>
        <v>8.6310597411746581E-4</v>
      </c>
      <c r="AC253" s="4">
        <f t="shared" si="18"/>
        <v>1.755332283583457E-4</v>
      </c>
      <c r="AD253" s="4">
        <f t="shared" si="19"/>
        <v>2.017103909996539E-4</v>
      </c>
      <c r="AE253" s="4">
        <f t="shared" si="21"/>
        <v>8.5847526331122613E-5</v>
      </c>
      <c r="AF253" s="4">
        <f t="shared" si="21"/>
        <v>2.3314679852279283E-4</v>
      </c>
      <c r="AG253" s="4">
        <f t="shared" si="21"/>
        <v>2.5020009093851514E-4</v>
      </c>
      <c r="AH253" s="4">
        <f t="shared" si="20"/>
        <v>2.2977767046009176E-4</v>
      </c>
      <c r="AI253" s="4">
        <f t="shared" si="20"/>
        <v>4.8276468121261166E-4</v>
      </c>
      <c r="AJ253" s="4">
        <f t="shared" si="20"/>
        <v>7.2255257282842836E-4</v>
      </c>
      <c r="AK253" s="4">
        <f t="shared" si="20"/>
        <v>4.7549843042290832E-3</v>
      </c>
      <c r="AL253" s="4">
        <f t="shared" si="20"/>
        <v>1.1804148645024875E-3</v>
      </c>
      <c r="AM253" s="4">
        <f t="shared" si="20"/>
        <v>3.7992943561678997E-4</v>
      </c>
    </row>
    <row r="254" spans="1:39" x14ac:dyDescent="0.3">
      <c r="A254" s="9" t="s">
        <v>300</v>
      </c>
      <c r="B254" s="9" t="s">
        <v>38</v>
      </c>
      <c r="C254" s="9" t="s">
        <v>309</v>
      </c>
      <c r="D254" s="10">
        <f>VLOOKUP(C254,'[1]Cenus Pivot Data Sheet'!$A$1:$M$469,2,FALSE)</f>
        <v>119794</v>
      </c>
      <c r="E254" s="10">
        <f>VLOOKUP(C254,'[1]Cenus Pivot Data Sheet'!$A$1:$M$469,3,FALSE)</f>
        <v>239068</v>
      </c>
      <c r="F254" s="10">
        <f>VLOOKUP(C254,'[1]Cenus Pivot Data Sheet'!$A$1:$M$469,4,FALSE)</f>
        <v>241127</v>
      </c>
      <c r="G254" s="10">
        <f>VLOOKUP(C254,'[1]Cenus Pivot Data Sheet'!$A$1:$M$469,5,FALSE)</f>
        <v>235088</v>
      </c>
      <c r="H254" s="10">
        <f>VLOOKUP(C254,'[1]Cenus Pivot Data Sheet'!$A$1:$M$469,6,FALSE)</f>
        <v>209841</v>
      </c>
      <c r="I254" s="10">
        <f>VLOOKUP(C254,'[1]Cenus Pivot Data Sheet'!$A$1:$M$469,7,FALSE)</f>
        <v>210013</v>
      </c>
      <c r="J254" s="10">
        <f>VLOOKUP(C254,'[1]Cenus Pivot Data Sheet'!$A$1:$M$469,8,FALSE)</f>
        <v>209777</v>
      </c>
      <c r="K254" s="10">
        <f>VLOOKUP(C254,'[1]Cenus Pivot Data Sheet'!$A$1:$M$469,9,FALSE)</f>
        <v>134597</v>
      </c>
      <c r="L254" s="10">
        <f>VLOOKUP(C254,'[1]Cenus Pivot Data Sheet'!$A$1:$M$469,10,FALSE)</f>
        <v>72353</v>
      </c>
      <c r="M254" s="10">
        <f>VLOOKUP(C254,'[1]Cenus Pivot Data Sheet'!$A$1:$M$469,11,FALSE)</f>
        <v>33744</v>
      </c>
      <c r="N254" s="10">
        <f>VLOOKUP(C254,'[1]Cenus Pivot Data Sheet'!$A$1:$M$469,12,FALSE)</f>
        <v>240694</v>
      </c>
      <c r="O254" s="10">
        <f>VLOOKUP(C254,'[1]Cenus Pivot Data Sheet'!$A$1:$M$469,13,FALSE)</f>
        <v>1705402</v>
      </c>
      <c r="P254" s="11">
        <f>IFERROR(VLOOKUP(C254,'[1]Influenze Pivot Data Sheet'!$A$1:$M$461,2,FALSE),0)</f>
        <v>116</v>
      </c>
      <c r="Q254" s="11">
        <f>IFERROR(VLOOKUP(C254,'[1]Influenze Pivot Data Sheet'!$A$1:$M$461,3,FALSE),0)</f>
        <v>59</v>
      </c>
      <c r="R254" s="11">
        <f>IFERROR(VLOOKUP(C254,'[1]Influenze Pivot Data Sheet'!$A$1:$M$461,4,FALSE),0)</f>
        <v>42</v>
      </c>
      <c r="S254" s="11">
        <f>IFERROR(VLOOKUP(C254,'[1]Influenze Pivot Data Sheet'!$A$1:$M$461,5,FALSE),0)</f>
        <v>50</v>
      </c>
      <c r="T254" s="11">
        <f>IFERROR(VLOOKUP(C254,'[1]Influenze Pivot Data Sheet'!$A$1:$M$461,6,FALSE),0)</f>
        <v>50</v>
      </c>
      <c r="U254" s="11">
        <f>IFERROR(VLOOKUP(C254,'[1]Influenze Pivot Data Sheet'!$A$1:$M$461,7,FALSE),0)</f>
        <v>33</v>
      </c>
      <c r="V254" s="11">
        <f>IFERROR(VLOOKUP(C254,'[1]Influenze Pivot Data Sheet'!$A$1:$M$461,8,FALSE),0)</f>
        <v>48</v>
      </c>
      <c r="W254" s="11">
        <f>IFERROR(VLOOKUP(C254,'[1]Influenze Pivot Data Sheet'!$A$1:$M$461,9,FALSE),0)</f>
        <v>43</v>
      </c>
      <c r="X254" s="11">
        <f>IFERROR(VLOOKUP(C254,'[1]Influenze Pivot Data Sheet'!$A$1:$M$461,10,FALSE),0)</f>
        <v>69</v>
      </c>
      <c r="Y254" s="11">
        <f>IFERROR(VLOOKUP(C254,'[1]Influenze Pivot Data Sheet'!$A$1:$M$461,11,FALSE),0)</f>
        <v>216</v>
      </c>
      <c r="Z254" s="11">
        <f>IFERROR(VLOOKUP(C254,'[1]Influenze Pivot Data Sheet'!$A$1:$M$461,12,FALSE),0)</f>
        <v>328</v>
      </c>
      <c r="AA254" s="11">
        <f>IFERROR(VLOOKUP(C254,'[1]Influenze Pivot Data Sheet'!$A$1:$M$461,13,FALSE),0)</f>
        <v>726</v>
      </c>
      <c r="AB254" s="4">
        <f t="shared" si="17"/>
        <v>9.6832896472277407E-4</v>
      </c>
      <c r="AC254" s="4">
        <f t="shared" si="18"/>
        <v>2.4679170779861795E-4</v>
      </c>
      <c r="AD254" s="4">
        <f t="shared" si="19"/>
        <v>1.7418207002948654E-4</v>
      </c>
      <c r="AE254" s="4">
        <f t="shared" si="21"/>
        <v>2.1268631321037229E-4</v>
      </c>
      <c r="AF254" s="4">
        <f t="shared" si="21"/>
        <v>2.3827564679924324E-4</v>
      </c>
      <c r="AG254" s="4">
        <f t="shared" si="21"/>
        <v>1.5713312985386619E-4</v>
      </c>
      <c r="AH254" s="4">
        <f t="shared" si="20"/>
        <v>2.2881440768053696E-4</v>
      </c>
      <c r="AI254" s="4">
        <f t="shared" si="20"/>
        <v>3.1947220220361524E-4</v>
      </c>
      <c r="AJ254" s="4">
        <f t="shared" si="20"/>
        <v>9.5365776125385261E-4</v>
      </c>
      <c r="AK254" s="4">
        <f t="shared" ref="AK254:AM317" si="22">Y254/M254</f>
        <v>6.4011379800853483E-3</v>
      </c>
      <c r="AL254" s="4">
        <f t="shared" si="22"/>
        <v>1.362726116978404E-3</v>
      </c>
      <c r="AM254" s="4">
        <f t="shared" si="22"/>
        <v>4.2570607985683141E-4</v>
      </c>
    </row>
    <row r="255" spans="1:39" x14ac:dyDescent="0.3">
      <c r="A255" s="9" t="s">
        <v>310</v>
      </c>
      <c r="B255" s="9" t="s">
        <v>22</v>
      </c>
      <c r="C255" s="9" t="s">
        <v>311</v>
      </c>
      <c r="D255" s="10">
        <f>VLOOKUP(C255,'[1]Cenus Pivot Data Sheet'!$A$1:$M$469,2,FALSE)</f>
        <v>195159.26300000001</v>
      </c>
      <c r="E255" s="10">
        <f>VLOOKUP(C255,'[1]Cenus Pivot Data Sheet'!$A$1:$M$469,3,FALSE)</f>
        <v>355676.56099999999</v>
      </c>
      <c r="F255" s="10">
        <f>VLOOKUP(C255,'[1]Cenus Pivot Data Sheet'!$A$1:$M$469,4,FALSE)</f>
        <v>327975.00300000003</v>
      </c>
      <c r="G255" s="10">
        <f>VLOOKUP(C255,'[1]Cenus Pivot Data Sheet'!$A$1:$M$469,5,FALSE)</f>
        <v>376724.60199999996</v>
      </c>
      <c r="H255" s="10">
        <f>VLOOKUP(C255,'[1]Cenus Pivot Data Sheet'!$A$1:$M$469,6,FALSE)</f>
        <v>370811.63</v>
      </c>
      <c r="I255" s="10">
        <f>VLOOKUP(C255,'[1]Cenus Pivot Data Sheet'!$A$1:$M$469,7,FALSE)</f>
        <v>346273.29500000004</v>
      </c>
      <c r="J255" s="10">
        <f>VLOOKUP(C255,'[1]Cenus Pivot Data Sheet'!$A$1:$M$469,8,FALSE)</f>
        <v>278050.359</v>
      </c>
      <c r="K255" s="10">
        <f>VLOOKUP(C255,'[1]Cenus Pivot Data Sheet'!$A$1:$M$469,9,FALSE)</f>
        <v>164275.18400000001</v>
      </c>
      <c r="L255" s="10">
        <f>VLOOKUP(C255,'[1]Cenus Pivot Data Sheet'!$A$1:$M$469,10,FALSE)</f>
        <v>94969.471999999994</v>
      </c>
      <c r="M255" s="10">
        <f>VLOOKUP(C255,'[1]Cenus Pivot Data Sheet'!$A$1:$M$469,11,FALSE)</f>
        <v>28295.127000000004</v>
      </c>
      <c r="N255" s="10">
        <f>VLOOKUP(C255,'[1]Cenus Pivot Data Sheet'!$A$1:$M$469,12,FALSE)</f>
        <v>287539.783</v>
      </c>
      <c r="O255" s="10">
        <f>VLOOKUP(C255,'[1]Cenus Pivot Data Sheet'!$A$1:$M$469,13,FALSE)</f>
        <v>2538210.4959999998</v>
      </c>
      <c r="P255" s="11">
        <f>IFERROR(VLOOKUP(C255,'[1]Influenze Pivot Data Sheet'!$A$1:$M$461,2,FALSE),0)</f>
        <v>81</v>
      </c>
      <c r="Q255" s="11">
        <f>IFERROR(VLOOKUP(C255,'[1]Influenze Pivot Data Sheet'!$A$1:$M$461,3,FALSE),0)</f>
        <v>61</v>
      </c>
      <c r="R255" s="11">
        <f>IFERROR(VLOOKUP(C255,'[1]Influenze Pivot Data Sheet'!$A$1:$M$461,4,FALSE),0)</f>
        <v>49</v>
      </c>
      <c r="S255" s="11">
        <f>IFERROR(VLOOKUP(C255,'[1]Influenze Pivot Data Sheet'!$A$1:$M$461,5,FALSE),0)</f>
        <v>46</v>
      </c>
      <c r="T255" s="11">
        <f>IFERROR(VLOOKUP(C255,'[1]Influenze Pivot Data Sheet'!$A$1:$M$461,6,FALSE),0)</f>
        <v>22</v>
      </c>
      <c r="U255" s="11">
        <f>IFERROR(VLOOKUP(C255,'[1]Influenze Pivot Data Sheet'!$A$1:$M$461,7,FALSE),0)</f>
        <v>61</v>
      </c>
      <c r="V255" s="11">
        <f>IFERROR(VLOOKUP(C255,'[1]Influenze Pivot Data Sheet'!$A$1:$M$461,8,FALSE),0)</f>
        <v>51</v>
      </c>
      <c r="W255" s="11">
        <f>IFERROR(VLOOKUP(C255,'[1]Influenze Pivot Data Sheet'!$A$1:$M$461,9,FALSE),0)</f>
        <v>80</v>
      </c>
      <c r="X255" s="11">
        <f>IFERROR(VLOOKUP(C255,'[1]Influenze Pivot Data Sheet'!$A$1:$M$461,10,FALSE),0)</f>
        <v>122</v>
      </c>
      <c r="Y255" s="11">
        <f>IFERROR(VLOOKUP(C255,'[1]Influenze Pivot Data Sheet'!$A$1:$M$461,11,FALSE),0)</f>
        <v>144</v>
      </c>
      <c r="Z255" s="11">
        <f>IFERROR(VLOOKUP(C255,'[1]Influenze Pivot Data Sheet'!$A$1:$M$461,12,FALSE),0)</f>
        <v>346</v>
      </c>
      <c r="AA255" s="11">
        <f>IFERROR(VLOOKUP(C255,'[1]Influenze Pivot Data Sheet'!$A$1:$M$461,13,FALSE),0)</f>
        <v>717</v>
      </c>
      <c r="AB255" s="4">
        <f t="shared" si="17"/>
        <v>4.1504563378065226E-4</v>
      </c>
      <c r="AC255" s="4">
        <f t="shared" si="18"/>
        <v>1.7150413237379452E-4</v>
      </c>
      <c r="AD255" s="4">
        <f t="shared" si="19"/>
        <v>1.4940162985530942E-4</v>
      </c>
      <c r="AE255" s="4">
        <f t="shared" si="21"/>
        <v>1.2210511274227852E-4</v>
      </c>
      <c r="AF255" s="4">
        <f t="shared" si="21"/>
        <v>5.9329314994785898E-5</v>
      </c>
      <c r="AG255" s="4">
        <f t="shared" si="21"/>
        <v>1.7616143341345452E-4</v>
      </c>
      <c r="AH255" s="4">
        <f t="shared" si="21"/>
        <v>1.8342001133686721E-4</v>
      </c>
      <c r="AI255" s="4">
        <f t="shared" si="21"/>
        <v>4.8698773638262976E-4</v>
      </c>
      <c r="AJ255" s="4">
        <f t="shared" si="21"/>
        <v>1.2846233366444325E-3</v>
      </c>
      <c r="AK255" s="4">
        <f t="shared" si="22"/>
        <v>5.0892155387745738E-3</v>
      </c>
      <c r="AL255" s="4">
        <f t="shared" si="22"/>
        <v>1.2033117518211384E-3</v>
      </c>
      <c r="AM255" s="4">
        <f t="shared" si="22"/>
        <v>2.82482481705095E-4</v>
      </c>
    </row>
    <row r="256" spans="1:39" x14ac:dyDescent="0.3">
      <c r="A256" s="9" t="s">
        <v>310</v>
      </c>
      <c r="B256" s="9" t="s">
        <v>24</v>
      </c>
      <c r="C256" s="9" t="s">
        <v>312</v>
      </c>
      <c r="D256" s="10">
        <f>VLOOKUP(C256,'[1]Cenus Pivot Data Sheet'!$A$1:$M$469,2,FALSE)</f>
        <v>188938.50899999999</v>
      </c>
      <c r="E256" s="10">
        <f>VLOOKUP(C256,'[1]Cenus Pivot Data Sheet'!$A$1:$M$469,3,FALSE)</f>
        <v>358346.51999999996</v>
      </c>
      <c r="F256" s="10">
        <f>VLOOKUP(C256,'[1]Cenus Pivot Data Sheet'!$A$1:$M$469,4,FALSE)</f>
        <v>352832.17200000002</v>
      </c>
      <c r="G256" s="10">
        <f>VLOOKUP(C256,'[1]Cenus Pivot Data Sheet'!$A$1:$M$469,5,FALSE)</f>
        <v>380831.01600000006</v>
      </c>
      <c r="H256" s="10">
        <f>VLOOKUP(C256,'[1]Cenus Pivot Data Sheet'!$A$1:$M$469,6,FALSE)</f>
        <v>385294.76699999999</v>
      </c>
      <c r="I256" s="10">
        <f>VLOOKUP(C256,'[1]Cenus Pivot Data Sheet'!$A$1:$M$469,7,FALSE)</f>
        <v>365177.897</v>
      </c>
      <c r="J256" s="10">
        <f>VLOOKUP(C256,'[1]Cenus Pivot Data Sheet'!$A$1:$M$469,8,FALSE)</f>
        <v>299854.804</v>
      </c>
      <c r="K256" s="10">
        <f>VLOOKUP(C256,'[1]Cenus Pivot Data Sheet'!$A$1:$M$469,9,FALSE)</f>
        <v>181075.54400000002</v>
      </c>
      <c r="L256" s="10">
        <f>VLOOKUP(C256,'[1]Cenus Pivot Data Sheet'!$A$1:$M$469,10,FALSE)</f>
        <v>92019.991999999998</v>
      </c>
      <c r="M256" s="10">
        <f>VLOOKUP(C256,'[1]Cenus Pivot Data Sheet'!$A$1:$M$469,11,FALSE)</f>
        <v>28664.335999999996</v>
      </c>
      <c r="N256" s="10">
        <f>VLOOKUP(C256,'[1]Cenus Pivot Data Sheet'!$A$1:$M$469,12,FALSE)</f>
        <v>301759.87200000003</v>
      </c>
      <c r="O256" s="10">
        <f>VLOOKUP(C256,'[1]Cenus Pivot Data Sheet'!$A$1:$M$469,13,FALSE)</f>
        <v>2633035.5570000005</v>
      </c>
      <c r="P256" s="11">
        <f>IFERROR(VLOOKUP(C256,'[1]Influenze Pivot Data Sheet'!$A$1:$M$461,2,FALSE),0)</f>
        <v>108</v>
      </c>
      <c r="Q256" s="11">
        <f>IFERROR(VLOOKUP(C256,'[1]Influenze Pivot Data Sheet'!$A$1:$M$461,3,FALSE),0)</f>
        <v>60</v>
      </c>
      <c r="R256" s="11">
        <f>IFERROR(VLOOKUP(C256,'[1]Influenze Pivot Data Sheet'!$A$1:$M$461,4,FALSE),0)</f>
        <v>36</v>
      </c>
      <c r="S256" s="11">
        <f>IFERROR(VLOOKUP(C256,'[1]Influenze Pivot Data Sheet'!$A$1:$M$461,5,FALSE),0)</f>
        <v>46</v>
      </c>
      <c r="T256" s="11">
        <f>IFERROR(VLOOKUP(C256,'[1]Influenze Pivot Data Sheet'!$A$1:$M$461,6,FALSE),0)</f>
        <v>40</v>
      </c>
      <c r="U256" s="11">
        <f>IFERROR(VLOOKUP(C256,'[1]Influenze Pivot Data Sheet'!$A$1:$M$461,7,FALSE),0)</f>
        <v>51</v>
      </c>
      <c r="V256" s="11">
        <f>IFERROR(VLOOKUP(C256,'[1]Influenze Pivot Data Sheet'!$A$1:$M$461,8,FALSE),0)</f>
        <v>63</v>
      </c>
      <c r="W256" s="11">
        <f>IFERROR(VLOOKUP(C256,'[1]Influenze Pivot Data Sheet'!$A$1:$M$461,9,FALSE),0)</f>
        <v>80</v>
      </c>
      <c r="X256" s="11">
        <f>IFERROR(VLOOKUP(C256,'[1]Influenze Pivot Data Sheet'!$A$1:$M$461,10,FALSE),0)</f>
        <v>142</v>
      </c>
      <c r="Y256" s="11">
        <f>IFERROR(VLOOKUP(C256,'[1]Influenze Pivot Data Sheet'!$A$1:$M$461,11,FALSE),0)</f>
        <v>107</v>
      </c>
      <c r="Z256" s="11">
        <f>IFERROR(VLOOKUP(C256,'[1]Influenze Pivot Data Sheet'!$A$1:$M$461,12,FALSE),0)</f>
        <v>329</v>
      </c>
      <c r="AA256" s="11">
        <f>IFERROR(VLOOKUP(C256,'[1]Influenze Pivot Data Sheet'!$A$1:$M$461,13,FALSE),0)</f>
        <v>733</v>
      </c>
      <c r="AB256" s="4">
        <f t="shared" si="17"/>
        <v>5.7161454576737456E-4</v>
      </c>
      <c r="AC256" s="4">
        <f t="shared" si="18"/>
        <v>1.6743569883139931E-4</v>
      </c>
      <c r="AD256" s="4">
        <f t="shared" si="19"/>
        <v>1.0203151202436267E-4</v>
      </c>
      <c r="AE256" s="4">
        <f t="shared" si="21"/>
        <v>1.2078848115669233E-4</v>
      </c>
      <c r="AF256" s="4">
        <f t="shared" si="21"/>
        <v>1.0381661892646468E-4</v>
      </c>
      <c r="AG256" s="4">
        <f t="shared" si="21"/>
        <v>1.3965795963823079E-4</v>
      </c>
      <c r="AH256" s="4">
        <f t="shared" si="21"/>
        <v>2.1010168641486898E-4</v>
      </c>
      <c r="AI256" s="4">
        <f t="shared" si="21"/>
        <v>4.4180455423621417E-4</v>
      </c>
      <c r="AJ256" s="4">
        <f t="shared" si="21"/>
        <v>1.5431429292017327E-3</v>
      </c>
      <c r="AK256" s="4">
        <f t="shared" si="22"/>
        <v>3.7328616298664659E-3</v>
      </c>
      <c r="AL256" s="4">
        <f t="shared" si="22"/>
        <v>1.0902708760427893E-3</v>
      </c>
      <c r="AM256" s="4">
        <f t="shared" si="22"/>
        <v>2.7838591015275066E-4</v>
      </c>
    </row>
    <row r="257" spans="1:39" x14ac:dyDescent="0.3">
      <c r="A257" s="9" t="s">
        <v>310</v>
      </c>
      <c r="B257" s="9" t="s">
        <v>26</v>
      </c>
      <c r="C257" s="9" t="s">
        <v>313</v>
      </c>
      <c r="D257" s="10">
        <f>VLOOKUP(C257,'[1]Cenus Pivot Data Sheet'!$A$1:$M$469,2,FALSE)</f>
        <v>189091.56299999997</v>
      </c>
      <c r="E257" s="10">
        <f>VLOOKUP(C257,'[1]Cenus Pivot Data Sheet'!$A$1:$M$469,3,FALSE)</f>
        <v>362267.81299999997</v>
      </c>
      <c r="F257" s="10">
        <f>VLOOKUP(C257,'[1]Cenus Pivot Data Sheet'!$A$1:$M$469,4,FALSE)</f>
        <v>357207.44500000001</v>
      </c>
      <c r="G257" s="10">
        <f>VLOOKUP(C257,'[1]Cenus Pivot Data Sheet'!$A$1:$M$469,5,FALSE)</f>
        <v>385368.41199999995</v>
      </c>
      <c r="H257" s="10">
        <f>VLOOKUP(C257,'[1]Cenus Pivot Data Sheet'!$A$1:$M$469,6,FALSE)</f>
        <v>385459.78700000001</v>
      </c>
      <c r="I257" s="10">
        <f>VLOOKUP(C257,'[1]Cenus Pivot Data Sheet'!$A$1:$M$469,7,FALSE)</f>
        <v>368813.28599999996</v>
      </c>
      <c r="J257" s="10">
        <f>VLOOKUP(C257,'[1]Cenus Pivot Data Sheet'!$A$1:$M$469,8,FALSE)</f>
        <v>306467.283</v>
      </c>
      <c r="K257" s="10">
        <f>VLOOKUP(C257,'[1]Cenus Pivot Data Sheet'!$A$1:$M$469,9,FALSE)</f>
        <v>190833.26699999999</v>
      </c>
      <c r="L257" s="10">
        <f>VLOOKUP(C257,'[1]Cenus Pivot Data Sheet'!$A$1:$M$469,10,FALSE)</f>
        <v>93936.018000000011</v>
      </c>
      <c r="M257" s="10">
        <f>VLOOKUP(C257,'[1]Cenus Pivot Data Sheet'!$A$1:$M$469,11,FALSE)</f>
        <v>29626.706000000002</v>
      </c>
      <c r="N257" s="10">
        <f>VLOOKUP(C257,'[1]Cenus Pivot Data Sheet'!$A$1:$M$469,12,FALSE)</f>
        <v>314395.99100000004</v>
      </c>
      <c r="O257" s="10">
        <f>VLOOKUP(C257,'[1]Cenus Pivot Data Sheet'!$A$1:$M$469,13,FALSE)</f>
        <v>2669071.5799999996</v>
      </c>
      <c r="P257" s="11">
        <f>IFERROR(VLOOKUP(C257,'[1]Influenze Pivot Data Sheet'!$A$1:$M$461,2,FALSE),0)</f>
        <v>133</v>
      </c>
      <c r="Q257" s="11">
        <f>IFERROR(VLOOKUP(C257,'[1]Influenze Pivot Data Sheet'!$A$1:$M$461,3,FALSE),0)</f>
        <v>57</v>
      </c>
      <c r="R257" s="11">
        <f>IFERROR(VLOOKUP(C257,'[1]Influenze Pivot Data Sheet'!$A$1:$M$461,4,FALSE),0)</f>
        <v>47</v>
      </c>
      <c r="S257" s="11">
        <f>IFERROR(VLOOKUP(C257,'[1]Influenze Pivot Data Sheet'!$A$1:$M$461,5,FALSE),0)</f>
        <v>48</v>
      </c>
      <c r="T257" s="11">
        <f>IFERROR(VLOOKUP(C257,'[1]Influenze Pivot Data Sheet'!$A$1:$M$461,6,FALSE),0)</f>
        <v>66</v>
      </c>
      <c r="U257" s="11">
        <f>IFERROR(VLOOKUP(C257,'[1]Influenze Pivot Data Sheet'!$A$1:$M$461,7,FALSE),0)</f>
        <v>67</v>
      </c>
      <c r="V257" s="11">
        <f>IFERROR(VLOOKUP(C257,'[1]Influenze Pivot Data Sheet'!$A$1:$M$461,8,FALSE),0)</f>
        <v>45</v>
      </c>
      <c r="W257" s="11">
        <f>IFERROR(VLOOKUP(C257,'[1]Influenze Pivot Data Sheet'!$A$1:$M$461,9,FALSE),0)</f>
        <v>70</v>
      </c>
      <c r="X257" s="11">
        <f>IFERROR(VLOOKUP(C257,'[1]Influenze Pivot Data Sheet'!$A$1:$M$461,10,FALSE),0)</f>
        <v>126</v>
      </c>
      <c r="Y257" s="11">
        <f>IFERROR(VLOOKUP(C257,'[1]Influenze Pivot Data Sheet'!$A$1:$M$461,11,FALSE),0)</f>
        <v>102</v>
      </c>
      <c r="Z257" s="11">
        <f>IFERROR(VLOOKUP(C257,'[1]Influenze Pivot Data Sheet'!$A$1:$M$461,12,FALSE),0)</f>
        <v>298</v>
      </c>
      <c r="AA257" s="11">
        <f>IFERROR(VLOOKUP(C257,'[1]Influenze Pivot Data Sheet'!$A$1:$M$461,13,FALSE),0)</f>
        <v>761</v>
      </c>
      <c r="AB257" s="4">
        <f t="shared" si="17"/>
        <v>7.0336295226455987E-4</v>
      </c>
      <c r="AC257" s="4">
        <f t="shared" si="18"/>
        <v>1.5734215945925067E-4</v>
      </c>
      <c r="AD257" s="4">
        <f t="shared" si="19"/>
        <v>1.3157620496963605E-4</v>
      </c>
      <c r="AE257" s="4">
        <f t="shared" si="21"/>
        <v>1.2455613513024519E-4</v>
      </c>
      <c r="AF257" s="4">
        <f t="shared" si="21"/>
        <v>1.7122408672944138E-4</v>
      </c>
      <c r="AG257" s="4">
        <f t="shared" si="21"/>
        <v>1.816637375693673E-4</v>
      </c>
      <c r="AH257" s="4">
        <f t="shared" si="21"/>
        <v>1.4683459702287372E-4</v>
      </c>
      <c r="AI257" s="4">
        <f t="shared" si="21"/>
        <v>3.6681235457756956E-4</v>
      </c>
      <c r="AJ257" s="4">
        <f t="shared" si="21"/>
        <v>1.3413385268257803E-3</v>
      </c>
      <c r="AK257" s="4">
        <f t="shared" si="22"/>
        <v>3.4428397136016401E-3</v>
      </c>
      <c r="AL257" s="4">
        <f t="shared" si="22"/>
        <v>9.4784923641090567E-4</v>
      </c>
      <c r="AM257" s="4">
        <f t="shared" si="22"/>
        <v>2.8511786858859741E-4</v>
      </c>
    </row>
    <row r="258" spans="1:39" x14ac:dyDescent="0.3">
      <c r="A258" s="9" t="s">
        <v>310</v>
      </c>
      <c r="B258" s="9" t="s">
        <v>28</v>
      </c>
      <c r="C258" s="9" t="s">
        <v>314</v>
      </c>
      <c r="D258" s="10">
        <f>VLOOKUP(C258,'[1]Cenus Pivot Data Sheet'!$A$1:$M$469,2,FALSE)</f>
        <v>184328.698</v>
      </c>
      <c r="E258" s="10">
        <f>VLOOKUP(C258,'[1]Cenus Pivot Data Sheet'!$A$1:$M$469,3,FALSE)</f>
        <v>360228.33399999997</v>
      </c>
      <c r="F258" s="10">
        <f>VLOOKUP(C258,'[1]Cenus Pivot Data Sheet'!$A$1:$M$469,4,FALSE)</f>
        <v>355629.14</v>
      </c>
      <c r="G258" s="10">
        <f>VLOOKUP(C258,'[1]Cenus Pivot Data Sheet'!$A$1:$M$469,5,FALSE)</f>
        <v>382857.65099999995</v>
      </c>
      <c r="H258" s="10">
        <f>VLOOKUP(C258,'[1]Cenus Pivot Data Sheet'!$A$1:$M$469,6,FALSE)</f>
        <v>379857.91299999994</v>
      </c>
      <c r="I258" s="10">
        <f>VLOOKUP(C258,'[1]Cenus Pivot Data Sheet'!$A$1:$M$469,7,FALSE)</f>
        <v>369203.14499999996</v>
      </c>
      <c r="J258" s="10">
        <f>VLOOKUP(C258,'[1]Cenus Pivot Data Sheet'!$A$1:$M$469,8,FALSE)</f>
        <v>312944.30700000003</v>
      </c>
      <c r="K258" s="10">
        <f>VLOOKUP(C258,'[1]Cenus Pivot Data Sheet'!$A$1:$M$469,9,FALSE)</f>
        <v>198102.46400000001</v>
      </c>
      <c r="L258" s="10">
        <f>VLOOKUP(C258,'[1]Cenus Pivot Data Sheet'!$A$1:$M$469,10,FALSE)</f>
        <v>96029.725999999995</v>
      </c>
      <c r="M258" s="10">
        <f>VLOOKUP(C258,'[1]Cenus Pivot Data Sheet'!$A$1:$M$469,11,FALSE)</f>
        <v>32284.493000000002</v>
      </c>
      <c r="N258" s="10">
        <f>VLOOKUP(C258,'[1]Cenus Pivot Data Sheet'!$A$1:$M$469,12,FALSE)</f>
        <v>326416.68300000002</v>
      </c>
      <c r="O258" s="10">
        <f>VLOOKUP(C258,'[1]Cenus Pivot Data Sheet'!$A$1:$M$469,13,FALSE)</f>
        <v>2671465.8709999998</v>
      </c>
      <c r="P258" s="11">
        <f>IFERROR(VLOOKUP(C258,'[1]Influenze Pivot Data Sheet'!$A$1:$M$461,2,FALSE),0)</f>
        <v>108</v>
      </c>
      <c r="Q258" s="11">
        <f>IFERROR(VLOOKUP(C258,'[1]Influenze Pivot Data Sheet'!$A$1:$M$461,3,FALSE),0)</f>
        <v>55</v>
      </c>
      <c r="R258" s="11">
        <f>IFERROR(VLOOKUP(C258,'[1]Influenze Pivot Data Sheet'!$A$1:$M$461,4,FALSE),0)</f>
        <v>56</v>
      </c>
      <c r="S258" s="11">
        <f>IFERROR(VLOOKUP(C258,'[1]Influenze Pivot Data Sheet'!$A$1:$M$461,5,FALSE),0)</f>
        <v>54</v>
      </c>
      <c r="T258" s="11">
        <f>IFERROR(VLOOKUP(C258,'[1]Influenze Pivot Data Sheet'!$A$1:$M$461,6,FALSE),0)</f>
        <v>82</v>
      </c>
      <c r="U258" s="11">
        <f>IFERROR(VLOOKUP(C258,'[1]Influenze Pivot Data Sheet'!$A$1:$M$461,7,FALSE),0)</f>
        <v>62</v>
      </c>
      <c r="V258" s="11">
        <f>IFERROR(VLOOKUP(C258,'[1]Influenze Pivot Data Sheet'!$A$1:$M$461,8,FALSE),0)</f>
        <v>70</v>
      </c>
      <c r="W258" s="11">
        <f>IFERROR(VLOOKUP(C258,'[1]Influenze Pivot Data Sheet'!$A$1:$M$461,9,FALSE),0)</f>
        <v>80</v>
      </c>
      <c r="X258" s="11">
        <f>IFERROR(VLOOKUP(C258,'[1]Influenze Pivot Data Sheet'!$A$1:$M$461,10,FALSE),0)</f>
        <v>152</v>
      </c>
      <c r="Y258" s="11">
        <f>IFERROR(VLOOKUP(C258,'[1]Influenze Pivot Data Sheet'!$A$1:$M$461,11,FALSE),0)</f>
        <v>132</v>
      </c>
      <c r="Z258" s="11">
        <f>IFERROR(VLOOKUP(C258,'[1]Influenze Pivot Data Sheet'!$A$1:$M$461,12,FALSE),0)</f>
        <v>364</v>
      </c>
      <c r="AA258" s="11">
        <f>IFERROR(VLOOKUP(C258,'[1]Influenze Pivot Data Sheet'!$A$1:$M$461,13,FALSE),0)</f>
        <v>851</v>
      </c>
      <c r="AB258" s="4">
        <f t="shared" si="17"/>
        <v>5.8590985110739508E-4</v>
      </c>
      <c r="AC258" s="4">
        <f t="shared" si="18"/>
        <v>1.5268093819627193E-4</v>
      </c>
      <c r="AD258" s="4">
        <f t="shared" si="19"/>
        <v>1.5746741113509426E-4</v>
      </c>
      <c r="AE258" s="4">
        <f t="shared" si="21"/>
        <v>1.4104458891955123E-4</v>
      </c>
      <c r="AF258" s="4">
        <f t="shared" si="21"/>
        <v>2.1587019038879417E-4</v>
      </c>
      <c r="AG258" s="4">
        <f t="shared" si="21"/>
        <v>1.679292303969946E-4</v>
      </c>
      <c r="AH258" s="4">
        <f t="shared" si="21"/>
        <v>2.236819729077225E-4</v>
      </c>
      <c r="AI258" s="4">
        <f t="shared" si="21"/>
        <v>4.0383142331838941E-4</v>
      </c>
      <c r="AJ258" s="4">
        <f t="shared" si="21"/>
        <v>1.5828432125277543E-3</v>
      </c>
      <c r="AK258" s="4">
        <f t="shared" si="22"/>
        <v>4.0886502383667596E-3</v>
      </c>
      <c r="AL258" s="4">
        <f t="shared" si="22"/>
        <v>1.1151390812950573E-3</v>
      </c>
      <c r="AM258" s="4">
        <f t="shared" si="22"/>
        <v>3.185517019842924E-4</v>
      </c>
    </row>
    <row r="259" spans="1:39" x14ac:dyDescent="0.3">
      <c r="A259" s="9" t="s">
        <v>310</v>
      </c>
      <c r="B259" s="9" t="s">
        <v>30</v>
      </c>
      <c r="C259" s="9" t="s">
        <v>315</v>
      </c>
      <c r="D259" s="10">
        <f>VLOOKUP(C259,'[1]Cenus Pivot Data Sheet'!$A$1:$M$469,2,FALSE)</f>
        <v>182415.459</v>
      </c>
      <c r="E259" s="10">
        <f>VLOOKUP(C259,'[1]Cenus Pivot Data Sheet'!$A$1:$M$469,3,FALSE)</f>
        <v>366504.82900000003</v>
      </c>
      <c r="F259" s="10">
        <f>VLOOKUP(C259,'[1]Cenus Pivot Data Sheet'!$A$1:$M$469,4,FALSE)</f>
        <v>360456.90300000005</v>
      </c>
      <c r="G259" s="10">
        <f>VLOOKUP(C259,'[1]Cenus Pivot Data Sheet'!$A$1:$M$469,5,FALSE)</f>
        <v>390176.74900000001</v>
      </c>
      <c r="H259" s="10">
        <f>VLOOKUP(C259,'[1]Cenus Pivot Data Sheet'!$A$1:$M$469,6,FALSE)</f>
        <v>381403.36600000004</v>
      </c>
      <c r="I259" s="10">
        <f>VLOOKUP(C259,'[1]Cenus Pivot Data Sheet'!$A$1:$M$469,7,FALSE)</f>
        <v>375247.69299999997</v>
      </c>
      <c r="J259" s="10">
        <f>VLOOKUP(C259,'[1]Cenus Pivot Data Sheet'!$A$1:$M$469,8,FALSE)</f>
        <v>322182.55900000001</v>
      </c>
      <c r="K259" s="10">
        <f>VLOOKUP(C259,'[1]Cenus Pivot Data Sheet'!$A$1:$M$469,9,FALSE)</f>
        <v>211326.26199999999</v>
      </c>
      <c r="L259" s="10">
        <f>VLOOKUP(C259,'[1]Cenus Pivot Data Sheet'!$A$1:$M$469,10,FALSE)</f>
        <v>99141.567999999999</v>
      </c>
      <c r="M259" s="10">
        <f>VLOOKUP(C259,'[1]Cenus Pivot Data Sheet'!$A$1:$M$469,11,FALSE)</f>
        <v>33443.847000000002</v>
      </c>
      <c r="N259" s="10">
        <f>VLOOKUP(C259,'[1]Cenus Pivot Data Sheet'!$A$1:$M$469,12,FALSE)</f>
        <v>343911.67699999997</v>
      </c>
      <c r="O259" s="10">
        <f>VLOOKUP(C259,'[1]Cenus Pivot Data Sheet'!$A$1:$M$469,13,FALSE)</f>
        <v>2722299.2350000003</v>
      </c>
      <c r="P259" s="11">
        <f>IFERROR(VLOOKUP(C259,'[1]Influenze Pivot Data Sheet'!$A$1:$M$461,2,FALSE),0)</f>
        <v>119</v>
      </c>
      <c r="Q259" s="11">
        <f>IFERROR(VLOOKUP(C259,'[1]Influenze Pivot Data Sheet'!$A$1:$M$461,3,FALSE),0)</f>
        <v>37</v>
      </c>
      <c r="R259" s="11">
        <f>IFERROR(VLOOKUP(C259,'[1]Influenze Pivot Data Sheet'!$A$1:$M$461,4,FALSE),0)</f>
        <v>55</v>
      </c>
      <c r="S259" s="11">
        <f>IFERROR(VLOOKUP(C259,'[1]Influenze Pivot Data Sheet'!$A$1:$M$461,5,FALSE),0)</f>
        <v>60</v>
      </c>
      <c r="T259" s="11">
        <f>IFERROR(VLOOKUP(C259,'[1]Influenze Pivot Data Sheet'!$A$1:$M$461,6,FALSE),0)</f>
        <v>30</v>
      </c>
      <c r="U259" s="11">
        <f>IFERROR(VLOOKUP(C259,'[1]Influenze Pivot Data Sheet'!$A$1:$M$461,7,FALSE),0)</f>
        <v>52</v>
      </c>
      <c r="V259" s="11">
        <f>IFERROR(VLOOKUP(C259,'[1]Influenze Pivot Data Sheet'!$A$1:$M$461,8,FALSE),0)</f>
        <v>82</v>
      </c>
      <c r="W259" s="11">
        <f>IFERROR(VLOOKUP(C259,'[1]Influenze Pivot Data Sheet'!$A$1:$M$461,9,FALSE),0)</f>
        <v>92</v>
      </c>
      <c r="X259" s="11">
        <f>IFERROR(VLOOKUP(C259,'[1]Influenze Pivot Data Sheet'!$A$1:$M$461,10,FALSE),0)</f>
        <v>105</v>
      </c>
      <c r="Y259" s="11">
        <f>IFERROR(VLOOKUP(C259,'[1]Influenze Pivot Data Sheet'!$A$1:$M$461,11,FALSE),0)</f>
        <v>122</v>
      </c>
      <c r="Z259" s="11">
        <f>IFERROR(VLOOKUP(C259,'[1]Influenze Pivot Data Sheet'!$A$1:$M$461,12,FALSE),0)</f>
        <v>319</v>
      </c>
      <c r="AA259" s="11">
        <f>IFERROR(VLOOKUP(C259,'[1]Influenze Pivot Data Sheet'!$A$1:$M$461,13,FALSE),0)</f>
        <v>754</v>
      </c>
      <c r="AB259" s="4">
        <f t="shared" ref="AB259:AB322" si="23">P259/D259</f>
        <v>6.5235699130083047E-4</v>
      </c>
      <c r="AC259" s="4">
        <f t="shared" ref="AC259:AC322" si="24">Q259/E259</f>
        <v>1.0095364937197048E-4</v>
      </c>
      <c r="AD259" s="4">
        <f t="shared" ref="AD259:AD322" si="25">R259/F259</f>
        <v>1.5258412182496056E-4</v>
      </c>
      <c r="AE259" s="4">
        <f t="shared" si="21"/>
        <v>1.5377646195929528E-4</v>
      </c>
      <c r="AF259" s="4">
        <f t="shared" si="21"/>
        <v>7.8656883169720109E-5</v>
      </c>
      <c r="AG259" s="4">
        <f t="shared" si="21"/>
        <v>1.3857513575706381E-4</v>
      </c>
      <c r="AH259" s="4">
        <f t="shared" si="21"/>
        <v>2.5451408746182317E-4</v>
      </c>
      <c r="AI259" s="4">
        <f t="shared" si="21"/>
        <v>4.3534579720148556E-4</v>
      </c>
      <c r="AJ259" s="4">
        <f t="shared" si="21"/>
        <v>1.0590915810409615E-3</v>
      </c>
      <c r="AK259" s="4">
        <f t="shared" si="22"/>
        <v>3.6479056969731978E-3</v>
      </c>
      <c r="AL259" s="4">
        <f t="shared" si="22"/>
        <v>9.2756373608099396E-4</v>
      </c>
      <c r="AM259" s="4">
        <f t="shared" si="22"/>
        <v>2.7697175619270225E-4</v>
      </c>
    </row>
    <row r="260" spans="1:39" x14ac:dyDescent="0.3">
      <c r="A260" s="9" t="s">
        <v>310</v>
      </c>
      <c r="B260" s="9" t="s">
        <v>32</v>
      </c>
      <c r="C260" s="9" t="s">
        <v>316</v>
      </c>
      <c r="D260" s="10">
        <f>VLOOKUP(C260,'[1]Cenus Pivot Data Sheet'!$A$1:$M$469,2,FALSE)</f>
        <v>177718.796</v>
      </c>
      <c r="E260" s="10">
        <f>VLOOKUP(C260,'[1]Cenus Pivot Data Sheet'!$A$1:$M$469,3,FALSE)</f>
        <v>364011.397</v>
      </c>
      <c r="F260" s="10">
        <f>VLOOKUP(C260,'[1]Cenus Pivot Data Sheet'!$A$1:$M$469,4,FALSE)</f>
        <v>357628.20699999999</v>
      </c>
      <c r="G260" s="10">
        <f>VLOOKUP(C260,'[1]Cenus Pivot Data Sheet'!$A$1:$M$469,5,FALSE)</f>
        <v>389602.94299999997</v>
      </c>
      <c r="H260" s="10">
        <f>VLOOKUP(C260,'[1]Cenus Pivot Data Sheet'!$A$1:$M$469,6,FALSE)</f>
        <v>375260.69399999996</v>
      </c>
      <c r="I260" s="10">
        <f>VLOOKUP(C260,'[1]Cenus Pivot Data Sheet'!$A$1:$M$469,7,FALSE)</f>
        <v>370551.55900000001</v>
      </c>
      <c r="J260" s="10">
        <f>VLOOKUP(C260,'[1]Cenus Pivot Data Sheet'!$A$1:$M$469,8,FALSE)</f>
        <v>322749.14999999997</v>
      </c>
      <c r="K260" s="10">
        <f>VLOOKUP(C260,'[1]Cenus Pivot Data Sheet'!$A$1:$M$469,9,FALSE)</f>
        <v>217576.88200000001</v>
      </c>
      <c r="L260" s="10">
        <f>VLOOKUP(C260,'[1]Cenus Pivot Data Sheet'!$A$1:$M$469,10,FALSE)</f>
        <v>99077.527000000002</v>
      </c>
      <c r="M260" s="10">
        <f>VLOOKUP(C260,'[1]Cenus Pivot Data Sheet'!$A$1:$M$469,11,FALSE)</f>
        <v>35485.930999999997</v>
      </c>
      <c r="N260" s="10">
        <f>VLOOKUP(C260,'[1]Cenus Pivot Data Sheet'!$A$1:$M$469,12,FALSE)</f>
        <v>352140.33999999997</v>
      </c>
      <c r="O260" s="10">
        <f>VLOOKUP(C260,'[1]Cenus Pivot Data Sheet'!$A$1:$M$469,13,FALSE)</f>
        <v>2709663.0860000001</v>
      </c>
      <c r="P260" s="11">
        <f>IFERROR(VLOOKUP(C260,'[1]Influenze Pivot Data Sheet'!$A$1:$M$461,2,FALSE),0)</f>
        <v>114</v>
      </c>
      <c r="Q260" s="11">
        <f>IFERROR(VLOOKUP(C260,'[1]Influenze Pivot Data Sheet'!$A$1:$M$461,3,FALSE),0)</f>
        <v>83</v>
      </c>
      <c r="R260" s="11">
        <f>IFERROR(VLOOKUP(C260,'[1]Influenze Pivot Data Sheet'!$A$1:$M$461,4,FALSE),0)</f>
        <v>55</v>
      </c>
      <c r="S260" s="11">
        <f>IFERROR(VLOOKUP(C260,'[1]Influenze Pivot Data Sheet'!$A$1:$M$461,5,FALSE),0)</f>
        <v>34</v>
      </c>
      <c r="T260" s="11">
        <f>IFERROR(VLOOKUP(C260,'[1]Influenze Pivot Data Sheet'!$A$1:$M$461,6,FALSE),0)</f>
        <v>51</v>
      </c>
      <c r="U260" s="11">
        <f>IFERROR(VLOOKUP(C260,'[1]Influenze Pivot Data Sheet'!$A$1:$M$461,7,FALSE),0)</f>
        <v>43</v>
      </c>
      <c r="V260" s="11">
        <f>IFERROR(VLOOKUP(C260,'[1]Influenze Pivot Data Sheet'!$A$1:$M$461,8,FALSE),0)</f>
        <v>81</v>
      </c>
      <c r="W260" s="11">
        <f>IFERROR(VLOOKUP(C260,'[1]Influenze Pivot Data Sheet'!$A$1:$M$461,9,FALSE),0)</f>
        <v>161</v>
      </c>
      <c r="X260" s="11">
        <f>IFERROR(VLOOKUP(C260,'[1]Influenze Pivot Data Sheet'!$A$1:$M$461,10,FALSE),0)</f>
        <v>175</v>
      </c>
      <c r="Y260" s="11">
        <f>IFERROR(VLOOKUP(C260,'[1]Influenze Pivot Data Sheet'!$A$1:$M$461,11,FALSE),0)</f>
        <v>174</v>
      </c>
      <c r="Z260" s="11">
        <f>IFERROR(VLOOKUP(C260,'[1]Influenze Pivot Data Sheet'!$A$1:$M$461,12,FALSE),0)</f>
        <v>510</v>
      </c>
      <c r="AA260" s="11">
        <f>IFERROR(VLOOKUP(C260,'[1]Influenze Pivot Data Sheet'!$A$1:$M$461,13,FALSE),0)</f>
        <v>971</v>
      </c>
      <c r="AB260" s="4">
        <f t="shared" si="23"/>
        <v>6.4146281972335666E-4</v>
      </c>
      <c r="AC260" s="4">
        <f t="shared" si="24"/>
        <v>2.2801483877714961E-4</v>
      </c>
      <c r="AD260" s="4">
        <f t="shared" si="25"/>
        <v>1.5379100116675082E-4</v>
      </c>
      <c r="AE260" s="4">
        <f t="shared" si="21"/>
        <v>8.726833462343739E-5</v>
      </c>
      <c r="AF260" s="4">
        <f t="shared" si="21"/>
        <v>1.3590552065652792E-4</v>
      </c>
      <c r="AG260" s="4">
        <f t="shared" si="21"/>
        <v>1.1604323057240194E-4</v>
      </c>
      <c r="AH260" s="4">
        <f t="shared" si="21"/>
        <v>2.5096890262917812E-4</v>
      </c>
      <c r="AI260" s="4">
        <f t="shared" si="21"/>
        <v>7.3996832071524952E-4</v>
      </c>
      <c r="AJ260" s="4">
        <f t="shared" si="21"/>
        <v>1.7662935813890469E-3</v>
      </c>
      <c r="AK260" s="4">
        <f t="shared" si="22"/>
        <v>4.9033516973247798E-3</v>
      </c>
      <c r="AL260" s="4">
        <f t="shared" si="22"/>
        <v>1.4482862145245843E-3</v>
      </c>
      <c r="AM260" s="4">
        <f t="shared" si="22"/>
        <v>3.5834713364065807E-4</v>
      </c>
    </row>
    <row r="261" spans="1:39" x14ac:dyDescent="0.3">
      <c r="A261" s="9" t="s">
        <v>310</v>
      </c>
      <c r="B261" s="9" t="s">
        <v>34</v>
      </c>
      <c r="C261" s="9" t="s">
        <v>317</v>
      </c>
      <c r="D261" s="10">
        <f>VLOOKUP(C261,'[1]Cenus Pivot Data Sheet'!$A$1:$M$469,2,FALSE)</f>
        <v>178956.17600000004</v>
      </c>
      <c r="E261" s="10">
        <f>VLOOKUP(C261,'[1]Cenus Pivot Data Sheet'!$A$1:$M$469,3,FALSE)</f>
        <v>369588.82400000002</v>
      </c>
      <c r="F261" s="10">
        <f>VLOOKUP(C261,'[1]Cenus Pivot Data Sheet'!$A$1:$M$469,4,FALSE)</f>
        <v>361493.36699999997</v>
      </c>
      <c r="G261" s="10">
        <f>VLOOKUP(C261,'[1]Cenus Pivot Data Sheet'!$A$1:$M$469,5,FALSE)</f>
        <v>398566.17400000006</v>
      </c>
      <c r="H261" s="10">
        <f>VLOOKUP(C261,'[1]Cenus Pivot Data Sheet'!$A$1:$M$469,6,FALSE)</f>
        <v>381134.61300000001</v>
      </c>
      <c r="I261" s="10">
        <f>VLOOKUP(C261,'[1]Cenus Pivot Data Sheet'!$A$1:$M$469,7,FALSE)</f>
        <v>379622.38600000006</v>
      </c>
      <c r="J261" s="10">
        <f>VLOOKUP(C261,'[1]Cenus Pivot Data Sheet'!$A$1:$M$469,8,FALSE)</f>
        <v>336347.73</v>
      </c>
      <c r="K261" s="10">
        <f>VLOOKUP(C261,'[1]Cenus Pivot Data Sheet'!$A$1:$M$469,9,FALSE)</f>
        <v>233707.88500000001</v>
      </c>
      <c r="L261" s="10">
        <f>VLOOKUP(C261,'[1]Cenus Pivot Data Sheet'!$A$1:$M$469,10,FALSE)</f>
        <v>106893.36900000001</v>
      </c>
      <c r="M261" s="10">
        <f>VLOOKUP(C261,'[1]Cenus Pivot Data Sheet'!$A$1:$M$469,11,FALSE)</f>
        <v>36376.642999999996</v>
      </c>
      <c r="N261" s="10">
        <f>VLOOKUP(C261,'[1]Cenus Pivot Data Sheet'!$A$1:$M$469,12,FALSE)</f>
        <v>376977.897</v>
      </c>
      <c r="O261" s="10">
        <f>VLOOKUP(C261,'[1]Cenus Pivot Data Sheet'!$A$1:$M$469,13,FALSE)</f>
        <v>2782687.1670000004</v>
      </c>
      <c r="P261" s="11">
        <f>IFERROR(VLOOKUP(C261,'[1]Influenze Pivot Data Sheet'!$A$1:$M$461,2,FALSE),0)</f>
        <v>112</v>
      </c>
      <c r="Q261" s="11">
        <f>IFERROR(VLOOKUP(C261,'[1]Influenze Pivot Data Sheet'!$A$1:$M$461,3,FALSE),0)</f>
        <v>44</v>
      </c>
      <c r="R261" s="11">
        <f>IFERROR(VLOOKUP(C261,'[1]Influenze Pivot Data Sheet'!$A$1:$M$461,4,FALSE),0)</f>
        <v>35</v>
      </c>
      <c r="S261" s="11">
        <f>IFERROR(VLOOKUP(C261,'[1]Influenze Pivot Data Sheet'!$A$1:$M$461,5,FALSE),0)</f>
        <v>53</v>
      </c>
      <c r="T261" s="11">
        <f>IFERROR(VLOOKUP(C261,'[1]Influenze Pivot Data Sheet'!$A$1:$M$461,6,FALSE),0)</f>
        <v>51</v>
      </c>
      <c r="U261" s="11">
        <f>IFERROR(VLOOKUP(C261,'[1]Influenze Pivot Data Sheet'!$A$1:$M$461,7,FALSE),0)</f>
        <v>67</v>
      </c>
      <c r="V261" s="11">
        <f>IFERROR(VLOOKUP(C261,'[1]Influenze Pivot Data Sheet'!$A$1:$M$461,8,FALSE),0)</f>
        <v>71</v>
      </c>
      <c r="W261" s="11">
        <f>IFERROR(VLOOKUP(C261,'[1]Influenze Pivot Data Sheet'!$A$1:$M$461,9,FALSE),0)</f>
        <v>117</v>
      </c>
      <c r="X261" s="11">
        <f>IFERROR(VLOOKUP(C261,'[1]Influenze Pivot Data Sheet'!$A$1:$M$461,10,FALSE),0)</f>
        <v>175</v>
      </c>
      <c r="Y261" s="11">
        <f>IFERROR(VLOOKUP(C261,'[1]Influenze Pivot Data Sheet'!$A$1:$M$461,11,FALSE),0)</f>
        <v>179</v>
      </c>
      <c r="Z261" s="11">
        <f>IFERROR(VLOOKUP(C261,'[1]Influenze Pivot Data Sheet'!$A$1:$M$461,12,FALSE),0)</f>
        <v>471</v>
      </c>
      <c r="AA261" s="11">
        <f>IFERROR(VLOOKUP(C261,'[1]Influenze Pivot Data Sheet'!$A$1:$M$461,13,FALSE),0)</f>
        <v>904</v>
      </c>
      <c r="AB261" s="4">
        <f t="shared" si="23"/>
        <v>6.2585154926421752E-4</v>
      </c>
      <c r="AC261" s="4">
        <f t="shared" si="24"/>
        <v>1.1905121892971525E-4</v>
      </c>
      <c r="AD261" s="4">
        <f t="shared" si="25"/>
        <v>9.6820587028917742E-5</v>
      </c>
      <c r="AE261" s="4">
        <f t="shared" si="21"/>
        <v>1.3297666349377656E-4</v>
      </c>
      <c r="AF261" s="4">
        <f t="shared" si="21"/>
        <v>1.3381099029176864E-4</v>
      </c>
      <c r="AG261" s="4">
        <f t="shared" si="21"/>
        <v>1.7649117246736865E-4</v>
      </c>
      <c r="AH261" s="4">
        <f t="shared" si="21"/>
        <v>2.1109106340631465E-4</v>
      </c>
      <c r="AI261" s="4">
        <f t="shared" si="21"/>
        <v>5.0062495751908406E-4</v>
      </c>
      <c r="AJ261" s="4">
        <f t="shared" si="21"/>
        <v>1.6371455183529671E-3</v>
      </c>
      <c r="AK261" s="4">
        <f t="shared" si="22"/>
        <v>4.9207399374373278E-3</v>
      </c>
      <c r="AL261" s="4">
        <f t="shared" si="22"/>
        <v>1.2494101212517507E-3</v>
      </c>
      <c r="AM261" s="4">
        <f t="shared" si="22"/>
        <v>3.2486583857523494E-4</v>
      </c>
    </row>
    <row r="262" spans="1:39" x14ac:dyDescent="0.3">
      <c r="A262" s="9" t="s">
        <v>310</v>
      </c>
      <c r="B262" s="9" t="s">
        <v>36</v>
      </c>
      <c r="C262" s="9" t="s">
        <v>318</v>
      </c>
      <c r="D262" s="10">
        <f>VLOOKUP(C262,'[1]Cenus Pivot Data Sheet'!$A$1:$M$469,2,FALSE)</f>
        <v>178087.734</v>
      </c>
      <c r="E262" s="10">
        <f>VLOOKUP(C262,'[1]Cenus Pivot Data Sheet'!$A$1:$M$469,3,FALSE)</f>
        <v>369655.51400000008</v>
      </c>
      <c r="F262" s="10">
        <f>VLOOKUP(C262,'[1]Cenus Pivot Data Sheet'!$A$1:$M$469,4,FALSE)</f>
        <v>359585.58800000005</v>
      </c>
      <c r="G262" s="10">
        <f>VLOOKUP(C262,'[1]Cenus Pivot Data Sheet'!$A$1:$M$469,5,FALSE)</f>
        <v>404298.51899999997</v>
      </c>
      <c r="H262" s="10">
        <f>VLOOKUP(C262,'[1]Cenus Pivot Data Sheet'!$A$1:$M$469,6,FALSE)</f>
        <v>381004.598</v>
      </c>
      <c r="I262" s="10">
        <f>VLOOKUP(C262,'[1]Cenus Pivot Data Sheet'!$A$1:$M$469,7,FALSE)</f>
        <v>381829.94</v>
      </c>
      <c r="J262" s="10">
        <f>VLOOKUP(C262,'[1]Cenus Pivot Data Sheet'!$A$1:$M$469,8,FALSE)</f>
        <v>342591.81700000004</v>
      </c>
      <c r="K262" s="10">
        <f>VLOOKUP(C262,'[1]Cenus Pivot Data Sheet'!$A$1:$M$469,9,FALSE)</f>
        <v>250033.47399999999</v>
      </c>
      <c r="L262" s="10">
        <f>VLOOKUP(C262,'[1]Cenus Pivot Data Sheet'!$A$1:$M$469,10,FALSE)</f>
        <v>114462.568</v>
      </c>
      <c r="M262" s="10">
        <f>VLOOKUP(C262,'[1]Cenus Pivot Data Sheet'!$A$1:$M$469,11,FALSE)</f>
        <v>37416.022000000004</v>
      </c>
      <c r="N262" s="10">
        <f>VLOOKUP(C262,'[1]Cenus Pivot Data Sheet'!$A$1:$M$469,12,FALSE)</f>
        <v>401912.06400000001</v>
      </c>
      <c r="O262" s="10">
        <f>VLOOKUP(C262,'[1]Cenus Pivot Data Sheet'!$A$1:$M$469,13,FALSE)</f>
        <v>2818965.7739999997</v>
      </c>
      <c r="P262" s="11">
        <f>IFERROR(VLOOKUP(C262,'[1]Influenze Pivot Data Sheet'!$A$1:$M$461,2,FALSE),0)</f>
        <v>121</v>
      </c>
      <c r="Q262" s="11">
        <f>IFERROR(VLOOKUP(C262,'[1]Influenze Pivot Data Sheet'!$A$1:$M$461,3,FALSE),0)</f>
        <v>53</v>
      </c>
      <c r="R262" s="11">
        <f>IFERROR(VLOOKUP(C262,'[1]Influenze Pivot Data Sheet'!$A$1:$M$461,4,FALSE),0)</f>
        <v>39</v>
      </c>
      <c r="S262" s="11">
        <f>IFERROR(VLOOKUP(C262,'[1]Influenze Pivot Data Sheet'!$A$1:$M$461,5,FALSE),0)</f>
        <v>42</v>
      </c>
      <c r="T262" s="11">
        <f>IFERROR(VLOOKUP(C262,'[1]Influenze Pivot Data Sheet'!$A$1:$M$461,6,FALSE),0)</f>
        <v>48</v>
      </c>
      <c r="U262" s="11">
        <f>IFERROR(VLOOKUP(C262,'[1]Influenze Pivot Data Sheet'!$A$1:$M$461,7,FALSE),0)</f>
        <v>69</v>
      </c>
      <c r="V262" s="11">
        <f>IFERROR(VLOOKUP(C262,'[1]Influenze Pivot Data Sheet'!$A$1:$M$461,8,FALSE),0)</f>
        <v>65</v>
      </c>
      <c r="W262" s="11">
        <f>IFERROR(VLOOKUP(C262,'[1]Influenze Pivot Data Sheet'!$A$1:$M$461,9,FALSE),0)</f>
        <v>123</v>
      </c>
      <c r="X262" s="11">
        <f>IFERROR(VLOOKUP(C262,'[1]Influenze Pivot Data Sheet'!$A$1:$M$461,10,FALSE),0)</f>
        <v>150</v>
      </c>
      <c r="Y262" s="11">
        <f>IFERROR(VLOOKUP(C262,'[1]Influenze Pivot Data Sheet'!$A$1:$M$461,11,FALSE),0)</f>
        <v>123</v>
      </c>
      <c r="Z262" s="11">
        <f>IFERROR(VLOOKUP(C262,'[1]Influenze Pivot Data Sheet'!$A$1:$M$461,12,FALSE),0)</f>
        <v>396</v>
      </c>
      <c r="AA262" s="11">
        <f>IFERROR(VLOOKUP(C262,'[1]Influenze Pivot Data Sheet'!$A$1:$M$461,13,FALSE),0)</f>
        <v>833</v>
      </c>
      <c r="AB262" s="4">
        <f t="shared" si="23"/>
        <v>6.7944039312668215E-4</v>
      </c>
      <c r="AC262" s="4">
        <f t="shared" si="24"/>
        <v>1.4337673318191052E-4</v>
      </c>
      <c r="AD262" s="4">
        <f t="shared" si="25"/>
        <v>1.0845818436972506E-4</v>
      </c>
      <c r="AE262" s="4">
        <f t="shared" si="21"/>
        <v>1.0388363554703005E-4</v>
      </c>
      <c r="AF262" s="4">
        <f t="shared" si="21"/>
        <v>1.2598273157847823E-4</v>
      </c>
      <c r="AG262" s="4">
        <f t="shared" si="21"/>
        <v>1.8070872074620444E-4</v>
      </c>
      <c r="AH262" s="4">
        <f t="shared" si="21"/>
        <v>1.8973015925829889E-4</v>
      </c>
      <c r="AI262" s="4">
        <f t="shared" si="21"/>
        <v>4.9193413198746346E-4</v>
      </c>
      <c r="AJ262" s="4">
        <f t="shared" si="21"/>
        <v>1.310472083764537E-3</v>
      </c>
      <c r="AK262" s="4">
        <f t="shared" si="22"/>
        <v>3.2873617617607768E-3</v>
      </c>
      <c r="AL262" s="4">
        <f t="shared" si="22"/>
        <v>9.8529015541071185E-4</v>
      </c>
      <c r="AM262" s="4">
        <f t="shared" si="22"/>
        <v>2.9549844403325488E-4</v>
      </c>
    </row>
    <row r="263" spans="1:39" x14ac:dyDescent="0.3">
      <c r="A263" s="9" t="s">
        <v>310</v>
      </c>
      <c r="B263" s="9" t="s">
        <v>38</v>
      </c>
      <c r="C263" s="9" t="s">
        <v>319</v>
      </c>
      <c r="D263" s="10">
        <f>VLOOKUP(C263,'[1]Cenus Pivot Data Sheet'!$A$1:$M$469,2,FALSE)</f>
        <v>177619</v>
      </c>
      <c r="E263" s="10">
        <f>VLOOKUP(C263,'[1]Cenus Pivot Data Sheet'!$A$1:$M$469,3,FALSE)</f>
        <v>369015</v>
      </c>
      <c r="F263" s="10">
        <f>VLOOKUP(C263,'[1]Cenus Pivot Data Sheet'!$A$1:$M$469,4,FALSE)</f>
        <v>354604</v>
      </c>
      <c r="G263" s="10">
        <f>VLOOKUP(C263,'[1]Cenus Pivot Data Sheet'!$A$1:$M$469,5,FALSE)</f>
        <v>409754</v>
      </c>
      <c r="H263" s="10">
        <f>VLOOKUP(C263,'[1]Cenus Pivot Data Sheet'!$A$1:$M$469,6,FALSE)</f>
        <v>380064</v>
      </c>
      <c r="I263" s="10">
        <f>VLOOKUP(C263,'[1]Cenus Pivot Data Sheet'!$A$1:$M$469,7,FALSE)</f>
        <v>378316</v>
      </c>
      <c r="J263" s="10">
        <f>VLOOKUP(C263,'[1]Cenus Pivot Data Sheet'!$A$1:$M$469,8,FALSE)</f>
        <v>342327</v>
      </c>
      <c r="K263" s="10">
        <f>VLOOKUP(C263,'[1]Cenus Pivot Data Sheet'!$A$1:$M$469,9,FALSE)</f>
        <v>254183</v>
      </c>
      <c r="L263" s="10">
        <f>VLOOKUP(C263,'[1]Cenus Pivot Data Sheet'!$A$1:$M$469,10,FALSE)</f>
        <v>114725</v>
      </c>
      <c r="M263" s="10">
        <f>VLOOKUP(C263,'[1]Cenus Pivot Data Sheet'!$A$1:$M$469,11,FALSE)</f>
        <v>38154</v>
      </c>
      <c r="N263" s="10">
        <f>VLOOKUP(C263,'[1]Cenus Pivot Data Sheet'!$A$1:$M$469,12,FALSE)</f>
        <v>407062</v>
      </c>
      <c r="O263" s="10">
        <f>VLOOKUP(C263,'[1]Cenus Pivot Data Sheet'!$A$1:$M$469,13,FALSE)</f>
        <v>2818761</v>
      </c>
      <c r="P263" s="11">
        <f>IFERROR(VLOOKUP(C263,'[1]Influenze Pivot Data Sheet'!$A$1:$M$461,2,FALSE),0)</f>
        <v>80</v>
      </c>
      <c r="Q263" s="11">
        <f>IFERROR(VLOOKUP(C263,'[1]Influenze Pivot Data Sheet'!$A$1:$M$461,3,FALSE),0)</f>
        <v>51</v>
      </c>
      <c r="R263" s="11">
        <f>IFERROR(VLOOKUP(C263,'[1]Influenze Pivot Data Sheet'!$A$1:$M$461,4,FALSE),0)</f>
        <v>52</v>
      </c>
      <c r="S263" s="11">
        <f>IFERROR(VLOOKUP(C263,'[1]Influenze Pivot Data Sheet'!$A$1:$M$461,5,FALSE),0)</f>
        <v>58</v>
      </c>
      <c r="T263" s="11">
        <f>IFERROR(VLOOKUP(C263,'[1]Influenze Pivot Data Sheet'!$A$1:$M$461,6,FALSE),0)</f>
        <v>52</v>
      </c>
      <c r="U263" s="11">
        <f>IFERROR(VLOOKUP(C263,'[1]Influenze Pivot Data Sheet'!$A$1:$M$461,7,FALSE),0)</f>
        <v>57</v>
      </c>
      <c r="V263" s="11">
        <f>IFERROR(VLOOKUP(C263,'[1]Influenze Pivot Data Sheet'!$A$1:$M$461,8,FALSE),0)</f>
        <v>102</v>
      </c>
      <c r="W263" s="11">
        <f>IFERROR(VLOOKUP(C263,'[1]Influenze Pivot Data Sheet'!$A$1:$M$461,9,FALSE),0)</f>
        <v>158</v>
      </c>
      <c r="X263" s="11">
        <f>IFERROR(VLOOKUP(C263,'[1]Influenze Pivot Data Sheet'!$A$1:$M$461,10,FALSE),0)</f>
        <v>144</v>
      </c>
      <c r="Y263" s="11">
        <f>IFERROR(VLOOKUP(C263,'[1]Influenze Pivot Data Sheet'!$A$1:$M$461,11,FALSE),0)</f>
        <v>155</v>
      </c>
      <c r="Z263" s="11">
        <f>IFERROR(VLOOKUP(C263,'[1]Influenze Pivot Data Sheet'!$A$1:$M$461,12,FALSE),0)</f>
        <v>457</v>
      </c>
      <c r="AA263" s="11">
        <f>IFERROR(VLOOKUP(C263,'[1]Influenze Pivot Data Sheet'!$A$1:$M$461,13,FALSE),0)</f>
        <v>909</v>
      </c>
      <c r="AB263" s="4">
        <f t="shared" si="23"/>
        <v>4.5040226552339556E-4</v>
      </c>
      <c r="AC263" s="4">
        <f t="shared" si="24"/>
        <v>1.382057639933336E-4</v>
      </c>
      <c r="AD263" s="4">
        <f t="shared" si="25"/>
        <v>1.4664245186179513E-4</v>
      </c>
      <c r="AE263" s="4">
        <f t="shared" si="21"/>
        <v>1.4154834364033054E-4</v>
      </c>
      <c r="AF263" s="4">
        <f t="shared" si="21"/>
        <v>1.3681906205270691E-4</v>
      </c>
      <c r="AG263" s="4">
        <f t="shared" si="21"/>
        <v>1.5066769578870573E-4</v>
      </c>
      <c r="AH263" s="4">
        <f t="shared" si="21"/>
        <v>2.9796072176603073E-4</v>
      </c>
      <c r="AI263" s="4">
        <f t="shared" si="21"/>
        <v>6.2159939885830285E-4</v>
      </c>
      <c r="AJ263" s="4">
        <f t="shared" si="21"/>
        <v>1.2551754194813686E-3</v>
      </c>
      <c r="AK263" s="4">
        <f t="shared" si="22"/>
        <v>4.0624836190176657E-3</v>
      </c>
      <c r="AL263" s="4">
        <f t="shared" si="22"/>
        <v>1.1226791004810078E-3</v>
      </c>
      <c r="AM263" s="4">
        <f t="shared" si="22"/>
        <v>3.2248211182147051E-4</v>
      </c>
    </row>
    <row r="264" spans="1:39" x14ac:dyDescent="0.3">
      <c r="A264" s="9" t="s">
        <v>320</v>
      </c>
      <c r="B264" s="9" t="s">
        <v>22</v>
      </c>
      <c r="C264" s="9" t="s">
        <v>321</v>
      </c>
      <c r="D264" s="10">
        <f>VLOOKUP(C264,'[1]Cenus Pivot Data Sheet'!$A$1:$M$469,2,FALSE)</f>
        <v>75863.43299999999</v>
      </c>
      <c r="E264" s="10">
        <f>VLOOKUP(C264,'[1]Cenus Pivot Data Sheet'!$A$1:$M$469,3,FALSE)</f>
        <v>165634.94400000002</v>
      </c>
      <c r="F264" s="10">
        <f>VLOOKUP(C264,'[1]Cenus Pivot Data Sheet'!$A$1:$M$469,4,FALSE)</f>
        <v>184752.06600000002</v>
      </c>
      <c r="G264" s="10">
        <f>VLOOKUP(C264,'[1]Cenus Pivot Data Sheet'!$A$1:$M$469,5,FALSE)</f>
        <v>148506.95500000002</v>
      </c>
      <c r="H264" s="10">
        <f>VLOOKUP(C264,'[1]Cenus Pivot Data Sheet'!$A$1:$M$469,6,FALSE)</f>
        <v>197501.07600000003</v>
      </c>
      <c r="I264" s="10">
        <f>VLOOKUP(C264,'[1]Cenus Pivot Data Sheet'!$A$1:$M$469,7,FALSE)</f>
        <v>217261.48099999997</v>
      </c>
      <c r="J264" s="10">
        <f>VLOOKUP(C264,'[1]Cenus Pivot Data Sheet'!$A$1:$M$469,8,FALSE)</f>
        <v>157433.07299999997</v>
      </c>
      <c r="K264" s="10">
        <f>VLOOKUP(C264,'[1]Cenus Pivot Data Sheet'!$A$1:$M$469,9,FALSE)</f>
        <v>87886.144</v>
      </c>
      <c r="L264" s="10">
        <f>VLOOKUP(C264,'[1]Cenus Pivot Data Sheet'!$A$1:$M$469,10,FALSE)</f>
        <v>57525.013999999996</v>
      </c>
      <c r="M264" s="10">
        <f>VLOOKUP(C264,'[1]Cenus Pivot Data Sheet'!$A$1:$M$469,11,FALSE)</f>
        <v>23766.960000000003</v>
      </c>
      <c r="N264" s="10">
        <f>VLOOKUP(C264,'[1]Cenus Pivot Data Sheet'!$A$1:$M$469,12,FALSE)</f>
        <v>169178.11799999999</v>
      </c>
      <c r="O264" s="10">
        <f>VLOOKUP(C264,'[1]Cenus Pivot Data Sheet'!$A$1:$M$469,13,FALSE)</f>
        <v>1316131.1459999999</v>
      </c>
      <c r="P264" s="11">
        <f>IFERROR(VLOOKUP(C264,'[1]Influenze Pivot Data Sheet'!$A$1:$M$461,2,FALSE),0)</f>
        <v>120</v>
      </c>
      <c r="Q264" s="11">
        <f>IFERROR(VLOOKUP(C264,'[1]Influenze Pivot Data Sheet'!$A$1:$M$461,3,FALSE),0)</f>
        <v>55</v>
      </c>
      <c r="R264" s="11">
        <f>IFERROR(VLOOKUP(C264,'[1]Influenze Pivot Data Sheet'!$A$1:$M$461,4,FALSE),0)</f>
        <v>62</v>
      </c>
      <c r="S264" s="11">
        <f>IFERROR(VLOOKUP(C264,'[1]Influenze Pivot Data Sheet'!$A$1:$M$461,5,FALSE),0)</f>
        <v>56</v>
      </c>
      <c r="T264" s="11">
        <f>IFERROR(VLOOKUP(C264,'[1]Influenze Pivot Data Sheet'!$A$1:$M$461,6,FALSE),0)</f>
        <v>39</v>
      </c>
      <c r="U264" s="11">
        <f>IFERROR(VLOOKUP(C264,'[1]Influenze Pivot Data Sheet'!$A$1:$M$461,7,FALSE),0)</f>
        <v>64</v>
      </c>
      <c r="V264" s="11">
        <f>IFERROR(VLOOKUP(C264,'[1]Influenze Pivot Data Sheet'!$A$1:$M$461,8,FALSE),0)</f>
        <v>40</v>
      </c>
      <c r="W264" s="11">
        <f>IFERROR(VLOOKUP(C264,'[1]Influenze Pivot Data Sheet'!$A$1:$M$461,9,FALSE),0)</f>
        <v>54</v>
      </c>
      <c r="X264" s="11">
        <f>IFERROR(VLOOKUP(C264,'[1]Influenze Pivot Data Sheet'!$A$1:$M$461,10,FALSE),0)</f>
        <v>56</v>
      </c>
      <c r="Y264" s="11">
        <f>IFERROR(VLOOKUP(C264,'[1]Influenze Pivot Data Sheet'!$A$1:$M$461,11,FALSE),0)</f>
        <v>92</v>
      </c>
      <c r="Z264" s="11">
        <f>IFERROR(VLOOKUP(C264,'[1]Influenze Pivot Data Sheet'!$A$1:$M$461,12,FALSE),0)</f>
        <v>202</v>
      </c>
      <c r="AA264" s="11">
        <f>IFERROR(VLOOKUP(C264,'[1]Influenze Pivot Data Sheet'!$A$1:$M$461,13,FALSE),0)</f>
        <v>638</v>
      </c>
      <c r="AB264" s="4">
        <f t="shared" si="23"/>
        <v>1.5817897405196522E-3</v>
      </c>
      <c r="AC264" s="4">
        <f t="shared" si="24"/>
        <v>3.3205553533437963E-4</v>
      </c>
      <c r="AD264" s="4">
        <f t="shared" si="25"/>
        <v>3.3558488055013139E-4</v>
      </c>
      <c r="AE264" s="4">
        <f t="shared" si="21"/>
        <v>3.7708671624167361E-4</v>
      </c>
      <c r="AF264" s="4">
        <f t="shared" si="21"/>
        <v>1.9746727860864917E-4</v>
      </c>
      <c r="AG264" s="4">
        <f t="shared" si="21"/>
        <v>2.9457591702599143E-4</v>
      </c>
      <c r="AH264" s="4">
        <f t="shared" si="21"/>
        <v>2.5407621942309422E-4</v>
      </c>
      <c r="AI264" s="4">
        <f t="shared" si="21"/>
        <v>6.1443132605749548E-4</v>
      </c>
      <c r="AJ264" s="4">
        <f t="shared" si="21"/>
        <v>9.7348955012857541E-4</v>
      </c>
      <c r="AK264" s="4">
        <f t="shared" si="22"/>
        <v>3.8709199662051853E-3</v>
      </c>
      <c r="AL264" s="4">
        <f t="shared" si="22"/>
        <v>1.1940078444423884E-3</v>
      </c>
      <c r="AM264" s="4">
        <f t="shared" si="22"/>
        <v>4.8475412343140464E-4</v>
      </c>
    </row>
    <row r="265" spans="1:39" x14ac:dyDescent="0.3">
      <c r="A265" s="9" t="s">
        <v>320</v>
      </c>
      <c r="B265" s="9" t="s">
        <v>24</v>
      </c>
      <c r="C265" s="9" t="s">
        <v>322</v>
      </c>
      <c r="D265" s="10">
        <f>VLOOKUP(C265,'[1]Cenus Pivot Data Sheet'!$A$1:$M$469,2,FALSE)</f>
        <v>72299.67300000001</v>
      </c>
      <c r="E265" s="10">
        <f>VLOOKUP(C265,'[1]Cenus Pivot Data Sheet'!$A$1:$M$469,3,FALSE)</f>
        <v>166228.61100000003</v>
      </c>
      <c r="F265" s="10">
        <f>VLOOKUP(C265,'[1]Cenus Pivot Data Sheet'!$A$1:$M$469,4,FALSE)</f>
        <v>179679.99299999996</v>
      </c>
      <c r="G265" s="10">
        <f>VLOOKUP(C265,'[1]Cenus Pivot Data Sheet'!$A$1:$M$469,5,FALSE)</f>
        <v>144228.57900000003</v>
      </c>
      <c r="H265" s="10">
        <f>VLOOKUP(C265,'[1]Cenus Pivot Data Sheet'!$A$1:$M$469,6,FALSE)</f>
        <v>192146.20799999998</v>
      </c>
      <c r="I265" s="10">
        <f>VLOOKUP(C265,'[1]Cenus Pivot Data Sheet'!$A$1:$M$469,7,FALSE)</f>
        <v>221676.63199999998</v>
      </c>
      <c r="J265" s="10">
        <f>VLOOKUP(C265,'[1]Cenus Pivot Data Sheet'!$A$1:$M$469,8,FALSE)</f>
        <v>166817.65399999998</v>
      </c>
      <c r="K265" s="10">
        <f>VLOOKUP(C265,'[1]Cenus Pivot Data Sheet'!$A$1:$M$469,9,FALSE)</f>
        <v>90483.39</v>
      </c>
      <c r="L265" s="10">
        <f>VLOOKUP(C265,'[1]Cenus Pivot Data Sheet'!$A$1:$M$469,10,FALSE)</f>
        <v>56783.51400000001</v>
      </c>
      <c r="M265" s="10">
        <f>VLOOKUP(C265,'[1]Cenus Pivot Data Sheet'!$A$1:$M$469,11,FALSE)</f>
        <v>23051.814000000002</v>
      </c>
      <c r="N265" s="10">
        <f>VLOOKUP(C265,'[1]Cenus Pivot Data Sheet'!$A$1:$M$469,12,FALSE)</f>
        <v>170318.71800000002</v>
      </c>
      <c r="O265" s="10">
        <f>VLOOKUP(C265,'[1]Cenus Pivot Data Sheet'!$A$1:$M$469,13,FALSE)</f>
        <v>1313396.068</v>
      </c>
      <c r="P265" s="11">
        <f>IFERROR(VLOOKUP(C265,'[1]Influenze Pivot Data Sheet'!$A$1:$M$461,2,FALSE),0)</f>
        <v>100</v>
      </c>
      <c r="Q265" s="11">
        <f>IFERROR(VLOOKUP(C265,'[1]Influenze Pivot Data Sheet'!$A$1:$M$461,3,FALSE),0)</f>
        <v>57</v>
      </c>
      <c r="R265" s="11">
        <f>IFERROR(VLOOKUP(C265,'[1]Influenze Pivot Data Sheet'!$A$1:$M$461,4,FALSE),0)</f>
        <v>58</v>
      </c>
      <c r="S265" s="11">
        <f>IFERROR(VLOOKUP(C265,'[1]Influenze Pivot Data Sheet'!$A$1:$M$461,5,FALSE),0)</f>
        <v>56</v>
      </c>
      <c r="T265" s="11">
        <f>IFERROR(VLOOKUP(C265,'[1]Influenze Pivot Data Sheet'!$A$1:$M$461,6,FALSE),0)</f>
        <v>46</v>
      </c>
      <c r="U265" s="11">
        <f>IFERROR(VLOOKUP(C265,'[1]Influenze Pivot Data Sheet'!$A$1:$M$461,7,FALSE),0)</f>
        <v>58</v>
      </c>
      <c r="V265" s="11">
        <f>IFERROR(VLOOKUP(C265,'[1]Influenze Pivot Data Sheet'!$A$1:$M$461,8,FALSE),0)</f>
        <v>64</v>
      </c>
      <c r="W265" s="11">
        <f>IFERROR(VLOOKUP(C265,'[1]Influenze Pivot Data Sheet'!$A$1:$M$461,9,FALSE),0)</f>
        <v>46</v>
      </c>
      <c r="X265" s="11">
        <f>IFERROR(VLOOKUP(C265,'[1]Influenze Pivot Data Sheet'!$A$1:$M$461,10,FALSE),0)</f>
        <v>68</v>
      </c>
      <c r="Y265" s="11">
        <f>IFERROR(VLOOKUP(C265,'[1]Influenze Pivot Data Sheet'!$A$1:$M$461,11,FALSE),0)</f>
        <v>101</v>
      </c>
      <c r="Z265" s="11">
        <f>IFERROR(VLOOKUP(C265,'[1]Influenze Pivot Data Sheet'!$A$1:$M$461,12,FALSE),0)</f>
        <v>215</v>
      </c>
      <c r="AA265" s="11">
        <f>IFERROR(VLOOKUP(C265,'[1]Influenze Pivot Data Sheet'!$A$1:$M$461,13,FALSE),0)</f>
        <v>654</v>
      </c>
      <c r="AB265" s="4">
        <f t="shared" si="23"/>
        <v>1.3831321201134615E-3</v>
      </c>
      <c r="AC265" s="4">
        <f t="shared" si="24"/>
        <v>3.429012590377717E-4</v>
      </c>
      <c r="AD265" s="4">
        <f t="shared" si="25"/>
        <v>3.2279609449895746E-4</v>
      </c>
      <c r="AE265" s="4">
        <f t="shared" si="21"/>
        <v>3.882725628184965E-4</v>
      </c>
      <c r="AF265" s="4">
        <f t="shared" si="21"/>
        <v>2.3940102944940763E-4</v>
      </c>
      <c r="AG265" s="4">
        <f t="shared" si="21"/>
        <v>2.6164237284153615E-4</v>
      </c>
      <c r="AH265" s="4">
        <f t="shared" si="21"/>
        <v>3.83652440046903E-4</v>
      </c>
      <c r="AI265" s="4">
        <f t="shared" si="21"/>
        <v>5.0838059891434217E-4</v>
      </c>
      <c r="AJ265" s="4">
        <f t="shared" si="21"/>
        <v>1.1975306776540809E-3</v>
      </c>
      <c r="AK265" s="4">
        <f t="shared" si="22"/>
        <v>4.3814339296681807E-3</v>
      </c>
      <c r="AL265" s="4">
        <f t="shared" si="22"/>
        <v>1.2623392339061639E-3</v>
      </c>
      <c r="AM265" s="4">
        <f t="shared" si="22"/>
        <v>4.9794575751691689E-4</v>
      </c>
    </row>
    <row r="266" spans="1:39" x14ac:dyDescent="0.3">
      <c r="A266" s="9" t="s">
        <v>320</v>
      </c>
      <c r="B266" s="9" t="s">
        <v>26</v>
      </c>
      <c r="C266" s="9" t="s">
        <v>323</v>
      </c>
      <c r="D266" s="10">
        <f>VLOOKUP(C266,'[1]Cenus Pivot Data Sheet'!$A$1:$M$469,2,FALSE)</f>
        <v>69428.031999999992</v>
      </c>
      <c r="E266" s="10">
        <f>VLOOKUP(C266,'[1]Cenus Pivot Data Sheet'!$A$1:$M$469,3,FALSE)</f>
        <v>159135.93500000003</v>
      </c>
      <c r="F266" s="10">
        <f>VLOOKUP(C266,'[1]Cenus Pivot Data Sheet'!$A$1:$M$469,4,FALSE)</f>
        <v>169481.34500000003</v>
      </c>
      <c r="G266" s="10">
        <f>VLOOKUP(C266,'[1]Cenus Pivot Data Sheet'!$A$1:$M$469,5,FALSE)</f>
        <v>139287.40600000002</v>
      </c>
      <c r="H266" s="10">
        <f>VLOOKUP(C266,'[1]Cenus Pivot Data Sheet'!$A$1:$M$469,6,FALSE)</f>
        <v>178594.63</v>
      </c>
      <c r="I266" s="10">
        <f>VLOOKUP(C266,'[1]Cenus Pivot Data Sheet'!$A$1:$M$469,7,FALSE)</f>
        <v>212652.25199999998</v>
      </c>
      <c r="J266" s="10">
        <f>VLOOKUP(C266,'[1]Cenus Pivot Data Sheet'!$A$1:$M$469,8,FALSE)</f>
        <v>162787.13199999998</v>
      </c>
      <c r="K266" s="10">
        <f>VLOOKUP(C266,'[1]Cenus Pivot Data Sheet'!$A$1:$M$469,9,FALSE)</f>
        <v>88909.622999999992</v>
      </c>
      <c r="L266" s="10">
        <f>VLOOKUP(C266,'[1]Cenus Pivot Data Sheet'!$A$1:$M$469,10,FALSE)</f>
        <v>53997.485000000001</v>
      </c>
      <c r="M266" s="10">
        <f>VLOOKUP(C266,'[1]Cenus Pivot Data Sheet'!$A$1:$M$469,11,FALSE)</f>
        <v>21840.059000000001</v>
      </c>
      <c r="N266" s="10">
        <f>VLOOKUP(C266,'[1]Cenus Pivot Data Sheet'!$A$1:$M$469,12,FALSE)</f>
        <v>164747.16700000002</v>
      </c>
      <c r="O266" s="10">
        <f>VLOOKUP(C266,'[1]Cenus Pivot Data Sheet'!$A$1:$M$469,13,FALSE)</f>
        <v>1256113.899</v>
      </c>
      <c r="P266" s="11">
        <f>IFERROR(VLOOKUP(C266,'[1]Influenze Pivot Data Sheet'!$A$1:$M$461,2,FALSE),0)</f>
        <v>93</v>
      </c>
      <c r="Q266" s="11">
        <f>IFERROR(VLOOKUP(C266,'[1]Influenze Pivot Data Sheet'!$A$1:$M$461,3,FALSE),0)</f>
        <v>63</v>
      </c>
      <c r="R266" s="11">
        <f>IFERROR(VLOOKUP(C266,'[1]Influenze Pivot Data Sheet'!$A$1:$M$461,4,FALSE),0)</f>
        <v>44</v>
      </c>
      <c r="S266" s="11">
        <f>IFERROR(VLOOKUP(C266,'[1]Influenze Pivot Data Sheet'!$A$1:$M$461,5,FALSE),0)</f>
        <v>56</v>
      </c>
      <c r="T266" s="11">
        <f>IFERROR(VLOOKUP(C266,'[1]Influenze Pivot Data Sheet'!$A$1:$M$461,6,FALSE),0)</f>
        <v>55</v>
      </c>
      <c r="U266" s="11">
        <f>IFERROR(VLOOKUP(C266,'[1]Influenze Pivot Data Sheet'!$A$1:$M$461,7,FALSE),0)</f>
        <v>53</v>
      </c>
      <c r="V266" s="11">
        <f>IFERROR(VLOOKUP(C266,'[1]Influenze Pivot Data Sheet'!$A$1:$M$461,8,FALSE),0)</f>
        <v>48</v>
      </c>
      <c r="W266" s="11">
        <f>IFERROR(VLOOKUP(C266,'[1]Influenze Pivot Data Sheet'!$A$1:$M$461,9,FALSE),0)</f>
        <v>63</v>
      </c>
      <c r="X266" s="11">
        <f>IFERROR(VLOOKUP(C266,'[1]Influenze Pivot Data Sheet'!$A$1:$M$461,10,FALSE),0)</f>
        <v>49</v>
      </c>
      <c r="Y266" s="11">
        <f>IFERROR(VLOOKUP(C266,'[1]Influenze Pivot Data Sheet'!$A$1:$M$461,11,FALSE),0)</f>
        <v>118</v>
      </c>
      <c r="Z266" s="11">
        <f>IFERROR(VLOOKUP(C266,'[1]Influenze Pivot Data Sheet'!$A$1:$M$461,12,FALSE),0)</f>
        <v>230</v>
      </c>
      <c r="AA266" s="11">
        <f>IFERROR(VLOOKUP(C266,'[1]Influenze Pivot Data Sheet'!$A$1:$M$461,13,FALSE),0)</f>
        <v>642</v>
      </c>
      <c r="AB266" s="4">
        <f t="shared" si="23"/>
        <v>1.3395165802769695E-3</v>
      </c>
      <c r="AC266" s="4">
        <f t="shared" si="24"/>
        <v>3.9588795579075203E-4</v>
      </c>
      <c r="AD266" s="4">
        <f t="shared" si="25"/>
        <v>2.596155936808266E-4</v>
      </c>
      <c r="AE266" s="4">
        <f t="shared" si="21"/>
        <v>4.0204639894004482E-4</v>
      </c>
      <c r="AF266" s="4">
        <f t="shared" si="21"/>
        <v>3.0795998737476036E-4</v>
      </c>
      <c r="AG266" s="4">
        <f t="shared" si="21"/>
        <v>2.4923319410696863E-4</v>
      </c>
      <c r="AH266" s="4">
        <f t="shared" si="21"/>
        <v>2.9486360138097407E-4</v>
      </c>
      <c r="AI266" s="4">
        <f t="shared" si="21"/>
        <v>7.085847164147801E-4</v>
      </c>
      <c r="AJ266" s="4">
        <f t="shared" si="21"/>
        <v>9.0744967103560475E-4</v>
      </c>
      <c r="AK266" s="4">
        <f t="shared" si="22"/>
        <v>5.4029158071413636E-3</v>
      </c>
      <c r="AL266" s="4">
        <f t="shared" si="22"/>
        <v>1.3960786348453567E-3</v>
      </c>
      <c r="AM266" s="4">
        <f t="shared" si="22"/>
        <v>5.1110014825176298E-4</v>
      </c>
    </row>
    <row r="267" spans="1:39" x14ac:dyDescent="0.3">
      <c r="A267" s="9" t="s">
        <v>320</v>
      </c>
      <c r="B267" s="9" t="s">
        <v>28</v>
      </c>
      <c r="C267" s="9" t="s">
        <v>324</v>
      </c>
      <c r="D267" s="10">
        <f>VLOOKUP(C267,'[1]Cenus Pivot Data Sheet'!$A$1:$M$469,2,FALSE)</f>
        <v>69384.827000000005</v>
      </c>
      <c r="E267" s="10">
        <f>VLOOKUP(C267,'[1]Cenus Pivot Data Sheet'!$A$1:$M$469,3,FALSE)</f>
        <v>161671.59399999998</v>
      </c>
      <c r="F267" s="10">
        <f>VLOOKUP(C267,'[1]Cenus Pivot Data Sheet'!$A$1:$M$469,4,FALSE)</f>
        <v>178786.35499999998</v>
      </c>
      <c r="G267" s="10">
        <f>VLOOKUP(C267,'[1]Cenus Pivot Data Sheet'!$A$1:$M$469,5,FALSE)</f>
        <v>145685.83499999996</v>
      </c>
      <c r="H267" s="10">
        <f>VLOOKUP(C267,'[1]Cenus Pivot Data Sheet'!$A$1:$M$469,6,FALSE)</f>
        <v>179323.076</v>
      </c>
      <c r="I267" s="10">
        <f>VLOOKUP(C267,'[1]Cenus Pivot Data Sheet'!$A$1:$M$469,7,FALSE)</f>
        <v>223223.81800000003</v>
      </c>
      <c r="J267" s="10">
        <f>VLOOKUP(C267,'[1]Cenus Pivot Data Sheet'!$A$1:$M$469,8,FALSE)</f>
        <v>179230.81899999999</v>
      </c>
      <c r="K267" s="10">
        <f>VLOOKUP(C267,'[1]Cenus Pivot Data Sheet'!$A$1:$M$469,9,FALSE)</f>
        <v>99044.562999999995</v>
      </c>
      <c r="L267" s="10">
        <f>VLOOKUP(C267,'[1]Cenus Pivot Data Sheet'!$A$1:$M$469,10,FALSE)</f>
        <v>57766.875</v>
      </c>
      <c r="M267" s="10">
        <f>VLOOKUP(C267,'[1]Cenus Pivot Data Sheet'!$A$1:$M$469,11,FALSE)</f>
        <v>24345.946999999996</v>
      </c>
      <c r="N267" s="10">
        <f>VLOOKUP(C267,'[1]Cenus Pivot Data Sheet'!$A$1:$M$469,12,FALSE)</f>
        <v>181157.38499999998</v>
      </c>
      <c r="O267" s="10">
        <f>VLOOKUP(C267,'[1]Cenus Pivot Data Sheet'!$A$1:$M$469,13,FALSE)</f>
        <v>1318463.7089999998</v>
      </c>
      <c r="P267" s="11">
        <f>IFERROR(VLOOKUP(C267,'[1]Influenze Pivot Data Sheet'!$A$1:$M$461,2,FALSE),0)</f>
        <v>136</v>
      </c>
      <c r="Q267" s="11">
        <f>IFERROR(VLOOKUP(C267,'[1]Influenze Pivot Data Sheet'!$A$1:$M$461,3,FALSE),0)</f>
        <v>52</v>
      </c>
      <c r="R267" s="11">
        <f>IFERROR(VLOOKUP(C267,'[1]Influenze Pivot Data Sheet'!$A$1:$M$461,4,FALSE),0)</f>
        <v>37</v>
      </c>
      <c r="S267" s="11">
        <f>IFERROR(VLOOKUP(C267,'[1]Influenze Pivot Data Sheet'!$A$1:$M$461,5,FALSE),0)</f>
        <v>60</v>
      </c>
      <c r="T267" s="11">
        <f>IFERROR(VLOOKUP(C267,'[1]Influenze Pivot Data Sheet'!$A$1:$M$461,6,FALSE),0)</f>
        <v>53</v>
      </c>
      <c r="U267" s="11">
        <f>IFERROR(VLOOKUP(C267,'[1]Influenze Pivot Data Sheet'!$A$1:$M$461,7,FALSE),0)</f>
        <v>46</v>
      </c>
      <c r="V267" s="11">
        <f>IFERROR(VLOOKUP(C267,'[1]Influenze Pivot Data Sheet'!$A$1:$M$461,8,FALSE),0)</f>
        <v>49</v>
      </c>
      <c r="W267" s="11">
        <f>IFERROR(VLOOKUP(C267,'[1]Influenze Pivot Data Sheet'!$A$1:$M$461,9,FALSE),0)</f>
        <v>62</v>
      </c>
      <c r="X267" s="11">
        <f>IFERROR(VLOOKUP(C267,'[1]Influenze Pivot Data Sheet'!$A$1:$M$461,10,FALSE),0)</f>
        <v>38</v>
      </c>
      <c r="Y267" s="11">
        <f>IFERROR(VLOOKUP(C267,'[1]Influenze Pivot Data Sheet'!$A$1:$M$461,11,FALSE),0)</f>
        <v>114</v>
      </c>
      <c r="Z267" s="11">
        <f>IFERROR(VLOOKUP(C267,'[1]Influenze Pivot Data Sheet'!$A$1:$M$461,12,FALSE),0)</f>
        <v>214</v>
      </c>
      <c r="AA267" s="11">
        <f>IFERROR(VLOOKUP(C267,'[1]Influenze Pivot Data Sheet'!$A$1:$M$461,13,FALSE),0)</f>
        <v>647</v>
      </c>
      <c r="AB267" s="4">
        <f t="shared" si="23"/>
        <v>1.9600827137610357E-3</v>
      </c>
      <c r="AC267" s="4">
        <f t="shared" si="24"/>
        <v>3.216396814891304E-4</v>
      </c>
      <c r="AD267" s="4">
        <f t="shared" si="25"/>
        <v>2.0695091636047954E-4</v>
      </c>
      <c r="AE267" s="4">
        <f t="shared" ref="AE267:AJ309" si="26">S267/G267</f>
        <v>4.1184511864176784E-4</v>
      </c>
      <c r="AF267" s="4">
        <f t="shared" si="26"/>
        <v>2.9555593837794753E-4</v>
      </c>
      <c r="AG267" s="4">
        <f t="shared" si="26"/>
        <v>2.0607119980359798E-4</v>
      </c>
      <c r="AH267" s="4">
        <f t="shared" si="26"/>
        <v>2.7339048202418807E-4</v>
      </c>
      <c r="AI267" s="4">
        <f t="shared" si="26"/>
        <v>6.2598085267941465E-4</v>
      </c>
      <c r="AJ267" s="4">
        <f t="shared" si="26"/>
        <v>6.578164389193634E-4</v>
      </c>
      <c r="AK267" s="4">
        <f t="shared" si="22"/>
        <v>4.682504237769022E-3</v>
      </c>
      <c r="AL267" s="4">
        <f t="shared" si="22"/>
        <v>1.1812932715936479E-3</v>
      </c>
      <c r="AM267" s="4">
        <f t="shared" si="22"/>
        <v>4.9072264604895551E-4</v>
      </c>
    </row>
    <row r="268" spans="1:39" x14ac:dyDescent="0.3">
      <c r="A268" s="9" t="s">
        <v>320</v>
      </c>
      <c r="B268" s="9" t="s">
        <v>30</v>
      </c>
      <c r="C268" s="9" t="s">
        <v>325</v>
      </c>
      <c r="D268" s="10">
        <f>VLOOKUP(C268,'[1]Cenus Pivot Data Sheet'!$A$1:$M$469,2,FALSE)</f>
        <v>68047.468000000008</v>
      </c>
      <c r="E268" s="10">
        <f>VLOOKUP(C268,'[1]Cenus Pivot Data Sheet'!$A$1:$M$469,3,FALSE)</f>
        <v>159088.83500000002</v>
      </c>
      <c r="F268" s="10">
        <f>VLOOKUP(C268,'[1]Cenus Pivot Data Sheet'!$A$1:$M$469,4,FALSE)</f>
        <v>178920.859</v>
      </c>
      <c r="G268" s="10">
        <f>VLOOKUP(C268,'[1]Cenus Pivot Data Sheet'!$A$1:$M$469,5,FALSE)</f>
        <v>147078.234</v>
      </c>
      <c r="H268" s="10">
        <f>VLOOKUP(C268,'[1]Cenus Pivot Data Sheet'!$A$1:$M$469,6,FALSE)</f>
        <v>172304.95500000002</v>
      </c>
      <c r="I268" s="10">
        <f>VLOOKUP(C268,'[1]Cenus Pivot Data Sheet'!$A$1:$M$469,7,FALSE)</f>
        <v>221963.51199999999</v>
      </c>
      <c r="J268" s="10">
        <f>VLOOKUP(C268,'[1]Cenus Pivot Data Sheet'!$A$1:$M$469,8,FALSE)</f>
        <v>184648.23199999999</v>
      </c>
      <c r="K268" s="10">
        <f>VLOOKUP(C268,'[1]Cenus Pivot Data Sheet'!$A$1:$M$469,9,FALSE)</f>
        <v>104007.094</v>
      </c>
      <c r="L268" s="10">
        <f>VLOOKUP(C268,'[1]Cenus Pivot Data Sheet'!$A$1:$M$469,10,FALSE)</f>
        <v>57908.990999999995</v>
      </c>
      <c r="M268" s="10">
        <f>VLOOKUP(C268,'[1]Cenus Pivot Data Sheet'!$A$1:$M$469,11,FALSE)</f>
        <v>24943.476999999999</v>
      </c>
      <c r="N268" s="10">
        <f>VLOOKUP(C268,'[1]Cenus Pivot Data Sheet'!$A$1:$M$469,12,FALSE)</f>
        <v>186859.56199999998</v>
      </c>
      <c r="O268" s="10">
        <f>VLOOKUP(C268,'[1]Cenus Pivot Data Sheet'!$A$1:$M$469,13,FALSE)</f>
        <v>1318911.6569999999</v>
      </c>
      <c r="P268" s="11">
        <f>IFERROR(VLOOKUP(C268,'[1]Influenze Pivot Data Sheet'!$A$1:$M$461,2,FALSE),0)</f>
        <v>106</v>
      </c>
      <c r="Q268" s="11">
        <f>IFERROR(VLOOKUP(C268,'[1]Influenze Pivot Data Sheet'!$A$1:$M$461,3,FALSE),0)</f>
        <v>61</v>
      </c>
      <c r="R268" s="11">
        <f>IFERROR(VLOOKUP(C268,'[1]Influenze Pivot Data Sheet'!$A$1:$M$461,4,FALSE),0)</f>
        <v>41</v>
      </c>
      <c r="S268" s="11">
        <f>IFERROR(VLOOKUP(C268,'[1]Influenze Pivot Data Sheet'!$A$1:$M$461,5,FALSE),0)</f>
        <v>70</v>
      </c>
      <c r="T268" s="11">
        <f>IFERROR(VLOOKUP(C268,'[1]Influenze Pivot Data Sheet'!$A$1:$M$461,6,FALSE),0)</f>
        <v>61</v>
      </c>
      <c r="U268" s="11">
        <f>IFERROR(VLOOKUP(C268,'[1]Influenze Pivot Data Sheet'!$A$1:$M$461,7,FALSE),0)</f>
        <v>47</v>
      </c>
      <c r="V268" s="11">
        <f>IFERROR(VLOOKUP(C268,'[1]Influenze Pivot Data Sheet'!$A$1:$M$461,8,FALSE),0)</f>
        <v>44</v>
      </c>
      <c r="W268" s="11">
        <f>IFERROR(VLOOKUP(C268,'[1]Influenze Pivot Data Sheet'!$A$1:$M$461,9,FALSE),0)</f>
        <v>46</v>
      </c>
      <c r="X268" s="11">
        <f>IFERROR(VLOOKUP(C268,'[1]Influenze Pivot Data Sheet'!$A$1:$M$461,10,FALSE),0)</f>
        <v>75</v>
      </c>
      <c r="Y268" s="11">
        <f>IFERROR(VLOOKUP(C268,'[1]Influenze Pivot Data Sheet'!$A$1:$M$461,11,FALSE),0)</f>
        <v>112</v>
      </c>
      <c r="Z268" s="11">
        <f>IFERROR(VLOOKUP(C268,'[1]Influenze Pivot Data Sheet'!$A$1:$M$461,12,FALSE),0)</f>
        <v>233</v>
      </c>
      <c r="AA268" s="11">
        <f>IFERROR(VLOOKUP(C268,'[1]Influenze Pivot Data Sheet'!$A$1:$M$461,13,FALSE),0)</f>
        <v>663</v>
      </c>
      <c r="AB268" s="4">
        <f t="shared" si="23"/>
        <v>1.5577361379559337E-3</v>
      </c>
      <c r="AC268" s="4">
        <f t="shared" si="24"/>
        <v>3.8343357030680371E-4</v>
      </c>
      <c r="AD268" s="4">
        <f t="shared" si="25"/>
        <v>2.2915159377811842E-4</v>
      </c>
      <c r="AE268" s="4">
        <f t="shared" si="26"/>
        <v>4.759371804804238E-4</v>
      </c>
      <c r="AF268" s="4">
        <f t="shared" si="26"/>
        <v>3.5402348121677636E-4</v>
      </c>
      <c r="AG268" s="4">
        <f t="shared" si="26"/>
        <v>2.1174651444513099E-4</v>
      </c>
      <c r="AH268" s="4">
        <f t="shared" si="26"/>
        <v>2.3829093581572989E-4</v>
      </c>
      <c r="AI268" s="4">
        <f t="shared" si="26"/>
        <v>4.4227752387736166E-4</v>
      </c>
      <c r="AJ268" s="4">
        <f t="shared" si="26"/>
        <v>1.2951356724554225E-3</v>
      </c>
      <c r="AK268" s="4">
        <f t="shared" si="22"/>
        <v>4.490151874175361E-3</v>
      </c>
      <c r="AL268" s="4">
        <f t="shared" si="22"/>
        <v>1.2469257527211802E-3</v>
      </c>
      <c r="AM268" s="4">
        <f t="shared" si="22"/>
        <v>5.0268719400665669E-4</v>
      </c>
    </row>
    <row r="269" spans="1:39" x14ac:dyDescent="0.3">
      <c r="A269" s="9" t="s">
        <v>320</v>
      </c>
      <c r="B269" s="9" t="s">
        <v>32</v>
      </c>
      <c r="C269" s="9" t="s">
        <v>326</v>
      </c>
      <c r="D269" s="10">
        <f>VLOOKUP(C269,'[1]Cenus Pivot Data Sheet'!$A$1:$M$469,2,FALSE)</f>
        <v>64619.513000000006</v>
      </c>
      <c r="E269" s="10">
        <f>VLOOKUP(C269,'[1]Cenus Pivot Data Sheet'!$A$1:$M$469,3,FALSE)</f>
        <v>151333.09699999995</v>
      </c>
      <c r="F269" s="10">
        <f>VLOOKUP(C269,'[1]Cenus Pivot Data Sheet'!$A$1:$M$469,4,FALSE)</f>
        <v>174621.723</v>
      </c>
      <c r="G269" s="10">
        <f>VLOOKUP(C269,'[1]Cenus Pivot Data Sheet'!$A$1:$M$469,5,FALSE)</f>
        <v>144657.85000000003</v>
      </c>
      <c r="H269" s="10">
        <f>VLOOKUP(C269,'[1]Cenus Pivot Data Sheet'!$A$1:$M$469,6,FALSE)</f>
        <v>162287.337</v>
      </c>
      <c r="I269" s="10">
        <f>VLOOKUP(C269,'[1]Cenus Pivot Data Sheet'!$A$1:$M$469,7,FALSE)</f>
        <v>211505.092</v>
      </c>
      <c r="J269" s="10">
        <f>VLOOKUP(C269,'[1]Cenus Pivot Data Sheet'!$A$1:$M$469,8,FALSE)</f>
        <v>182791.454</v>
      </c>
      <c r="K269" s="10">
        <f>VLOOKUP(C269,'[1]Cenus Pivot Data Sheet'!$A$1:$M$469,9,FALSE)</f>
        <v>105526.042</v>
      </c>
      <c r="L269" s="10">
        <f>VLOOKUP(C269,'[1]Cenus Pivot Data Sheet'!$A$1:$M$469,10,FALSE)</f>
        <v>56334.345999999998</v>
      </c>
      <c r="M269" s="10">
        <f>VLOOKUP(C269,'[1]Cenus Pivot Data Sheet'!$A$1:$M$469,11,FALSE)</f>
        <v>24367.114999999998</v>
      </c>
      <c r="N269" s="10">
        <f>VLOOKUP(C269,'[1]Cenus Pivot Data Sheet'!$A$1:$M$469,12,FALSE)</f>
        <v>186227.503</v>
      </c>
      <c r="O269" s="10">
        <f>VLOOKUP(C269,'[1]Cenus Pivot Data Sheet'!$A$1:$M$469,13,FALSE)</f>
        <v>1278043.5689999997</v>
      </c>
      <c r="P269" s="11">
        <f>IFERROR(VLOOKUP(C269,'[1]Influenze Pivot Data Sheet'!$A$1:$M$461,2,FALSE),0)</f>
        <v>121</v>
      </c>
      <c r="Q269" s="11">
        <f>IFERROR(VLOOKUP(C269,'[1]Influenze Pivot Data Sheet'!$A$1:$M$461,3,FALSE),0)</f>
        <v>63</v>
      </c>
      <c r="R269" s="11">
        <f>IFERROR(VLOOKUP(C269,'[1]Influenze Pivot Data Sheet'!$A$1:$M$461,4,FALSE),0)</f>
        <v>69</v>
      </c>
      <c r="S269" s="11">
        <f>IFERROR(VLOOKUP(C269,'[1]Influenze Pivot Data Sheet'!$A$1:$M$461,5,FALSE),0)</f>
        <v>58</v>
      </c>
      <c r="T269" s="11">
        <f>IFERROR(VLOOKUP(C269,'[1]Influenze Pivot Data Sheet'!$A$1:$M$461,6,FALSE),0)</f>
        <v>47</v>
      </c>
      <c r="U269" s="11">
        <f>IFERROR(VLOOKUP(C269,'[1]Influenze Pivot Data Sheet'!$A$1:$M$461,7,FALSE),0)</f>
        <v>69</v>
      </c>
      <c r="V269" s="11">
        <f>IFERROR(VLOOKUP(C269,'[1]Influenze Pivot Data Sheet'!$A$1:$M$461,8,FALSE),0)</f>
        <v>53</v>
      </c>
      <c r="W269" s="11">
        <f>IFERROR(VLOOKUP(C269,'[1]Influenze Pivot Data Sheet'!$A$1:$M$461,9,FALSE),0)</f>
        <v>35</v>
      </c>
      <c r="X269" s="11">
        <f>IFERROR(VLOOKUP(C269,'[1]Influenze Pivot Data Sheet'!$A$1:$M$461,10,FALSE),0)</f>
        <v>58</v>
      </c>
      <c r="Y269" s="11">
        <f>IFERROR(VLOOKUP(C269,'[1]Influenze Pivot Data Sheet'!$A$1:$M$461,11,FALSE),0)</f>
        <v>86</v>
      </c>
      <c r="Z269" s="11">
        <f>IFERROR(VLOOKUP(C269,'[1]Influenze Pivot Data Sheet'!$A$1:$M$461,12,FALSE),0)</f>
        <v>179</v>
      </c>
      <c r="AA269" s="11">
        <f>IFERROR(VLOOKUP(C269,'[1]Influenze Pivot Data Sheet'!$A$1:$M$461,13,FALSE),0)</f>
        <v>659</v>
      </c>
      <c r="AB269" s="4">
        <f t="shared" si="23"/>
        <v>1.8724994105108776E-3</v>
      </c>
      <c r="AC269" s="4">
        <f t="shared" si="24"/>
        <v>4.1630020959658296E-4</v>
      </c>
      <c r="AD269" s="4">
        <f t="shared" si="25"/>
        <v>3.9513984179391016E-4</v>
      </c>
      <c r="AE269" s="4">
        <f t="shared" si="26"/>
        <v>4.0094609452580684E-4</v>
      </c>
      <c r="AF269" s="4">
        <f t="shared" si="26"/>
        <v>2.8960978021347409E-4</v>
      </c>
      <c r="AG269" s="4">
        <f t="shared" si="26"/>
        <v>3.2623328047345543E-4</v>
      </c>
      <c r="AH269" s="4">
        <f t="shared" si="26"/>
        <v>2.8994790970917055E-4</v>
      </c>
      <c r="AI269" s="4">
        <f t="shared" si="26"/>
        <v>3.3167168346937524E-4</v>
      </c>
      <c r="AJ269" s="4">
        <f t="shared" si="26"/>
        <v>1.0295672909737871E-3</v>
      </c>
      <c r="AK269" s="4">
        <f t="shared" si="22"/>
        <v>3.5293468266555154E-3</v>
      </c>
      <c r="AL269" s="4">
        <f t="shared" si="22"/>
        <v>9.6118992692502566E-4</v>
      </c>
      <c r="AM269" s="4">
        <f t="shared" si="22"/>
        <v>5.1563187357973406E-4</v>
      </c>
    </row>
    <row r="270" spans="1:39" x14ac:dyDescent="0.3">
      <c r="A270" s="9" t="s">
        <v>320</v>
      </c>
      <c r="B270" s="9" t="s">
        <v>34</v>
      </c>
      <c r="C270" s="9" t="s">
        <v>327</v>
      </c>
      <c r="D270" s="10">
        <f>VLOOKUP(C270,'[1]Cenus Pivot Data Sheet'!$A$1:$M$469,2,FALSE)</f>
        <v>62585.561000000002</v>
      </c>
      <c r="E270" s="10">
        <f>VLOOKUP(C270,'[1]Cenus Pivot Data Sheet'!$A$1:$M$469,3,FALSE)</f>
        <v>146657.34100000001</v>
      </c>
      <c r="F270" s="10">
        <f>VLOOKUP(C270,'[1]Cenus Pivot Data Sheet'!$A$1:$M$469,4,FALSE)</f>
        <v>171239.77599999998</v>
      </c>
      <c r="G270" s="10">
        <f>VLOOKUP(C270,'[1]Cenus Pivot Data Sheet'!$A$1:$M$469,5,FALSE)</f>
        <v>144131.30300000001</v>
      </c>
      <c r="H270" s="10">
        <f>VLOOKUP(C270,'[1]Cenus Pivot Data Sheet'!$A$1:$M$469,6,FALSE)</f>
        <v>154145.52100000001</v>
      </c>
      <c r="I270" s="10">
        <f>VLOOKUP(C270,'[1]Cenus Pivot Data Sheet'!$A$1:$M$469,7,FALSE)</f>
        <v>201829.31699999998</v>
      </c>
      <c r="J270" s="10">
        <f>VLOOKUP(C270,'[1]Cenus Pivot Data Sheet'!$A$1:$M$469,8,FALSE)</f>
        <v>180085.924</v>
      </c>
      <c r="K270" s="10">
        <f>VLOOKUP(C270,'[1]Cenus Pivot Data Sheet'!$A$1:$M$469,9,FALSE)</f>
        <v>105753.231</v>
      </c>
      <c r="L270" s="10">
        <f>VLOOKUP(C270,'[1]Cenus Pivot Data Sheet'!$A$1:$M$469,10,FALSE)</f>
        <v>54450.630999999994</v>
      </c>
      <c r="M270" s="10">
        <f>VLOOKUP(C270,'[1]Cenus Pivot Data Sheet'!$A$1:$M$469,11,FALSE)</f>
        <v>23990.132000000001</v>
      </c>
      <c r="N270" s="10">
        <f>VLOOKUP(C270,'[1]Cenus Pivot Data Sheet'!$A$1:$M$469,12,FALSE)</f>
        <v>184193.99400000001</v>
      </c>
      <c r="O270" s="10">
        <f>VLOOKUP(C270,'[1]Cenus Pivot Data Sheet'!$A$1:$M$469,13,FALSE)</f>
        <v>1244868.7369999997</v>
      </c>
      <c r="P270" s="11">
        <f>IFERROR(VLOOKUP(C270,'[1]Influenze Pivot Data Sheet'!$A$1:$M$461,2,FALSE),0)</f>
        <v>120</v>
      </c>
      <c r="Q270" s="11">
        <f>IFERROR(VLOOKUP(C270,'[1]Influenze Pivot Data Sheet'!$A$1:$M$461,3,FALSE),0)</f>
        <v>33</v>
      </c>
      <c r="R270" s="11">
        <f>IFERROR(VLOOKUP(C270,'[1]Influenze Pivot Data Sheet'!$A$1:$M$461,4,FALSE),0)</f>
        <v>67</v>
      </c>
      <c r="S270" s="11">
        <f>IFERROR(VLOOKUP(C270,'[1]Influenze Pivot Data Sheet'!$A$1:$M$461,5,FALSE),0)</f>
        <v>40</v>
      </c>
      <c r="T270" s="11">
        <f>IFERROR(VLOOKUP(C270,'[1]Influenze Pivot Data Sheet'!$A$1:$M$461,6,FALSE),0)</f>
        <v>32</v>
      </c>
      <c r="U270" s="11">
        <f>IFERROR(VLOOKUP(C270,'[1]Influenze Pivot Data Sheet'!$A$1:$M$461,7,FALSE),0)</f>
        <v>60</v>
      </c>
      <c r="V270" s="11">
        <f>IFERROR(VLOOKUP(C270,'[1]Influenze Pivot Data Sheet'!$A$1:$M$461,8,FALSE),0)</f>
        <v>57</v>
      </c>
      <c r="W270" s="11">
        <f>IFERROR(VLOOKUP(C270,'[1]Influenze Pivot Data Sheet'!$A$1:$M$461,9,FALSE),0)</f>
        <v>62</v>
      </c>
      <c r="X270" s="11">
        <f>IFERROR(VLOOKUP(C270,'[1]Influenze Pivot Data Sheet'!$A$1:$M$461,10,FALSE),0)</f>
        <v>45</v>
      </c>
      <c r="Y270" s="11">
        <f>IFERROR(VLOOKUP(C270,'[1]Influenze Pivot Data Sheet'!$A$1:$M$461,11,FALSE),0)</f>
        <v>157</v>
      </c>
      <c r="Z270" s="11">
        <f>IFERROR(VLOOKUP(C270,'[1]Influenze Pivot Data Sheet'!$A$1:$M$461,12,FALSE),0)</f>
        <v>264</v>
      </c>
      <c r="AA270" s="11">
        <f>IFERROR(VLOOKUP(C270,'[1]Influenze Pivot Data Sheet'!$A$1:$M$461,13,FALSE),0)</f>
        <v>673</v>
      </c>
      <c r="AB270" s="4">
        <f t="shared" si="23"/>
        <v>1.9173751594237527E-3</v>
      </c>
      <c r="AC270" s="4">
        <f t="shared" si="24"/>
        <v>2.2501430733017311E-4</v>
      </c>
      <c r="AD270" s="4">
        <f t="shared" si="25"/>
        <v>3.9126423524403584E-4</v>
      </c>
      <c r="AE270" s="4">
        <f t="shared" si="26"/>
        <v>2.7752472341140215E-4</v>
      </c>
      <c r="AF270" s="4">
        <f t="shared" si="26"/>
        <v>2.0759604166507048E-4</v>
      </c>
      <c r="AG270" s="4">
        <f t="shared" si="26"/>
        <v>2.9728089502477979E-4</v>
      </c>
      <c r="AH270" s="4">
        <f t="shared" si="26"/>
        <v>3.1651557619794869E-4</v>
      </c>
      <c r="AI270" s="4">
        <f t="shared" si="26"/>
        <v>5.8627050364068781E-4</v>
      </c>
      <c r="AJ270" s="4">
        <f t="shared" si="26"/>
        <v>8.2643670373627081E-4</v>
      </c>
      <c r="AK270" s="4">
        <f t="shared" si="22"/>
        <v>6.5443574883206138E-3</v>
      </c>
      <c r="AL270" s="4">
        <f t="shared" si="22"/>
        <v>1.4332714887544053E-3</v>
      </c>
      <c r="AM270" s="4">
        <f t="shared" si="22"/>
        <v>5.4061924763397777E-4</v>
      </c>
    </row>
    <row r="271" spans="1:39" x14ac:dyDescent="0.3">
      <c r="A271" s="9" t="s">
        <v>320</v>
      </c>
      <c r="B271" s="9" t="s">
        <v>36</v>
      </c>
      <c r="C271" s="9" t="s">
        <v>328</v>
      </c>
      <c r="D271" s="10">
        <f>VLOOKUP(C271,'[1]Cenus Pivot Data Sheet'!$A$1:$M$469,2,FALSE)</f>
        <v>64868.707000000002</v>
      </c>
      <c r="E271" s="10">
        <f>VLOOKUP(C271,'[1]Cenus Pivot Data Sheet'!$A$1:$M$469,3,FALSE)</f>
        <v>151531.22200000001</v>
      </c>
      <c r="F271" s="10">
        <f>VLOOKUP(C271,'[1]Cenus Pivot Data Sheet'!$A$1:$M$469,4,FALSE)</f>
        <v>178849.234</v>
      </c>
      <c r="G271" s="10">
        <f>VLOOKUP(C271,'[1]Cenus Pivot Data Sheet'!$A$1:$M$469,5,FALSE)</f>
        <v>154721.16700000002</v>
      </c>
      <c r="H271" s="10">
        <f>VLOOKUP(C271,'[1]Cenus Pivot Data Sheet'!$A$1:$M$469,6,FALSE)</f>
        <v>158882.97700000001</v>
      </c>
      <c r="I271" s="10">
        <f>VLOOKUP(C271,'[1]Cenus Pivot Data Sheet'!$A$1:$M$469,7,FALSE)</f>
        <v>209898.07699999999</v>
      </c>
      <c r="J271" s="10">
        <f>VLOOKUP(C271,'[1]Cenus Pivot Data Sheet'!$A$1:$M$469,8,FALSE)</f>
        <v>197882.35100000002</v>
      </c>
      <c r="K271" s="10">
        <f>VLOOKUP(C271,'[1]Cenus Pivot Data Sheet'!$A$1:$M$469,9,FALSE)</f>
        <v>123489.54600000002</v>
      </c>
      <c r="L271" s="10">
        <f>VLOOKUP(C271,'[1]Cenus Pivot Data Sheet'!$A$1:$M$469,10,FALSE)</f>
        <v>59862.113000000012</v>
      </c>
      <c r="M271" s="10">
        <f>VLOOKUP(C271,'[1]Cenus Pivot Data Sheet'!$A$1:$M$469,11,FALSE)</f>
        <v>27162.325000000001</v>
      </c>
      <c r="N271" s="10">
        <f>VLOOKUP(C271,'[1]Cenus Pivot Data Sheet'!$A$1:$M$469,12,FALSE)</f>
        <v>210513.98400000005</v>
      </c>
      <c r="O271" s="10">
        <f>VLOOKUP(C271,'[1]Cenus Pivot Data Sheet'!$A$1:$M$469,13,FALSE)</f>
        <v>1327147.7190000003</v>
      </c>
      <c r="P271" s="11">
        <f>IFERROR(VLOOKUP(C271,'[1]Influenze Pivot Data Sheet'!$A$1:$M$461,2,FALSE),0)</f>
        <v>101</v>
      </c>
      <c r="Q271" s="11">
        <f>IFERROR(VLOOKUP(C271,'[1]Influenze Pivot Data Sheet'!$A$1:$M$461,3,FALSE),0)</f>
        <v>62</v>
      </c>
      <c r="R271" s="11">
        <f>IFERROR(VLOOKUP(C271,'[1]Influenze Pivot Data Sheet'!$A$1:$M$461,4,FALSE),0)</f>
        <v>75</v>
      </c>
      <c r="S271" s="11">
        <f>IFERROR(VLOOKUP(C271,'[1]Influenze Pivot Data Sheet'!$A$1:$M$461,5,FALSE),0)</f>
        <v>50</v>
      </c>
      <c r="T271" s="11">
        <f>IFERROR(VLOOKUP(C271,'[1]Influenze Pivot Data Sheet'!$A$1:$M$461,6,FALSE),0)</f>
        <v>45</v>
      </c>
      <c r="U271" s="11">
        <f>IFERROR(VLOOKUP(C271,'[1]Influenze Pivot Data Sheet'!$A$1:$M$461,7,FALSE),0)</f>
        <v>43</v>
      </c>
      <c r="V271" s="11">
        <f>IFERROR(VLOOKUP(C271,'[1]Influenze Pivot Data Sheet'!$A$1:$M$461,8,FALSE),0)</f>
        <v>59</v>
      </c>
      <c r="W271" s="11">
        <f>IFERROR(VLOOKUP(C271,'[1]Influenze Pivot Data Sheet'!$A$1:$M$461,9,FALSE),0)</f>
        <v>65</v>
      </c>
      <c r="X271" s="11">
        <f>IFERROR(VLOOKUP(C271,'[1]Influenze Pivot Data Sheet'!$A$1:$M$461,10,FALSE),0)</f>
        <v>48</v>
      </c>
      <c r="Y271" s="11">
        <f>IFERROR(VLOOKUP(C271,'[1]Influenze Pivot Data Sheet'!$A$1:$M$461,11,FALSE),0)</f>
        <v>76</v>
      </c>
      <c r="Z271" s="11">
        <f>IFERROR(VLOOKUP(C271,'[1]Influenze Pivot Data Sheet'!$A$1:$M$461,12,FALSE),0)</f>
        <v>189</v>
      </c>
      <c r="AA271" s="11">
        <f>IFERROR(VLOOKUP(C271,'[1]Influenze Pivot Data Sheet'!$A$1:$M$461,13,FALSE),0)</f>
        <v>624</v>
      </c>
      <c r="AB271" s="4">
        <f t="shared" si="23"/>
        <v>1.55699110820877E-3</v>
      </c>
      <c r="AC271" s="4">
        <f t="shared" si="24"/>
        <v>4.0915660272310085E-4</v>
      </c>
      <c r="AD271" s="4">
        <f t="shared" si="25"/>
        <v>4.1934761655171532E-4</v>
      </c>
      <c r="AE271" s="4">
        <f t="shared" si="26"/>
        <v>3.2316198855971654E-4</v>
      </c>
      <c r="AF271" s="4">
        <f t="shared" si="26"/>
        <v>2.8322732145181291E-4</v>
      </c>
      <c r="AG271" s="4">
        <f t="shared" si="26"/>
        <v>2.0486133372246189E-4</v>
      </c>
      <c r="AH271" s="4">
        <f t="shared" si="26"/>
        <v>2.9815695892960152E-4</v>
      </c>
      <c r="AI271" s="4">
        <f t="shared" si="26"/>
        <v>5.2636034470480595E-4</v>
      </c>
      <c r="AJ271" s="4">
        <f t="shared" si="26"/>
        <v>8.0184272813757832E-4</v>
      </c>
      <c r="AK271" s="4">
        <f t="shared" si="22"/>
        <v>2.797993176210063E-3</v>
      </c>
      <c r="AL271" s="4">
        <f t="shared" si="22"/>
        <v>8.9780258968449314E-4</v>
      </c>
      <c r="AM271" s="4">
        <f t="shared" si="22"/>
        <v>4.7018127000224297E-4</v>
      </c>
    </row>
    <row r="272" spans="1:39" x14ac:dyDescent="0.3">
      <c r="A272" s="9" t="s">
        <v>320</v>
      </c>
      <c r="B272" s="9" t="s">
        <v>38</v>
      </c>
      <c r="C272" s="9" t="s">
        <v>329</v>
      </c>
      <c r="D272" s="10">
        <f>VLOOKUP(C272,'[1]Cenus Pivot Data Sheet'!$A$1:$M$469,2,FALSE)</f>
        <v>65300</v>
      </c>
      <c r="E272" s="10">
        <f>VLOOKUP(C272,'[1]Cenus Pivot Data Sheet'!$A$1:$M$469,3,FALSE)</f>
        <v>151190</v>
      </c>
      <c r="F272" s="10">
        <f>VLOOKUP(C272,'[1]Cenus Pivot Data Sheet'!$A$1:$M$469,4,FALSE)</f>
        <v>179985</v>
      </c>
      <c r="G272" s="10">
        <f>VLOOKUP(C272,'[1]Cenus Pivot Data Sheet'!$A$1:$M$469,5,FALSE)</f>
        <v>157503</v>
      </c>
      <c r="H272" s="10">
        <f>VLOOKUP(C272,'[1]Cenus Pivot Data Sheet'!$A$1:$M$469,6,FALSE)</f>
        <v>156749</v>
      </c>
      <c r="I272" s="10">
        <f>VLOOKUP(C272,'[1]Cenus Pivot Data Sheet'!$A$1:$M$469,7,FALSE)</f>
        <v>204485</v>
      </c>
      <c r="J272" s="10">
        <f>VLOOKUP(C272,'[1]Cenus Pivot Data Sheet'!$A$1:$M$469,8,FALSE)</f>
        <v>200207</v>
      </c>
      <c r="K272" s="10">
        <f>VLOOKUP(C272,'[1]Cenus Pivot Data Sheet'!$A$1:$M$469,9,FALSE)</f>
        <v>128218</v>
      </c>
      <c r="L272" s="10">
        <f>VLOOKUP(C272,'[1]Cenus Pivot Data Sheet'!$A$1:$M$469,10,FALSE)</f>
        <v>60549</v>
      </c>
      <c r="M272" s="10">
        <f>VLOOKUP(C272,'[1]Cenus Pivot Data Sheet'!$A$1:$M$469,11,FALSE)</f>
        <v>28123</v>
      </c>
      <c r="N272" s="10">
        <f>VLOOKUP(C272,'[1]Cenus Pivot Data Sheet'!$A$1:$M$469,12,FALSE)</f>
        <v>216890</v>
      </c>
      <c r="O272" s="10">
        <f>VLOOKUP(C272,'[1]Cenus Pivot Data Sheet'!$A$1:$M$469,13,FALSE)</f>
        <v>1332309</v>
      </c>
      <c r="P272" s="11">
        <f>IFERROR(VLOOKUP(C272,'[1]Influenze Pivot Data Sheet'!$A$1:$M$461,2,FALSE),0)</f>
        <v>135</v>
      </c>
      <c r="Q272" s="11">
        <f>IFERROR(VLOOKUP(C272,'[1]Influenze Pivot Data Sheet'!$A$1:$M$461,3,FALSE),0)</f>
        <v>51</v>
      </c>
      <c r="R272" s="11">
        <f>IFERROR(VLOOKUP(C272,'[1]Influenze Pivot Data Sheet'!$A$1:$M$461,4,FALSE),0)</f>
        <v>57</v>
      </c>
      <c r="S272" s="11">
        <f>IFERROR(VLOOKUP(C272,'[1]Influenze Pivot Data Sheet'!$A$1:$M$461,5,FALSE),0)</f>
        <v>44</v>
      </c>
      <c r="T272" s="11">
        <f>IFERROR(VLOOKUP(C272,'[1]Influenze Pivot Data Sheet'!$A$1:$M$461,6,FALSE),0)</f>
        <v>53</v>
      </c>
      <c r="U272" s="11">
        <f>IFERROR(VLOOKUP(C272,'[1]Influenze Pivot Data Sheet'!$A$1:$M$461,7,FALSE),0)</f>
        <v>59</v>
      </c>
      <c r="V272" s="11">
        <f>IFERROR(VLOOKUP(C272,'[1]Influenze Pivot Data Sheet'!$A$1:$M$461,8,FALSE),0)</f>
        <v>68</v>
      </c>
      <c r="W272" s="11">
        <f>IFERROR(VLOOKUP(C272,'[1]Influenze Pivot Data Sheet'!$A$1:$M$461,9,FALSE),0)</f>
        <v>39</v>
      </c>
      <c r="X272" s="11">
        <f>IFERROR(VLOOKUP(C272,'[1]Influenze Pivot Data Sheet'!$A$1:$M$461,10,FALSE),0)</f>
        <v>62</v>
      </c>
      <c r="Y272" s="11">
        <f>IFERROR(VLOOKUP(C272,'[1]Influenze Pivot Data Sheet'!$A$1:$M$461,11,FALSE),0)</f>
        <v>94</v>
      </c>
      <c r="Z272" s="11">
        <f>IFERROR(VLOOKUP(C272,'[1]Influenze Pivot Data Sheet'!$A$1:$M$461,12,FALSE),0)</f>
        <v>195</v>
      </c>
      <c r="AA272" s="11">
        <f>IFERROR(VLOOKUP(C272,'[1]Influenze Pivot Data Sheet'!$A$1:$M$461,13,FALSE),0)</f>
        <v>662</v>
      </c>
      <c r="AB272" s="4">
        <f t="shared" si="23"/>
        <v>2.0673813169984688E-3</v>
      </c>
      <c r="AC272" s="4">
        <f t="shared" si="24"/>
        <v>3.3732389708314041E-4</v>
      </c>
      <c r="AD272" s="4">
        <f t="shared" si="25"/>
        <v>3.1669305775481292E-4</v>
      </c>
      <c r="AE272" s="4">
        <f t="shared" si="26"/>
        <v>2.7935975822682743E-4</v>
      </c>
      <c r="AF272" s="4">
        <f t="shared" si="26"/>
        <v>3.3812017939508388E-4</v>
      </c>
      <c r="AG272" s="4">
        <f t="shared" si="26"/>
        <v>2.8852972100643076E-4</v>
      </c>
      <c r="AH272" s="4">
        <f t="shared" si="26"/>
        <v>3.3964846383992568E-4</v>
      </c>
      <c r="AI272" s="4">
        <f t="shared" si="26"/>
        <v>3.0416946138607683E-4</v>
      </c>
      <c r="AJ272" s="4">
        <f t="shared" si="26"/>
        <v>1.0239640621645279E-3</v>
      </c>
      <c r="AK272" s="4">
        <f t="shared" si="22"/>
        <v>3.3424599082601428E-3</v>
      </c>
      <c r="AL272" s="4">
        <f t="shared" si="22"/>
        <v>8.9907326294434969E-4</v>
      </c>
      <c r="AM272" s="4">
        <f t="shared" si="22"/>
        <v>4.9688172938860281E-4</v>
      </c>
    </row>
    <row r="273" spans="1:39" x14ac:dyDescent="0.3">
      <c r="A273" s="9" t="s">
        <v>330</v>
      </c>
      <c r="B273" s="9" t="s">
        <v>22</v>
      </c>
      <c r="C273" s="9" t="s">
        <v>331</v>
      </c>
      <c r="D273" s="10">
        <f>VLOOKUP(C273,'[1]Cenus Pivot Data Sheet'!$A$1:$M$469,2,FALSE)</f>
        <v>561478.071</v>
      </c>
      <c r="E273" s="10">
        <f>VLOOKUP(C273,'[1]Cenus Pivot Data Sheet'!$A$1:$M$469,3,FALSE)</f>
        <v>1146089.3669999999</v>
      </c>
      <c r="F273" s="10">
        <f>VLOOKUP(C273,'[1]Cenus Pivot Data Sheet'!$A$1:$M$469,4,FALSE)</f>
        <v>1100047.173</v>
      </c>
      <c r="G273" s="10">
        <f>VLOOKUP(C273,'[1]Cenus Pivot Data Sheet'!$A$1:$M$469,5,FALSE)</f>
        <v>1103869.034</v>
      </c>
      <c r="H273" s="10">
        <f>VLOOKUP(C273,'[1]Cenus Pivot Data Sheet'!$A$1:$M$469,6,FALSE)</f>
        <v>1315711.2050000001</v>
      </c>
      <c r="I273" s="10">
        <f>VLOOKUP(C273,'[1]Cenus Pivot Data Sheet'!$A$1:$M$469,7,FALSE)</f>
        <v>1329099.584</v>
      </c>
      <c r="J273" s="10">
        <f>VLOOKUP(C273,'[1]Cenus Pivot Data Sheet'!$A$1:$M$469,8,FALSE)</f>
        <v>953247.45000000007</v>
      </c>
      <c r="K273" s="10">
        <f>VLOOKUP(C273,'[1]Cenus Pivot Data Sheet'!$A$1:$M$469,9,FALSE)</f>
        <v>577340.72400000005</v>
      </c>
      <c r="L273" s="10">
        <f>VLOOKUP(C273,'[1]Cenus Pivot Data Sheet'!$A$1:$M$469,10,FALSE)</f>
        <v>402428.85100000002</v>
      </c>
      <c r="M273" s="10">
        <f>VLOOKUP(C273,'[1]Cenus Pivot Data Sheet'!$A$1:$M$469,11,FALSE)</f>
        <v>161651.43399999998</v>
      </c>
      <c r="N273" s="10">
        <f>VLOOKUP(C273,'[1]Cenus Pivot Data Sheet'!$A$1:$M$469,12,FALSE)</f>
        <v>1141421.0090000001</v>
      </c>
      <c r="O273" s="10">
        <f>VLOOKUP(C273,'[1]Cenus Pivot Data Sheet'!$A$1:$M$469,13,FALSE)</f>
        <v>8650962.8930000011</v>
      </c>
      <c r="P273" s="11">
        <f>IFERROR(VLOOKUP(C273,'[1]Influenze Pivot Data Sheet'!$A$1:$M$461,2,FALSE),0)</f>
        <v>93</v>
      </c>
      <c r="Q273" s="11">
        <f>IFERROR(VLOOKUP(C273,'[1]Influenze Pivot Data Sheet'!$A$1:$M$461,3,FALSE),0)</f>
        <v>64</v>
      </c>
      <c r="R273" s="11">
        <f>IFERROR(VLOOKUP(C273,'[1]Influenze Pivot Data Sheet'!$A$1:$M$461,4,FALSE),0)</f>
        <v>42</v>
      </c>
      <c r="S273" s="11">
        <f>IFERROR(VLOOKUP(C273,'[1]Influenze Pivot Data Sheet'!$A$1:$M$461,5,FALSE),0)</f>
        <v>71</v>
      </c>
      <c r="T273" s="11">
        <f>IFERROR(VLOOKUP(C273,'[1]Influenze Pivot Data Sheet'!$A$1:$M$461,6,FALSE),0)</f>
        <v>46</v>
      </c>
      <c r="U273" s="11">
        <f>IFERROR(VLOOKUP(C273,'[1]Influenze Pivot Data Sheet'!$A$1:$M$461,7,FALSE),0)</f>
        <v>50</v>
      </c>
      <c r="V273" s="11">
        <f>IFERROR(VLOOKUP(C273,'[1]Influenze Pivot Data Sheet'!$A$1:$M$461,8,FALSE),0)</f>
        <v>84</v>
      </c>
      <c r="W273" s="11">
        <f>IFERROR(VLOOKUP(C273,'[1]Influenze Pivot Data Sheet'!$A$1:$M$461,9,FALSE),0)</f>
        <v>117</v>
      </c>
      <c r="X273" s="11">
        <f>IFERROR(VLOOKUP(C273,'[1]Influenze Pivot Data Sheet'!$A$1:$M$461,10,FALSE),0)</f>
        <v>363</v>
      </c>
      <c r="Y273" s="11">
        <f>IFERROR(VLOOKUP(C273,'[1]Influenze Pivot Data Sheet'!$A$1:$M$461,11,FALSE),0)</f>
        <v>605</v>
      </c>
      <c r="Z273" s="11">
        <f>IFERROR(VLOOKUP(C273,'[1]Influenze Pivot Data Sheet'!$A$1:$M$461,12,FALSE),0)</f>
        <v>1085</v>
      </c>
      <c r="AA273" s="11">
        <f>IFERROR(VLOOKUP(C273,'[1]Influenze Pivot Data Sheet'!$A$1:$M$461,13,FALSE),0)</f>
        <v>1535</v>
      </c>
      <c r="AB273" s="4">
        <f t="shared" si="23"/>
        <v>1.6563425145770297E-4</v>
      </c>
      <c r="AC273" s="4">
        <f t="shared" si="24"/>
        <v>5.5842067680573817E-5</v>
      </c>
      <c r="AD273" s="4">
        <f t="shared" si="25"/>
        <v>3.8180180842117394E-5</v>
      </c>
      <c r="AE273" s="4">
        <f t="shared" si="26"/>
        <v>6.431922430392227E-5</v>
      </c>
      <c r="AF273" s="4">
        <f t="shared" si="26"/>
        <v>3.4962079691340774E-5</v>
      </c>
      <c r="AG273" s="4">
        <f t="shared" si="26"/>
        <v>3.7619453502138783E-5</v>
      </c>
      <c r="AH273" s="4">
        <f t="shared" si="26"/>
        <v>8.8119826599064073E-5</v>
      </c>
      <c r="AI273" s="4">
        <f t="shared" si="26"/>
        <v>2.0265329490250889E-4</v>
      </c>
      <c r="AJ273" s="4">
        <f t="shared" si="26"/>
        <v>9.0202280253509951E-4</v>
      </c>
      <c r="AK273" s="4">
        <f t="shared" si="22"/>
        <v>3.7426206809894435E-3</v>
      </c>
      <c r="AL273" s="4">
        <f t="shared" si="22"/>
        <v>9.5056950191460857E-4</v>
      </c>
      <c r="AM273" s="4">
        <f t="shared" si="22"/>
        <v>1.7743689563644505E-4</v>
      </c>
    </row>
    <row r="274" spans="1:39" x14ac:dyDescent="0.3">
      <c r="A274" s="9" t="s">
        <v>330</v>
      </c>
      <c r="B274" s="9" t="s">
        <v>24</v>
      </c>
      <c r="C274" s="9" t="s">
        <v>332</v>
      </c>
      <c r="D274" s="10">
        <f>VLOOKUP(C274,'[1]Cenus Pivot Data Sheet'!$A$1:$M$469,2,FALSE)</f>
        <v>547056.55199999991</v>
      </c>
      <c r="E274" s="10">
        <f>VLOOKUP(C274,'[1]Cenus Pivot Data Sheet'!$A$1:$M$469,3,FALSE)</f>
        <v>1156223.9809999997</v>
      </c>
      <c r="F274" s="10">
        <f>VLOOKUP(C274,'[1]Cenus Pivot Data Sheet'!$A$1:$M$469,4,FALSE)</f>
        <v>1127535.173</v>
      </c>
      <c r="G274" s="10">
        <f>VLOOKUP(C274,'[1]Cenus Pivot Data Sheet'!$A$1:$M$469,5,FALSE)</f>
        <v>1096904.2930000001</v>
      </c>
      <c r="H274" s="10">
        <f>VLOOKUP(C274,'[1]Cenus Pivot Data Sheet'!$A$1:$M$469,6,FALSE)</f>
        <v>1294285.4620000001</v>
      </c>
      <c r="I274" s="10">
        <f>VLOOKUP(C274,'[1]Cenus Pivot Data Sheet'!$A$1:$M$469,7,FALSE)</f>
        <v>1350560.2340000002</v>
      </c>
      <c r="J274" s="10">
        <f>VLOOKUP(C274,'[1]Cenus Pivot Data Sheet'!$A$1:$M$469,8,FALSE)</f>
        <v>993147.88699999987</v>
      </c>
      <c r="K274" s="10">
        <f>VLOOKUP(C274,'[1]Cenus Pivot Data Sheet'!$A$1:$M$469,9,FALSE)</f>
        <v>586230.98399999994</v>
      </c>
      <c r="L274" s="10">
        <f>VLOOKUP(C274,'[1]Cenus Pivot Data Sheet'!$A$1:$M$469,10,FALSE)</f>
        <v>402941.60299999989</v>
      </c>
      <c r="M274" s="10">
        <f>VLOOKUP(C274,'[1]Cenus Pivot Data Sheet'!$A$1:$M$469,11,FALSE)</f>
        <v>166413.69899999996</v>
      </c>
      <c r="N274" s="10">
        <f>VLOOKUP(C274,'[1]Cenus Pivot Data Sheet'!$A$1:$M$469,12,FALSE)</f>
        <v>1155586.2859999998</v>
      </c>
      <c r="O274" s="10">
        <f>VLOOKUP(C274,'[1]Cenus Pivot Data Sheet'!$A$1:$M$469,13,FALSE)</f>
        <v>8721299.8679999989</v>
      </c>
      <c r="P274" s="11">
        <f>IFERROR(VLOOKUP(C274,'[1]Influenze Pivot Data Sheet'!$A$1:$M$461,2,FALSE),0)</f>
        <v>113</v>
      </c>
      <c r="Q274" s="11">
        <f>IFERROR(VLOOKUP(C274,'[1]Influenze Pivot Data Sheet'!$A$1:$M$461,3,FALSE),0)</f>
        <v>48</v>
      </c>
      <c r="R274" s="11">
        <f>IFERROR(VLOOKUP(C274,'[1]Influenze Pivot Data Sheet'!$A$1:$M$461,4,FALSE),0)</f>
        <v>53</v>
      </c>
      <c r="S274" s="11">
        <f>IFERROR(VLOOKUP(C274,'[1]Influenze Pivot Data Sheet'!$A$1:$M$461,5,FALSE),0)</f>
        <v>60</v>
      </c>
      <c r="T274" s="11">
        <f>IFERROR(VLOOKUP(C274,'[1]Influenze Pivot Data Sheet'!$A$1:$M$461,6,FALSE),0)</f>
        <v>48</v>
      </c>
      <c r="U274" s="11">
        <f>IFERROR(VLOOKUP(C274,'[1]Influenze Pivot Data Sheet'!$A$1:$M$461,7,FALSE),0)</f>
        <v>51</v>
      </c>
      <c r="V274" s="11">
        <f>IFERROR(VLOOKUP(C274,'[1]Influenze Pivot Data Sheet'!$A$1:$M$461,8,FALSE),0)</f>
        <v>79</v>
      </c>
      <c r="W274" s="11">
        <f>IFERROR(VLOOKUP(C274,'[1]Influenze Pivot Data Sheet'!$A$1:$M$461,9,FALSE),0)</f>
        <v>115</v>
      </c>
      <c r="X274" s="11">
        <f>IFERROR(VLOOKUP(C274,'[1]Influenze Pivot Data Sheet'!$A$1:$M$461,10,FALSE),0)</f>
        <v>286</v>
      </c>
      <c r="Y274" s="11">
        <f>IFERROR(VLOOKUP(C274,'[1]Influenze Pivot Data Sheet'!$A$1:$M$461,11,FALSE),0)</f>
        <v>546</v>
      </c>
      <c r="Z274" s="11">
        <f>IFERROR(VLOOKUP(C274,'[1]Influenze Pivot Data Sheet'!$A$1:$M$461,12,FALSE),0)</f>
        <v>947</v>
      </c>
      <c r="AA274" s="11">
        <f>IFERROR(VLOOKUP(C274,'[1]Influenze Pivot Data Sheet'!$A$1:$M$461,13,FALSE),0)</f>
        <v>1399</v>
      </c>
      <c r="AB274" s="4">
        <f t="shared" si="23"/>
        <v>2.065599974753616E-4</v>
      </c>
      <c r="AC274" s="4">
        <f t="shared" si="24"/>
        <v>4.1514447709764304E-5</v>
      </c>
      <c r="AD274" s="4">
        <f t="shared" si="25"/>
        <v>4.7005185531360804E-5</v>
      </c>
      <c r="AE274" s="4">
        <f t="shared" si="26"/>
        <v>5.4699393906009623E-5</v>
      </c>
      <c r="AF274" s="4">
        <f t="shared" si="26"/>
        <v>3.7086099944155901E-5</v>
      </c>
      <c r="AG274" s="4">
        <f t="shared" si="26"/>
        <v>3.7762106950944027E-5</v>
      </c>
      <c r="AH274" s="4">
        <f t="shared" si="26"/>
        <v>7.9545051682720859E-5</v>
      </c>
      <c r="AI274" s="4">
        <f t="shared" si="26"/>
        <v>1.9616840995903418E-4</v>
      </c>
      <c r="AJ274" s="4">
        <f t="shared" si="26"/>
        <v>7.0978027056689921E-4</v>
      </c>
      <c r="AK274" s="4">
        <f t="shared" si="22"/>
        <v>3.2809798909643859E-3</v>
      </c>
      <c r="AL274" s="4">
        <f t="shared" si="22"/>
        <v>8.1949743733805453E-4</v>
      </c>
      <c r="AM274" s="4">
        <f t="shared" si="22"/>
        <v>1.6041186763147313E-4</v>
      </c>
    </row>
    <row r="275" spans="1:39" x14ac:dyDescent="0.3">
      <c r="A275" s="9" t="s">
        <v>330</v>
      </c>
      <c r="B275" s="9" t="s">
        <v>26</v>
      </c>
      <c r="C275" s="9" t="s">
        <v>333</v>
      </c>
      <c r="D275" s="10">
        <f>VLOOKUP(C275,'[1]Cenus Pivot Data Sheet'!$A$1:$M$469,2,FALSE)</f>
        <v>543388.18299999996</v>
      </c>
      <c r="E275" s="10">
        <f>VLOOKUP(C275,'[1]Cenus Pivot Data Sheet'!$A$1:$M$469,3,FALSE)</f>
        <v>1150384.08</v>
      </c>
      <c r="F275" s="10">
        <f>VLOOKUP(C275,'[1]Cenus Pivot Data Sheet'!$A$1:$M$469,4,FALSE)</f>
        <v>1131399.8460000001</v>
      </c>
      <c r="G275" s="10">
        <f>VLOOKUP(C275,'[1]Cenus Pivot Data Sheet'!$A$1:$M$469,5,FALSE)</f>
        <v>1103400.0019999999</v>
      </c>
      <c r="H275" s="10">
        <f>VLOOKUP(C275,'[1]Cenus Pivot Data Sheet'!$A$1:$M$469,6,FALSE)</f>
        <v>1265709.344</v>
      </c>
      <c r="I275" s="10">
        <f>VLOOKUP(C275,'[1]Cenus Pivot Data Sheet'!$A$1:$M$469,7,FALSE)</f>
        <v>1361404.747</v>
      </c>
      <c r="J275" s="10">
        <f>VLOOKUP(C275,'[1]Cenus Pivot Data Sheet'!$A$1:$M$469,8,FALSE)</f>
        <v>1021105.9560000002</v>
      </c>
      <c r="K275" s="10">
        <f>VLOOKUP(C275,'[1]Cenus Pivot Data Sheet'!$A$1:$M$469,9,FALSE)</f>
        <v>600153.15600000008</v>
      </c>
      <c r="L275" s="10">
        <f>VLOOKUP(C275,'[1]Cenus Pivot Data Sheet'!$A$1:$M$469,10,FALSE)</f>
        <v>400734.31099999993</v>
      </c>
      <c r="M275" s="10">
        <f>VLOOKUP(C275,'[1]Cenus Pivot Data Sheet'!$A$1:$M$469,11,FALSE)</f>
        <v>172153.21100000001</v>
      </c>
      <c r="N275" s="10">
        <f>VLOOKUP(C275,'[1]Cenus Pivot Data Sheet'!$A$1:$M$469,12,FALSE)</f>
        <v>1173040.6779999998</v>
      </c>
      <c r="O275" s="10">
        <f>VLOOKUP(C275,'[1]Cenus Pivot Data Sheet'!$A$1:$M$469,13,FALSE)</f>
        <v>8749832.8359999992</v>
      </c>
      <c r="P275" s="11">
        <f>IFERROR(VLOOKUP(C275,'[1]Influenze Pivot Data Sheet'!$A$1:$M$461,2,FALSE),0)</f>
        <v>114</v>
      </c>
      <c r="Q275" s="11">
        <f>IFERROR(VLOOKUP(C275,'[1]Influenze Pivot Data Sheet'!$A$1:$M$461,3,FALSE),0)</f>
        <v>52</v>
      </c>
      <c r="R275" s="11">
        <f>IFERROR(VLOOKUP(C275,'[1]Influenze Pivot Data Sheet'!$A$1:$M$461,4,FALSE),0)</f>
        <v>70</v>
      </c>
      <c r="S275" s="11">
        <f>IFERROR(VLOOKUP(C275,'[1]Influenze Pivot Data Sheet'!$A$1:$M$461,5,FALSE),0)</f>
        <v>42</v>
      </c>
      <c r="T275" s="11">
        <f>IFERROR(VLOOKUP(C275,'[1]Influenze Pivot Data Sheet'!$A$1:$M$461,6,FALSE),0)</f>
        <v>69</v>
      </c>
      <c r="U275" s="11">
        <f>IFERROR(VLOOKUP(C275,'[1]Influenze Pivot Data Sheet'!$A$1:$M$461,7,FALSE),0)</f>
        <v>71</v>
      </c>
      <c r="V275" s="11">
        <f>IFERROR(VLOOKUP(C275,'[1]Influenze Pivot Data Sheet'!$A$1:$M$461,8,FALSE),0)</f>
        <v>73</v>
      </c>
      <c r="W275" s="11">
        <f>IFERROR(VLOOKUP(C275,'[1]Influenze Pivot Data Sheet'!$A$1:$M$461,9,FALSE),0)</f>
        <v>111</v>
      </c>
      <c r="X275" s="11">
        <f>IFERROR(VLOOKUP(C275,'[1]Influenze Pivot Data Sheet'!$A$1:$M$461,10,FALSE),0)</f>
        <v>292</v>
      </c>
      <c r="Y275" s="11">
        <f>IFERROR(VLOOKUP(C275,'[1]Influenze Pivot Data Sheet'!$A$1:$M$461,11,FALSE),0)</f>
        <v>603</v>
      </c>
      <c r="Z275" s="11">
        <f>IFERROR(VLOOKUP(C275,'[1]Influenze Pivot Data Sheet'!$A$1:$M$461,12,FALSE),0)</f>
        <v>1006</v>
      </c>
      <c r="AA275" s="11">
        <f>IFERROR(VLOOKUP(C275,'[1]Influenze Pivot Data Sheet'!$A$1:$M$461,13,FALSE),0)</f>
        <v>1497</v>
      </c>
      <c r="AB275" s="4">
        <f t="shared" si="23"/>
        <v>2.0979477207365036E-4</v>
      </c>
      <c r="AC275" s="4">
        <f t="shared" si="24"/>
        <v>4.5202294524103631E-5</v>
      </c>
      <c r="AD275" s="4">
        <f t="shared" si="25"/>
        <v>6.1870257670160574E-5</v>
      </c>
      <c r="AE275" s="4">
        <f t="shared" si="26"/>
        <v>3.8064165238237881E-5</v>
      </c>
      <c r="AF275" s="4">
        <f t="shared" si="26"/>
        <v>5.4514885528094828E-5</v>
      </c>
      <c r="AG275" s="4">
        <f t="shared" si="26"/>
        <v>5.2152014422203278E-5</v>
      </c>
      <c r="AH275" s="4">
        <f t="shared" si="26"/>
        <v>7.1491111741199149E-5</v>
      </c>
      <c r="AI275" s="4">
        <f t="shared" si="26"/>
        <v>1.8495278895109231E-4</v>
      </c>
      <c r="AJ275" s="4">
        <f t="shared" si="26"/>
        <v>7.2866233807466531E-4</v>
      </c>
      <c r="AK275" s="4">
        <f t="shared" si="22"/>
        <v>3.5026938881784781E-3</v>
      </c>
      <c r="AL275" s="4">
        <f t="shared" si="22"/>
        <v>8.576002681468819E-4</v>
      </c>
      <c r="AM275" s="4">
        <f t="shared" si="22"/>
        <v>1.7108898284785474E-4</v>
      </c>
    </row>
    <row r="276" spans="1:39" x14ac:dyDescent="0.3">
      <c r="A276" s="9" t="s">
        <v>330</v>
      </c>
      <c r="B276" s="9" t="s">
        <v>28</v>
      </c>
      <c r="C276" s="9" t="s">
        <v>334</v>
      </c>
      <c r="D276" s="10">
        <f>VLOOKUP(C276,'[1]Cenus Pivot Data Sheet'!$A$1:$M$469,2,FALSE)</f>
        <v>538329.97499999998</v>
      </c>
      <c r="E276" s="10">
        <f>VLOOKUP(C276,'[1]Cenus Pivot Data Sheet'!$A$1:$M$469,3,FALSE)</f>
        <v>1149042.6029999999</v>
      </c>
      <c r="F276" s="10">
        <f>VLOOKUP(C276,'[1]Cenus Pivot Data Sheet'!$A$1:$M$469,4,FALSE)</f>
        <v>1137600.618</v>
      </c>
      <c r="G276" s="10">
        <f>VLOOKUP(C276,'[1]Cenus Pivot Data Sheet'!$A$1:$M$469,5,FALSE)</f>
        <v>1113213.6039999998</v>
      </c>
      <c r="H276" s="10">
        <f>VLOOKUP(C276,'[1]Cenus Pivot Data Sheet'!$A$1:$M$469,6,FALSE)</f>
        <v>1242357.895</v>
      </c>
      <c r="I276" s="10">
        <f>VLOOKUP(C276,'[1]Cenus Pivot Data Sheet'!$A$1:$M$469,7,FALSE)</f>
        <v>1366570.034</v>
      </c>
      <c r="J276" s="10">
        <f>VLOOKUP(C276,'[1]Cenus Pivot Data Sheet'!$A$1:$M$469,8,FALSE)</f>
        <v>1050462.6260000002</v>
      </c>
      <c r="K276" s="10">
        <f>VLOOKUP(C276,'[1]Cenus Pivot Data Sheet'!$A$1:$M$469,9,FALSE)</f>
        <v>622646.61100000003</v>
      </c>
      <c r="L276" s="10">
        <f>VLOOKUP(C276,'[1]Cenus Pivot Data Sheet'!$A$1:$M$469,10,FALSE)</f>
        <v>397869.21799999999</v>
      </c>
      <c r="M276" s="10">
        <f>VLOOKUP(C276,'[1]Cenus Pivot Data Sheet'!$A$1:$M$469,11,FALSE)</f>
        <v>177893.38399999999</v>
      </c>
      <c r="N276" s="10">
        <f>VLOOKUP(C276,'[1]Cenus Pivot Data Sheet'!$A$1:$M$469,12,FALSE)</f>
        <v>1198409.213</v>
      </c>
      <c r="O276" s="10">
        <f>VLOOKUP(C276,'[1]Cenus Pivot Data Sheet'!$A$1:$M$469,13,FALSE)</f>
        <v>8795986.568</v>
      </c>
      <c r="P276" s="11">
        <f>IFERROR(VLOOKUP(C276,'[1]Influenze Pivot Data Sheet'!$A$1:$M$461,2,FALSE),0)</f>
        <v>80</v>
      </c>
      <c r="Q276" s="11">
        <f>IFERROR(VLOOKUP(C276,'[1]Influenze Pivot Data Sheet'!$A$1:$M$461,3,FALSE),0)</f>
        <v>61</v>
      </c>
      <c r="R276" s="11">
        <f>IFERROR(VLOOKUP(C276,'[1]Influenze Pivot Data Sheet'!$A$1:$M$461,4,FALSE),0)</f>
        <v>56</v>
      </c>
      <c r="S276" s="11">
        <f>IFERROR(VLOOKUP(C276,'[1]Influenze Pivot Data Sheet'!$A$1:$M$461,5,FALSE),0)</f>
        <v>34</v>
      </c>
      <c r="T276" s="11">
        <f>IFERROR(VLOOKUP(C276,'[1]Influenze Pivot Data Sheet'!$A$1:$M$461,6,FALSE),0)</f>
        <v>63</v>
      </c>
      <c r="U276" s="11">
        <f>IFERROR(VLOOKUP(C276,'[1]Influenze Pivot Data Sheet'!$A$1:$M$461,7,FALSE),0)</f>
        <v>43</v>
      </c>
      <c r="V276" s="11">
        <f>IFERROR(VLOOKUP(C276,'[1]Influenze Pivot Data Sheet'!$A$1:$M$461,8,FALSE),0)</f>
        <v>63</v>
      </c>
      <c r="W276" s="11">
        <f>IFERROR(VLOOKUP(C276,'[1]Influenze Pivot Data Sheet'!$A$1:$M$461,9,FALSE),0)</f>
        <v>121</v>
      </c>
      <c r="X276" s="11">
        <f>IFERROR(VLOOKUP(C276,'[1]Influenze Pivot Data Sheet'!$A$1:$M$461,10,FALSE),0)</f>
        <v>283</v>
      </c>
      <c r="Y276" s="11">
        <f>IFERROR(VLOOKUP(C276,'[1]Influenze Pivot Data Sheet'!$A$1:$M$461,11,FALSE),0)</f>
        <v>571</v>
      </c>
      <c r="Z276" s="11">
        <f>IFERROR(VLOOKUP(C276,'[1]Influenze Pivot Data Sheet'!$A$1:$M$461,12,FALSE),0)</f>
        <v>975</v>
      </c>
      <c r="AA276" s="11">
        <f>IFERROR(VLOOKUP(C276,'[1]Influenze Pivot Data Sheet'!$A$1:$M$461,13,FALSE),0)</f>
        <v>1375</v>
      </c>
      <c r="AB276" s="4">
        <f t="shared" si="23"/>
        <v>1.4860773821855268E-4</v>
      </c>
      <c r="AC276" s="4">
        <f t="shared" si="24"/>
        <v>5.308767476570232E-5</v>
      </c>
      <c r="AD276" s="4">
        <f t="shared" si="25"/>
        <v>4.9226414889306957E-5</v>
      </c>
      <c r="AE276" s="4">
        <f t="shared" si="26"/>
        <v>3.0542206704832911E-5</v>
      </c>
      <c r="AF276" s="4">
        <f t="shared" si="26"/>
        <v>5.0710025068903354E-5</v>
      </c>
      <c r="AG276" s="4">
        <f t="shared" si="26"/>
        <v>3.146563946974415E-5</v>
      </c>
      <c r="AH276" s="4">
        <f t="shared" si="26"/>
        <v>5.997357587094202E-5</v>
      </c>
      <c r="AI276" s="4">
        <f t="shared" si="26"/>
        <v>1.943317410909348E-4</v>
      </c>
      <c r="AJ276" s="4">
        <f t="shared" si="26"/>
        <v>7.1128900451906789E-4</v>
      </c>
      <c r="AK276" s="4">
        <f t="shared" si="22"/>
        <v>3.2097877231904255E-3</v>
      </c>
      <c r="AL276" s="4">
        <f t="shared" si="22"/>
        <v>8.1357852511769696E-4</v>
      </c>
      <c r="AM276" s="4">
        <f t="shared" si="22"/>
        <v>1.5632129373665502E-4</v>
      </c>
    </row>
    <row r="277" spans="1:39" x14ac:dyDescent="0.3">
      <c r="A277" s="9" t="s">
        <v>330</v>
      </c>
      <c r="B277" s="9" t="s">
        <v>30</v>
      </c>
      <c r="C277" s="9" t="s">
        <v>335</v>
      </c>
      <c r="D277" s="10">
        <f>VLOOKUP(C277,'[1]Cenus Pivot Data Sheet'!$A$1:$M$469,2,FALSE)</f>
        <v>538319.11200000008</v>
      </c>
      <c r="E277" s="10">
        <f>VLOOKUP(C277,'[1]Cenus Pivot Data Sheet'!$A$1:$M$469,3,FALSE)</f>
        <v>1142388.9810000001</v>
      </c>
      <c r="F277" s="10">
        <f>VLOOKUP(C277,'[1]Cenus Pivot Data Sheet'!$A$1:$M$469,4,FALSE)</f>
        <v>1143321.885</v>
      </c>
      <c r="G277" s="10">
        <f>VLOOKUP(C277,'[1]Cenus Pivot Data Sheet'!$A$1:$M$469,5,FALSE)</f>
        <v>1122071.4100000001</v>
      </c>
      <c r="H277" s="10">
        <f>VLOOKUP(C277,'[1]Cenus Pivot Data Sheet'!$A$1:$M$469,6,FALSE)</f>
        <v>1216612.6680000001</v>
      </c>
      <c r="I277" s="10">
        <f>VLOOKUP(C277,'[1]Cenus Pivot Data Sheet'!$A$1:$M$469,7,FALSE)</f>
        <v>1369036.4139999999</v>
      </c>
      <c r="J277" s="10">
        <f>VLOOKUP(C277,'[1]Cenus Pivot Data Sheet'!$A$1:$M$469,8,FALSE)</f>
        <v>1078717.834</v>
      </c>
      <c r="K277" s="10">
        <f>VLOOKUP(C277,'[1]Cenus Pivot Data Sheet'!$A$1:$M$469,9,FALSE)</f>
        <v>643651.13800000004</v>
      </c>
      <c r="L277" s="10">
        <f>VLOOKUP(C277,'[1]Cenus Pivot Data Sheet'!$A$1:$M$469,10,FALSE)</f>
        <v>393734.27300000004</v>
      </c>
      <c r="M277" s="10">
        <f>VLOOKUP(C277,'[1]Cenus Pivot Data Sheet'!$A$1:$M$469,11,FALSE)</f>
        <v>184432.49400000001</v>
      </c>
      <c r="N277" s="10">
        <f>VLOOKUP(C277,'[1]Cenus Pivot Data Sheet'!$A$1:$M$469,12,FALSE)</f>
        <v>1221817.905</v>
      </c>
      <c r="O277" s="10">
        <f>VLOOKUP(C277,'[1]Cenus Pivot Data Sheet'!$A$1:$M$469,13,FALSE)</f>
        <v>8832286.2090000007</v>
      </c>
      <c r="P277" s="11">
        <f>IFERROR(VLOOKUP(C277,'[1]Influenze Pivot Data Sheet'!$A$1:$M$461,2,FALSE),0)</f>
        <v>108</v>
      </c>
      <c r="Q277" s="11">
        <f>IFERROR(VLOOKUP(C277,'[1]Influenze Pivot Data Sheet'!$A$1:$M$461,3,FALSE),0)</f>
        <v>43</v>
      </c>
      <c r="R277" s="11">
        <f>IFERROR(VLOOKUP(C277,'[1]Influenze Pivot Data Sheet'!$A$1:$M$461,4,FALSE),0)</f>
        <v>63</v>
      </c>
      <c r="S277" s="11">
        <f>IFERROR(VLOOKUP(C277,'[1]Influenze Pivot Data Sheet'!$A$1:$M$461,5,FALSE),0)</f>
        <v>49</v>
      </c>
      <c r="T277" s="11">
        <f>IFERROR(VLOOKUP(C277,'[1]Influenze Pivot Data Sheet'!$A$1:$M$461,6,FALSE),0)</f>
        <v>61</v>
      </c>
      <c r="U277" s="11">
        <f>IFERROR(VLOOKUP(C277,'[1]Influenze Pivot Data Sheet'!$A$1:$M$461,7,FALSE),0)</f>
        <v>65</v>
      </c>
      <c r="V277" s="11">
        <f>IFERROR(VLOOKUP(C277,'[1]Influenze Pivot Data Sheet'!$A$1:$M$461,8,FALSE),0)</f>
        <v>78</v>
      </c>
      <c r="W277" s="11">
        <f>IFERROR(VLOOKUP(C277,'[1]Influenze Pivot Data Sheet'!$A$1:$M$461,9,FALSE),0)</f>
        <v>146</v>
      </c>
      <c r="X277" s="11">
        <f>IFERROR(VLOOKUP(C277,'[1]Influenze Pivot Data Sheet'!$A$1:$M$461,10,FALSE),0)</f>
        <v>334</v>
      </c>
      <c r="Y277" s="11">
        <f>IFERROR(VLOOKUP(C277,'[1]Influenze Pivot Data Sheet'!$A$1:$M$461,11,FALSE),0)</f>
        <v>690</v>
      </c>
      <c r="Z277" s="11">
        <f>IFERROR(VLOOKUP(C277,'[1]Influenze Pivot Data Sheet'!$A$1:$M$461,12,FALSE),0)</f>
        <v>1170</v>
      </c>
      <c r="AA277" s="11">
        <f>IFERROR(VLOOKUP(C277,'[1]Influenze Pivot Data Sheet'!$A$1:$M$461,13,FALSE),0)</f>
        <v>1637</v>
      </c>
      <c r="AB277" s="4">
        <f t="shared" si="23"/>
        <v>2.0062449501142732E-4</v>
      </c>
      <c r="AC277" s="4">
        <f t="shared" si="24"/>
        <v>3.7640419082438605E-5</v>
      </c>
      <c r="AD277" s="4">
        <f t="shared" si="25"/>
        <v>5.510259256517249E-5</v>
      </c>
      <c r="AE277" s="4">
        <f t="shared" si="26"/>
        <v>4.366923491972761E-5</v>
      </c>
      <c r="AF277" s="4">
        <f t="shared" si="26"/>
        <v>5.0139211603211741E-5</v>
      </c>
      <c r="AG277" s="4">
        <f t="shared" si="26"/>
        <v>4.7478649461255312E-5</v>
      </c>
      <c r="AH277" s="4">
        <f t="shared" si="26"/>
        <v>7.2308065688288223E-5</v>
      </c>
      <c r="AI277" s="4">
        <f t="shared" si="26"/>
        <v>2.2683095139653119E-4</v>
      </c>
      <c r="AJ277" s="4">
        <f t="shared" si="26"/>
        <v>8.4828785021719448E-4</v>
      </c>
      <c r="AK277" s="4">
        <f t="shared" si="22"/>
        <v>3.7412062540346062E-3</v>
      </c>
      <c r="AL277" s="4">
        <f t="shared" si="22"/>
        <v>9.5758950266815743E-4</v>
      </c>
      <c r="AM277" s="4">
        <f t="shared" si="22"/>
        <v>1.8534272568430983E-4</v>
      </c>
    </row>
    <row r="278" spans="1:39" x14ac:dyDescent="0.3">
      <c r="A278" s="9" t="s">
        <v>330</v>
      </c>
      <c r="B278" s="9" t="s">
        <v>32</v>
      </c>
      <c r="C278" s="9" t="s">
        <v>336</v>
      </c>
      <c r="D278" s="10">
        <f>VLOOKUP(C278,'[1]Cenus Pivot Data Sheet'!$A$1:$M$469,2,FALSE)</f>
        <v>536678.34100000001</v>
      </c>
      <c r="E278" s="10">
        <f>VLOOKUP(C278,'[1]Cenus Pivot Data Sheet'!$A$1:$M$469,3,FALSE)</f>
        <v>1139360.4140000001</v>
      </c>
      <c r="F278" s="10">
        <f>VLOOKUP(C278,'[1]Cenus Pivot Data Sheet'!$A$1:$M$469,4,FALSE)</f>
        <v>1148660.9939999999</v>
      </c>
      <c r="G278" s="10">
        <f>VLOOKUP(C278,'[1]Cenus Pivot Data Sheet'!$A$1:$M$469,5,FALSE)</f>
        <v>1132698.9300000002</v>
      </c>
      <c r="H278" s="10">
        <f>VLOOKUP(C278,'[1]Cenus Pivot Data Sheet'!$A$1:$M$469,6,FALSE)</f>
        <v>1201296.1940000001</v>
      </c>
      <c r="I278" s="10">
        <f>VLOOKUP(C278,'[1]Cenus Pivot Data Sheet'!$A$1:$M$469,7,FALSE)</f>
        <v>1364410.5430000001</v>
      </c>
      <c r="J278" s="10">
        <f>VLOOKUP(C278,'[1]Cenus Pivot Data Sheet'!$A$1:$M$469,8,FALSE)</f>
        <v>1107086.1979999999</v>
      </c>
      <c r="K278" s="10">
        <f>VLOOKUP(C278,'[1]Cenus Pivot Data Sheet'!$A$1:$M$469,9,FALSE)</f>
        <v>669593.62399999995</v>
      </c>
      <c r="L278" s="10">
        <f>VLOOKUP(C278,'[1]Cenus Pivot Data Sheet'!$A$1:$M$469,10,FALSE)</f>
        <v>389664.587</v>
      </c>
      <c r="M278" s="10">
        <f>VLOOKUP(C278,'[1]Cenus Pivot Data Sheet'!$A$1:$M$469,11,FALSE)</f>
        <v>188698.62599999999</v>
      </c>
      <c r="N278" s="10">
        <f>VLOOKUP(C278,'[1]Cenus Pivot Data Sheet'!$A$1:$M$469,12,FALSE)</f>
        <v>1247956.8369999998</v>
      </c>
      <c r="O278" s="10">
        <f>VLOOKUP(C278,'[1]Cenus Pivot Data Sheet'!$A$1:$M$469,13,FALSE)</f>
        <v>8878148.4509999994</v>
      </c>
      <c r="P278" s="11">
        <f>IFERROR(VLOOKUP(C278,'[1]Influenze Pivot Data Sheet'!$A$1:$M$461,2,FALSE),0)</f>
        <v>95</v>
      </c>
      <c r="Q278" s="11">
        <f>IFERROR(VLOOKUP(C278,'[1]Influenze Pivot Data Sheet'!$A$1:$M$461,3,FALSE),0)</f>
        <v>48</v>
      </c>
      <c r="R278" s="11">
        <f>IFERROR(VLOOKUP(C278,'[1]Influenze Pivot Data Sheet'!$A$1:$M$461,4,FALSE),0)</f>
        <v>53</v>
      </c>
      <c r="S278" s="11">
        <f>IFERROR(VLOOKUP(C278,'[1]Influenze Pivot Data Sheet'!$A$1:$M$461,5,FALSE),0)</f>
        <v>51</v>
      </c>
      <c r="T278" s="11">
        <f>IFERROR(VLOOKUP(C278,'[1]Influenze Pivot Data Sheet'!$A$1:$M$461,6,FALSE),0)</f>
        <v>46</v>
      </c>
      <c r="U278" s="11">
        <f>IFERROR(VLOOKUP(C278,'[1]Influenze Pivot Data Sheet'!$A$1:$M$461,7,FALSE),0)</f>
        <v>63</v>
      </c>
      <c r="V278" s="11">
        <f>IFERROR(VLOOKUP(C278,'[1]Influenze Pivot Data Sheet'!$A$1:$M$461,8,FALSE),0)</f>
        <v>86</v>
      </c>
      <c r="W278" s="11">
        <f>IFERROR(VLOOKUP(C278,'[1]Influenze Pivot Data Sheet'!$A$1:$M$461,9,FALSE),0)</f>
        <v>139</v>
      </c>
      <c r="X278" s="11">
        <f>IFERROR(VLOOKUP(C278,'[1]Influenze Pivot Data Sheet'!$A$1:$M$461,10,FALSE),0)</f>
        <v>274</v>
      </c>
      <c r="Y278" s="11">
        <f>IFERROR(VLOOKUP(C278,'[1]Influenze Pivot Data Sheet'!$A$1:$M$461,11,FALSE),0)</f>
        <v>633</v>
      </c>
      <c r="Z278" s="11">
        <f>IFERROR(VLOOKUP(C278,'[1]Influenze Pivot Data Sheet'!$A$1:$M$461,12,FALSE),0)</f>
        <v>1046</v>
      </c>
      <c r="AA278" s="11">
        <f>IFERROR(VLOOKUP(C278,'[1]Influenze Pivot Data Sheet'!$A$1:$M$461,13,FALSE),0)</f>
        <v>1488</v>
      </c>
      <c r="AB278" s="4">
        <f t="shared" si="23"/>
        <v>1.770147828641365E-4</v>
      </c>
      <c r="AC278" s="4">
        <f t="shared" si="24"/>
        <v>4.212889917026729E-5</v>
      </c>
      <c r="AD278" s="4">
        <f t="shared" si="25"/>
        <v>4.6140680563581498E-5</v>
      </c>
      <c r="AE278" s="4">
        <f t="shared" si="26"/>
        <v>4.5025203652306787E-5</v>
      </c>
      <c r="AF278" s="4">
        <f t="shared" si="26"/>
        <v>3.8291971813239585E-5</v>
      </c>
      <c r="AG278" s="4">
        <f t="shared" si="26"/>
        <v>4.6173785685852763E-5</v>
      </c>
      <c r="AH278" s="4">
        <f t="shared" si="26"/>
        <v>7.7681394777897876E-5</v>
      </c>
      <c r="AI278" s="4">
        <f t="shared" si="26"/>
        <v>2.0758859555687766E-4</v>
      </c>
      <c r="AJ278" s="4">
        <f t="shared" si="26"/>
        <v>7.0316885121510925E-4</v>
      </c>
      <c r="AK278" s="4">
        <f t="shared" si="22"/>
        <v>3.3545554274465148E-3</v>
      </c>
      <c r="AL278" s="4">
        <f t="shared" si="22"/>
        <v>8.3817001436885447E-4</v>
      </c>
      <c r="AM278" s="4">
        <f t="shared" si="22"/>
        <v>1.6760251399405217E-4</v>
      </c>
    </row>
    <row r="279" spans="1:39" x14ac:dyDescent="0.3">
      <c r="A279" s="9" t="s">
        <v>330</v>
      </c>
      <c r="B279" s="9" t="s">
        <v>34</v>
      </c>
      <c r="C279" s="9" t="s">
        <v>337</v>
      </c>
      <c r="D279" s="10">
        <f>VLOOKUP(C279,'[1]Cenus Pivot Data Sheet'!$A$1:$M$469,2,FALSE)</f>
        <v>532953.62</v>
      </c>
      <c r="E279" s="10">
        <f>VLOOKUP(C279,'[1]Cenus Pivot Data Sheet'!$A$1:$M$469,3,FALSE)</f>
        <v>1130431.9390000002</v>
      </c>
      <c r="F279" s="10">
        <f>VLOOKUP(C279,'[1]Cenus Pivot Data Sheet'!$A$1:$M$469,4,FALSE)</f>
        <v>1147502.5780000002</v>
      </c>
      <c r="G279" s="10">
        <f>VLOOKUP(C279,'[1]Cenus Pivot Data Sheet'!$A$1:$M$469,5,FALSE)</f>
        <v>1140738.6950000001</v>
      </c>
      <c r="H279" s="10">
        <f>VLOOKUP(C279,'[1]Cenus Pivot Data Sheet'!$A$1:$M$469,6,FALSE)</f>
        <v>1188731.6530000002</v>
      </c>
      <c r="I279" s="10">
        <f>VLOOKUP(C279,'[1]Cenus Pivot Data Sheet'!$A$1:$M$469,7,FALSE)</f>
        <v>1352773.8670000001</v>
      </c>
      <c r="J279" s="10">
        <f>VLOOKUP(C279,'[1]Cenus Pivot Data Sheet'!$A$1:$M$469,8,FALSE)</f>
        <v>1131040.22</v>
      </c>
      <c r="K279" s="10">
        <f>VLOOKUP(C279,'[1]Cenus Pivot Data Sheet'!$A$1:$M$469,9,FALSE)</f>
        <v>699335.39599999995</v>
      </c>
      <c r="L279" s="10">
        <f>VLOOKUP(C279,'[1]Cenus Pivot Data Sheet'!$A$1:$M$469,10,FALSE)</f>
        <v>388815.15600000002</v>
      </c>
      <c r="M279" s="10">
        <f>VLOOKUP(C279,'[1]Cenus Pivot Data Sheet'!$A$1:$M$469,11,FALSE)</f>
        <v>191618.64100000003</v>
      </c>
      <c r="N279" s="10">
        <f>VLOOKUP(C279,'[1]Cenus Pivot Data Sheet'!$A$1:$M$469,12,FALSE)</f>
        <v>1279769.193</v>
      </c>
      <c r="O279" s="10">
        <f>VLOOKUP(C279,'[1]Cenus Pivot Data Sheet'!$A$1:$M$469,13,FALSE)</f>
        <v>8903941.7650000006</v>
      </c>
      <c r="P279" s="11">
        <f>IFERROR(VLOOKUP(C279,'[1]Influenze Pivot Data Sheet'!$A$1:$M$461,2,FALSE),0)</f>
        <v>115</v>
      </c>
      <c r="Q279" s="11">
        <f>IFERROR(VLOOKUP(C279,'[1]Influenze Pivot Data Sheet'!$A$1:$M$461,3,FALSE),0)</f>
        <v>37</v>
      </c>
      <c r="R279" s="11">
        <f>IFERROR(VLOOKUP(C279,'[1]Influenze Pivot Data Sheet'!$A$1:$M$461,4,FALSE),0)</f>
        <v>54</v>
      </c>
      <c r="S279" s="11">
        <f>IFERROR(VLOOKUP(C279,'[1]Influenze Pivot Data Sheet'!$A$1:$M$461,5,FALSE),0)</f>
        <v>48</v>
      </c>
      <c r="T279" s="11">
        <f>IFERROR(VLOOKUP(C279,'[1]Influenze Pivot Data Sheet'!$A$1:$M$461,6,FALSE),0)</f>
        <v>52</v>
      </c>
      <c r="U279" s="11">
        <f>IFERROR(VLOOKUP(C279,'[1]Influenze Pivot Data Sheet'!$A$1:$M$461,7,FALSE),0)</f>
        <v>60</v>
      </c>
      <c r="V279" s="11">
        <f>IFERROR(VLOOKUP(C279,'[1]Influenze Pivot Data Sheet'!$A$1:$M$461,8,FALSE),0)</f>
        <v>92</v>
      </c>
      <c r="W279" s="11">
        <f>IFERROR(VLOOKUP(C279,'[1]Influenze Pivot Data Sheet'!$A$1:$M$461,9,FALSE),0)</f>
        <v>149</v>
      </c>
      <c r="X279" s="11">
        <f>IFERROR(VLOOKUP(C279,'[1]Influenze Pivot Data Sheet'!$A$1:$M$461,10,FALSE),0)</f>
        <v>331</v>
      </c>
      <c r="Y279" s="11">
        <f>IFERROR(VLOOKUP(C279,'[1]Influenze Pivot Data Sheet'!$A$1:$M$461,11,FALSE),0)</f>
        <v>754</v>
      </c>
      <c r="Z279" s="11">
        <f>IFERROR(VLOOKUP(C279,'[1]Influenze Pivot Data Sheet'!$A$1:$M$461,12,FALSE),0)</f>
        <v>1234</v>
      </c>
      <c r="AA279" s="11">
        <f>IFERROR(VLOOKUP(C279,'[1]Influenze Pivot Data Sheet'!$A$1:$M$461,13,FALSE),0)</f>
        <v>1692</v>
      </c>
      <c r="AB279" s="4">
        <f t="shared" si="23"/>
        <v>2.1577862629022014E-4</v>
      </c>
      <c r="AC279" s="4">
        <f t="shared" si="24"/>
        <v>3.2730851565226334E-5</v>
      </c>
      <c r="AD279" s="4">
        <f t="shared" si="25"/>
        <v>4.7058717806209575E-5</v>
      </c>
      <c r="AE279" s="4">
        <f t="shared" si="26"/>
        <v>4.2077997538253047E-5</v>
      </c>
      <c r="AF279" s="4">
        <f t="shared" si="26"/>
        <v>4.3744103110880985E-5</v>
      </c>
      <c r="AG279" s="4">
        <f t="shared" si="26"/>
        <v>4.4353310973592302E-5</v>
      </c>
      <c r="AH279" s="4">
        <f t="shared" si="26"/>
        <v>8.1341050807194111E-5</v>
      </c>
      <c r="AI279" s="4">
        <f t="shared" si="26"/>
        <v>2.1305942878372484E-4</v>
      </c>
      <c r="AJ279" s="4">
        <f t="shared" si="26"/>
        <v>8.5130426345828968E-4</v>
      </c>
      <c r="AK279" s="4">
        <f t="shared" si="22"/>
        <v>3.9348990059897143E-3</v>
      </c>
      <c r="AL279" s="4">
        <f t="shared" si="22"/>
        <v>9.6423636914347885E-4</v>
      </c>
      <c r="AM279" s="4">
        <f t="shared" si="22"/>
        <v>1.9002819702291707E-4</v>
      </c>
    </row>
    <row r="280" spans="1:39" x14ac:dyDescent="0.3">
      <c r="A280" s="9" t="s">
        <v>330</v>
      </c>
      <c r="B280" s="9" t="s">
        <v>36</v>
      </c>
      <c r="C280" s="9" t="s">
        <v>338</v>
      </c>
      <c r="D280" s="10">
        <f>VLOOKUP(C280,'[1]Cenus Pivot Data Sheet'!$A$1:$M$469,2,FALSE)</f>
        <v>524747.13300000003</v>
      </c>
      <c r="E280" s="10">
        <f>VLOOKUP(C280,'[1]Cenus Pivot Data Sheet'!$A$1:$M$469,3,FALSE)</f>
        <v>1116586.865</v>
      </c>
      <c r="F280" s="10">
        <f>VLOOKUP(C280,'[1]Cenus Pivot Data Sheet'!$A$1:$M$469,4,FALSE)</f>
        <v>1142048.6299999999</v>
      </c>
      <c r="G280" s="10">
        <f>VLOOKUP(C280,'[1]Cenus Pivot Data Sheet'!$A$1:$M$469,5,FALSE)</f>
        <v>1140935.7439999999</v>
      </c>
      <c r="H280" s="10">
        <f>VLOOKUP(C280,'[1]Cenus Pivot Data Sheet'!$A$1:$M$469,6,FALSE)</f>
        <v>1161364.8969999999</v>
      </c>
      <c r="I280" s="10">
        <f>VLOOKUP(C280,'[1]Cenus Pivot Data Sheet'!$A$1:$M$469,7,FALSE)</f>
        <v>1322254.4309999999</v>
      </c>
      <c r="J280" s="10">
        <f>VLOOKUP(C280,'[1]Cenus Pivot Data Sheet'!$A$1:$M$469,8,FALSE)</f>
        <v>1142373.9539999999</v>
      </c>
      <c r="K280" s="10">
        <f>VLOOKUP(C280,'[1]Cenus Pivot Data Sheet'!$A$1:$M$469,9,FALSE)</f>
        <v>720345.48699999996</v>
      </c>
      <c r="L280" s="10">
        <f>VLOOKUP(C280,'[1]Cenus Pivot Data Sheet'!$A$1:$M$469,10,FALSE)</f>
        <v>387963.21000000008</v>
      </c>
      <c r="M280" s="10">
        <f>VLOOKUP(C280,'[1]Cenus Pivot Data Sheet'!$A$1:$M$469,11,FALSE)</f>
        <v>193387.77899999998</v>
      </c>
      <c r="N280" s="10">
        <f>VLOOKUP(C280,'[1]Cenus Pivot Data Sheet'!$A$1:$M$469,12,FALSE)</f>
        <v>1301696.4760000003</v>
      </c>
      <c r="O280" s="10">
        <f>VLOOKUP(C280,'[1]Cenus Pivot Data Sheet'!$A$1:$M$469,13,FALSE)</f>
        <v>8852008.129999999</v>
      </c>
      <c r="P280" s="11">
        <f>IFERROR(VLOOKUP(C280,'[1]Influenze Pivot Data Sheet'!$A$1:$M$461,2,FALSE),0)</f>
        <v>87</v>
      </c>
      <c r="Q280" s="11">
        <f>IFERROR(VLOOKUP(C280,'[1]Influenze Pivot Data Sheet'!$A$1:$M$461,3,FALSE),0)</f>
        <v>55</v>
      </c>
      <c r="R280" s="11">
        <f>IFERROR(VLOOKUP(C280,'[1]Influenze Pivot Data Sheet'!$A$1:$M$461,4,FALSE),0)</f>
        <v>45</v>
      </c>
      <c r="S280" s="11">
        <f>IFERROR(VLOOKUP(C280,'[1]Influenze Pivot Data Sheet'!$A$1:$M$461,5,FALSE),0)</f>
        <v>54</v>
      </c>
      <c r="T280" s="11">
        <f>IFERROR(VLOOKUP(C280,'[1]Influenze Pivot Data Sheet'!$A$1:$M$461,6,FALSE),0)</f>
        <v>67</v>
      </c>
      <c r="U280" s="11">
        <f>IFERROR(VLOOKUP(C280,'[1]Influenze Pivot Data Sheet'!$A$1:$M$461,7,FALSE),0)</f>
        <v>51</v>
      </c>
      <c r="V280" s="11">
        <f>IFERROR(VLOOKUP(C280,'[1]Influenze Pivot Data Sheet'!$A$1:$M$461,8,FALSE),0)</f>
        <v>94</v>
      </c>
      <c r="W280" s="11">
        <f>IFERROR(VLOOKUP(C280,'[1]Influenze Pivot Data Sheet'!$A$1:$M$461,9,FALSE),0)</f>
        <v>166</v>
      </c>
      <c r="X280" s="11">
        <f>IFERROR(VLOOKUP(C280,'[1]Influenze Pivot Data Sheet'!$A$1:$M$461,10,FALSE),0)</f>
        <v>281</v>
      </c>
      <c r="Y280" s="11">
        <f>IFERROR(VLOOKUP(C280,'[1]Influenze Pivot Data Sheet'!$A$1:$M$461,11,FALSE),0)</f>
        <v>581</v>
      </c>
      <c r="Z280" s="11">
        <f>IFERROR(VLOOKUP(C280,'[1]Influenze Pivot Data Sheet'!$A$1:$M$461,12,FALSE),0)</f>
        <v>1028</v>
      </c>
      <c r="AA280" s="11">
        <f>IFERROR(VLOOKUP(C280,'[1]Influenze Pivot Data Sheet'!$A$1:$M$461,13,FALSE),0)</f>
        <v>1481</v>
      </c>
      <c r="AB280" s="4">
        <f t="shared" si="23"/>
        <v>1.6579414069900215E-4</v>
      </c>
      <c r="AC280" s="4">
        <f t="shared" si="24"/>
        <v>4.9257251472324998E-5</v>
      </c>
      <c r="AD280" s="4">
        <f t="shared" si="25"/>
        <v>3.940287551502952E-5</v>
      </c>
      <c r="AE280" s="4">
        <f t="shared" si="26"/>
        <v>4.7329571611703317E-5</v>
      </c>
      <c r="AF280" s="4">
        <f t="shared" si="26"/>
        <v>5.7690739726224053E-5</v>
      </c>
      <c r="AG280" s="4">
        <f t="shared" si="26"/>
        <v>3.8570489010522368E-5</v>
      </c>
      <c r="AH280" s="4">
        <f t="shared" si="26"/>
        <v>8.2284789206599866E-5</v>
      </c>
      <c r="AI280" s="4">
        <f t="shared" si="26"/>
        <v>2.3044497813311075E-4</v>
      </c>
      <c r="AJ280" s="4">
        <f t="shared" si="26"/>
        <v>7.2429548152259059E-4</v>
      </c>
      <c r="AK280" s="4">
        <f t="shared" si="22"/>
        <v>3.0043263488744036E-3</v>
      </c>
      <c r="AL280" s="4">
        <f t="shared" si="22"/>
        <v>7.8973863642848165E-4</v>
      </c>
      <c r="AM280" s="4">
        <f t="shared" si="22"/>
        <v>1.6730666965621057E-4</v>
      </c>
    </row>
    <row r="281" spans="1:39" x14ac:dyDescent="0.3">
      <c r="A281" s="9" t="s">
        <v>330</v>
      </c>
      <c r="B281" s="9" t="s">
        <v>38</v>
      </c>
      <c r="C281" s="9" t="s">
        <v>339</v>
      </c>
      <c r="D281" s="10">
        <f>VLOOKUP(C281,'[1]Cenus Pivot Data Sheet'!$A$1:$M$469,2,FALSE)</f>
        <v>526716</v>
      </c>
      <c r="E281" s="10">
        <f>VLOOKUP(C281,'[1]Cenus Pivot Data Sheet'!$A$1:$M$469,3,FALSE)</f>
        <v>1119030</v>
      </c>
      <c r="F281" s="10">
        <f>VLOOKUP(C281,'[1]Cenus Pivot Data Sheet'!$A$1:$M$469,4,FALSE)</f>
        <v>1150716</v>
      </c>
      <c r="G281" s="10">
        <f>VLOOKUP(C281,'[1]Cenus Pivot Data Sheet'!$A$1:$M$469,5,FALSE)</f>
        <v>1151431</v>
      </c>
      <c r="H281" s="10">
        <f>VLOOKUP(C281,'[1]Cenus Pivot Data Sheet'!$A$1:$M$469,6,FALSE)</f>
        <v>1165156</v>
      </c>
      <c r="I281" s="10">
        <f>VLOOKUP(C281,'[1]Cenus Pivot Data Sheet'!$A$1:$M$469,7,FALSE)</f>
        <v>1317652</v>
      </c>
      <c r="J281" s="10">
        <f>VLOOKUP(C281,'[1]Cenus Pivot Data Sheet'!$A$1:$M$469,8,FALSE)</f>
        <v>1175461</v>
      </c>
      <c r="K281" s="10">
        <f>VLOOKUP(C281,'[1]Cenus Pivot Data Sheet'!$A$1:$M$469,9,FALSE)</f>
        <v>755476</v>
      </c>
      <c r="L281" s="10">
        <f>VLOOKUP(C281,'[1]Cenus Pivot Data Sheet'!$A$1:$M$469,10,FALSE)</f>
        <v>399788</v>
      </c>
      <c r="M281" s="10">
        <f>VLOOKUP(C281,'[1]Cenus Pivot Data Sheet'!$A$1:$M$469,11,FALSE)</f>
        <v>198735</v>
      </c>
      <c r="N281" s="10">
        <f>VLOOKUP(C281,'[1]Cenus Pivot Data Sheet'!$A$1:$M$469,12,FALSE)</f>
        <v>1353999</v>
      </c>
      <c r="O281" s="10">
        <f>VLOOKUP(C281,'[1]Cenus Pivot Data Sheet'!$A$1:$M$469,13,FALSE)</f>
        <v>8960161</v>
      </c>
      <c r="P281" s="11">
        <f>IFERROR(VLOOKUP(C281,'[1]Influenze Pivot Data Sheet'!$A$1:$M$461,2,FALSE),0)</f>
        <v>135</v>
      </c>
      <c r="Q281" s="11">
        <f>IFERROR(VLOOKUP(C281,'[1]Influenze Pivot Data Sheet'!$A$1:$M$461,3,FALSE),0)</f>
        <v>59</v>
      </c>
      <c r="R281" s="11">
        <f>IFERROR(VLOOKUP(C281,'[1]Influenze Pivot Data Sheet'!$A$1:$M$461,4,FALSE),0)</f>
        <v>40</v>
      </c>
      <c r="S281" s="11">
        <f>IFERROR(VLOOKUP(C281,'[1]Influenze Pivot Data Sheet'!$A$1:$M$461,5,FALSE),0)</f>
        <v>68</v>
      </c>
      <c r="T281" s="11">
        <f>IFERROR(VLOOKUP(C281,'[1]Influenze Pivot Data Sheet'!$A$1:$M$461,6,FALSE),0)</f>
        <v>60</v>
      </c>
      <c r="U281" s="11">
        <f>IFERROR(VLOOKUP(C281,'[1]Influenze Pivot Data Sheet'!$A$1:$M$461,7,FALSE),0)</f>
        <v>48</v>
      </c>
      <c r="V281" s="11">
        <f>IFERROR(VLOOKUP(C281,'[1]Influenze Pivot Data Sheet'!$A$1:$M$461,8,FALSE),0)</f>
        <v>95</v>
      </c>
      <c r="W281" s="11">
        <f>IFERROR(VLOOKUP(C281,'[1]Influenze Pivot Data Sheet'!$A$1:$M$461,9,FALSE),0)</f>
        <v>147</v>
      </c>
      <c r="X281" s="11">
        <f>IFERROR(VLOOKUP(C281,'[1]Influenze Pivot Data Sheet'!$A$1:$M$461,10,FALSE),0)</f>
        <v>343</v>
      </c>
      <c r="Y281" s="11">
        <f>IFERROR(VLOOKUP(C281,'[1]Influenze Pivot Data Sheet'!$A$1:$M$461,11,FALSE),0)</f>
        <v>650</v>
      </c>
      <c r="Z281" s="11">
        <f>IFERROR(VLOOKUP(C281,'[1]Influenze Pivot Data Sheet'!$A$1:$M$461,12,FALSE),0)</f>
        <v>1140</v>
      </c>
      <c r="AA281" s="11">
        <f>IFERROR(VLOOKUP(C281,'[1]Influenze Pivot Data Sheet'!$A$1:$M$461,13,FALSE),0)</f>
        <v>1645</v>
      </c>
      <c r="AB281" s="4">
        <f t="shared" si="23"/>
        <v>2.5630510559770351E-4</v>
      </c>
      <c r="AC281" s="4">
        <f t="shared" si="24"/>
        <v>5.2724234381562605E-5</v>
      </c>
      <c r="AD281" s="4">
        <f t="shared" si="25"/>
        <v>3.4760966215816936E-5</v>
      </c>
      <c r="AE281" s="4">
        <f t="shared" si="26"/>
        <v>5.9056947398498043E-5</v>
      </c>
      <c r="AF281" s="4">
        <f t="shared" si="26"/>
        <v>5.1495250421402799E-5</v>
      </c>
      <c r="AG281" s="4">
        <f t="shared" si="26"/>
        <v>3.6428434821940848E-5</v>
      </c>
      <c r="AH281" s="4">
        <f t="shared" si="26"/>
        <v>8.0819355129604475E-5</v>
      </c>
      <c r="AI281" s="4">
        <f t="shared" si="26"/>
        <v>1.9457931158633763E-4</v>
      </c>
      <c r="AJ281" s="4">
        <f t="shared" si="26"/>
        <v>8.5795471599947972E-4</v>
      </c>
      <c r="AK281" s="4">
        <f t="shared" si="22"/>
        <v>3.2706870958814503E-3</v>
      </c>
      <c r="AL281" s="4">
        <f t="shared" si="22"/>
        <v>8.4195040025878895E-4</v>
      </c>
      <c r="AM281" s="4">
        <f t="shared" si="22"/>
        <v>1.8359045110908164E-4</v>
      </c>
    </row>
    <row r="282" spans="1:39" x14ac:dyDescent="0.3">
      <c r="A282" s="9" t="s">
        <v>340</v>
      </c>
      <c r="B282" s="9" t="s">
        <v>22</v>
      </c>
      <c r="C282" s="9" t="s">
        <v>341</v>
      </c>
      <c r="D282" s="10">
        <f>VLOOKUP(C282,'[1]Cenus Pivot Data Sheet'!$A$1:$M$469,2,FALSE)</f>
        <v>145687.715</v>
      </c>
      <c r="E282" s="10">
        <f>VLOOKUP(C282,'[1]Cenus Pivot Data Sheet'!$A$1:$M$469,3,FALSE)</f>
        <v>271598.29399999999</v>
      </c>
      <c r="F282" s="10">
        <f>VLOOKUP(C282,'[1]Cenus Pivot Data Sheet'!$A$1:$M$469,4,FALSE)</f>
        <v>289012.26299999998</v>
      </c>
      <c r="G282" s="10">
        <f>VLOOKUP(C282,'[1]Cenus Pivot Data Sheet'!$A$1:$M$469,5,FALSE)</f>
        <v>263018.15700000001</v>
      </c>
      <c r="H282" s="10">
        <f>VLOOKUP(C282,'[1]Cenus Pivot Data Sheet'!$A$1:$M$469,6,FALSE)</f>
        <v>254305.32799999998</v>
      </c>
      <c r="I282" s="10">
        <f>VLOOKUP(C282,'[1]Cenus Pivot Data Sheet'!$A$1:$M$469,7,FALSE)</f>
        <v>275628.86100000003</v>
      </c>
      <c r="J282" s="10">
        <f>VLOOKUP(C282,'[1]Cenus Pivot Data Sheet'!$A$1:$M$469,8,FALSE)</f>
        <v>218002.09600000002</v>
      </c>
      <c r="K282" s="10">
        <f>VLOOKUP(C282,'[1]Cenus Pivot Data Sheet'!$A$1:$M$469,9,FALSE)</f>
        <v>132610.07300000003</v>
      </c>
      <c r="L282" s="10">
        <f>VLOOKUP(C282,'[1]Cenus Pivot Data Sheet'!$A$1:$M$469,10,FALSE)</f>
        <v>84982.486999999994</v>
      </c>
      <c r="M282" s="10">
        <f>VLOOKUP(C282,'[1]Cenus Pivot Data Sheet'!$A$1:$M$469,11,FALSE)</f>
        <v>31077.452000000005</v>
      </c>
      <c r="N282" s="10">
        <f>VLOOKUP(C282,'[1]Cenus Pivot Data Sheet'!$A$1:$M$469,12,FALSE)</f>
        <v>248670.01200000005</v>
      </c>
      <c r="O282" s="10">
        <f>VLOOKUP(C282,'[1]Cenus Pivot Data Sheet'!$A$1:$M$469,13,FALSE)</f>
        <v>1965922.7259999998</v>
      </c>
      <c r="P282" s="11">
        <f>IFERROR(VLOOKUP(C282,'[1]Influenze Pivot Data Sheet'!$A$1:$M$461,2,FALSE),0)</f>
        <v>97</v>
      </c>
      <c r="Q282" s="11">
        <f>IFERROR(VLOOKUP(C282,'[1]Influenze Pivot Data Sheet'!$A$1:$M$461,3,FALSE),0)</f>
        <v>30</v>
      </c>
      <c r="R282" s="11">
        <f>IFERROR(VLOOKUP(C282,'[1]Influenze Pivot Data Sheet'!$A$1:$M$461,4,FALSE),0)</f>
        <v>63</v>
      </c>
      <c r="S282" s="11">
        <f>IFERROR(VLOOKUP(C282,'[1]Influenze Pivot Data Sheet'!$A$1:$M$461,5,FALSE),0)</f>
        <v>43</v>
      </c>
      <c r="T282" s="11">
        <f>IFERROR(VLOOKUP(C282,'[1]Influenze Pivot Data Sheet'!$A$1:$M$461,6,FALSE),0)</f>
        <v>42</v>
      </c>
      <c r="U282" s="11">
        <f>IFERROR(VLOOKUP(C282,'[1]Influenze Pivot Data Sheet'!$A$1:$M$461,7,FALSE),0)</f>
        <v>62</v>
      </c>
      <c r="V282" s="11">
        <f>IFERROR(VLOOKUP(C282,'[1]Influenze Pivot Data Sheet'!$A$1:$M$461,8,FALSE),0)</f>
        <v>69</v>
      </c>
      <c r="W282" s="11">
        <f>IFERROR(VLOOKUP(C282,'[1]Influenze Pivot Data Sheet'!$A$1:$M$461,9,FALSE),0)</f>
        <v>49</v>
      </c>
      <c r="X282" s="11">
        <f>IFERROR(VLOOKUP(C282,'[1]Influenze Pivot Data Sheet'!$A$1:$M$461,10,FALSE),0)</f>
        <v>55</v>
      </c>
      <c r="Y282" s="11">
        <f>IFERROR(VLOOKUP(C282,'[1]Influenze Pivot Data Sheet'!$A$1:$M$461,11,FALSE),0)</f>
        <v>124</v>
      </c>
      <c r="Z282" s="11">
        <f>IFERROR(VLOOKUP(C282,'[1]Influenze Pivot Data Sheet'!$A$1:$M$461,12,FALSE),0)</f>
        <v>228</v>
      </c>
      <c r="AA282" s="11">
        <f>IFERROR(VLOOKUP(C282,'[1]Influenze Pivot Data Sheet'!$A$1:$M$461,13,FALSE),0)</f>
        <v>634</v>
      </c>
      <c r="AB282" s="4">
        <f t="shared" si="23"/>
        <v>6.6580768323533661E-4</v>
      </c>
      <c r="AC282" s="4">
        <f t="shared" si="24"/>
        <v>1.1045724757019277E-4</v>
      </c>
      <c r="AD282" s="4">
        <f t="shared" si="25"/>
        <v>2.1798382998025246E-4</v>
      </c>
      <c r="AE282" s="4">
        <f t="shared" si="26"/>
        <v>1.6348681205305532E-4</v>
      </c>
      <c r="AF282" s="4">
        <f t="shared" si="26"/>
        <v>1.6515580043214824E-4</v>
      </c>
      <c r="AG282" s="4">
        <f t="shared" si="26"/>
        <v>2.2494015965911492E-4</v>
      </c>
      <c r="AH282" s="4">
        <f t="shared" si="26"/>
        <v>3.1651071831896512E-4</v>
      </c>
      <c r="AI282" s="4">
        <f t="shared" si="26"/>
        <v>3.6950435884308718E-4</v>
      </c>
      <c r="AJ282" s="4">
        <f t="shared" si="26"/>
        <v>6.4719216795808764E-4</v>
      </c>
      <c r="AK282" s="4">
        <f t="shared" si="22"/>
        <v>3.9900311003617664E-3</v>
      </c>
      <c r="AL282" s="4">
        <f t="shared" si="22"/>
        <v>9.1687774559644111E-4</v>
      </c>
      <c r="AM282" s="4">
        <f t="shared" si="22"/>
        <v>3.2249487307671525E-4</v>
      </c>
    </row>
    <row r="283" spans="1:39" x14ac:dyDescent="0.3">
      <c r="A283" s="9" t="s">
        <v>340</v>
      </c>
      <c r="B283" s="9" t="s">
        <v>24</v>
      </c>
      <c r="C283" s="9" t="s">
        <v>342</v>
      </c>
      <c r="D283" s="10">
        <f>VLOOKUP(C283,'[1]Cenus Pivot Data Sheet'!$A$1:$M$469,2,FALSE)</f>
        <v>141911.87400000004</v>
      </c>
      <c r="E283" s="10">
        <f>VLOOKUP(C283,'[1]Cenus Pivot Data Sheet'!$A$1:$M$469,3,FALSE)</f>
        <v>275571.16400000011</v>
      </c>
      <c r="F283" s="10">
        <f>VLOOKUP(C283,'[1]Cenus Pivot Data Sheet'!$A$1:$M$469,4,FALSE)</f>
        <v>291138.15099999995</v>
      </c>
      <c r="G283" s="10">
        <f>VLOOKUP(C283,'[1]Cenus Pivot Data Sheet'!$A$1:$M$469,5,FALSE)</f>
        <v>253800.88999999998</v>
      </c>
      <c r="H283" s="10">
        <f>VLOOKUP(C283,'[1]Cenus Pivot Data Sheet'!$A$1:$M$469,6,FALSE)</f>
        <v>252114.95599999998</v>
      </c>
      <c r="I283" s="10">
        <f>VLOOKUP(C283,'[1]Cenus Pivot Data Sheet'!$A$1:$M$469,7,FALSE)</f>
        <v>283621.56099999999</v>
      </c>
      <c r="J283" s="10">
        <f>VLOOKUP(C283,'[1]Cenus Pivot Data Sheet'!$A$1:$M$469,8,FALSE)</f>
        <v>234862.95699999999</v>
      </c>
      <c r="K283" s="10">
        <f>VLOOKUP(C283,'[1]Cenus Pivot Data Sheet'!$A$1:$M$469,9,FALSE)</f>
        <v>140986.38799999998</v>
      </c>
      <c r="L283" s="10">
        <f>VLOOKUP(C283,'[1]Cenus Pivot Data Sheet'!$A$1:$M$469,10,FALSE)</f>
        <v>81642.290000000008</v>
      </c>
      <c r="M283" s="10">
        <f>VLOOKUP(C283,'[1]Cenus Pivot Data Sheet'!$A$1:$M$469,11,FALSE)</f>
        <v>29812.347999999998</v>
      </c>
      <c r="N283" s="10">
        <f>VLOOKUP(C283,'[1]Cenus Pivot Data Sheet'!$A$1:$M$469,12,FALSE)</f>
        <v>252441.02599999998</v>
      </c>
      <c r="O283" s="10">
        <f>VLOOKUP(C283,'[1]Cenus Pivot Data Sheet'!$A$1:$M$469,13,FALSE)</f>
        <v>1985462.5790000001</v>
      </c>
      <c r="P283" s="11">
        <f>IFERROR(VLOOKUP(C283,'[1]Influenze Pivot Data Sheet'!$A$1:$M$461,2,FALSE),0)</f>
        <v>122</v>
      </c>
      <c r="Q283" s="11">
        <f>IFERROR(VLOOKUP(C283,'[1]Influenze Pivot Data Sheet'!$A$1:$M$461,3,FALSE),0)</f>
        <v>50</v>
      </c>
      <c r="R283" s="11">
        <f>IFERROR(VLOOKUP(C283,'[1]Influenze Pivot Data Sheet'!$A$1:$M$461,4,FALSE),0)</f>
        <v>40</v>
      </c>
      <c r="S283" s="11">
        <f>IFERROR(VLOOKUP(C283,'[1]Influenze Pivot Data Sheet'!$A$1:$M$461,5,FALSE),0)</f>
        <v>43</v>
      </c>
      <c r="T283" s="11">
        <f>IFERROR(VLOOKUP(C283,'[1]Influenze Pivot Data Sheet'!$A$1:$M$461,6,FALSE),0)</f>
        <v>52</v>
      </c>
      <c r="U283" s="11">
        <f>IFERROR(VLOOKUP(C283,'[1]Influenze Pivot Data Sheet'!$A$1:$M$461,7,FALSE),0)</f>
        <v>37</v>
      </c>
      <c r="V283" s="11">
        <f>IFERROR(VLOOKUP(C283,'[1]Influenze Pivot Data Sheet'!$A$1:$M$461,8,FALSE),0)</f>
        <v>75</v>
      </c>
      <c r="W283" s="11">
        <f>IFERROR(VLOOKUP(C283,'[1]Influenze Pivot Data Sheet'!$A$1:$M$461,9,FALSE),0)</f>
        <v>49</v>
      </c>
      <c r="X283" s="11">
        <f>IFERROR(VLOOKUP(C283,'[1]Influenze Pivot Data Sheet'!$A$1:$M$461,10,FALSE),0)</f>
        <v>95</v>
      </c>
      <c r="Y283" s="11">
        <f>IFERROR(VLOOKUP(C283,'[1]Influenze Pivot Data Sheet'!$A$1:$M$461,11,FALSE),0)</f>
        <v>118</v>
      </c>
      <c r="Z283" s="11">
        <f>IFERROR(VLOOKUP(C283,'[1]Influenze Pivot Data Sheet'!$A$1:$M$461,12,FALSE),0)</f>
        <v>262</v>
      </c>
      <c r="AA283" s="11">
        <f>IFERROR(VLOOKUP(C283,'[1]Influenze Pivot Data Sheet'!$A$1:$M$461,13,FALSE),0)</f>
        <v>681</v>
      </c>
      <c r="AB283" s="4">
        <f t="shared" si="23"/>
        <v>8.5968845707724189E-4</v>
      </c>
      <c r="AC283" s="4">
        <f t="shared" si="24"/>
        <v>1.8144133542216334E-4</v>
      </c>
      <c r="AD283" s="4">
        <f t="shared" si="25"/>
        <v>1.3739181849787871E-4</v>
      </c>
      <c r="AE283" s="4">
        <f t="shared" si="26"/>
        <v>1.6942414977347007E-4</v>
      </c>
      <c r="AF283" s="4">
        <f t="shared" si="26"/>
        <v>2.0625511800259879E-4</v>
      </c>
      <c r="AG283" s="4">
        <f t="shared" si="26"/>
        <v>1.3045552626374552E-4</v>
      </c>
      <c r="AH283" s="4">
        <f t="shared" si="26"/>
        <v>3.1933516020578756E-4</v>
      </c>
      <c r="AI283" s="4">
        <f t="shared" si="26"/>
        <v>3.475512827522045E-4</v>
      </c>
      <c r="AJ283" s="4">
        <f t="shared" si="26"/>
        <v>1.1636126326196876E-3</v>
      </c>
      <c r="AK283" s="4">
        <f t="shared" si="22"/>
        <v>3.9580914592839186E-3</v>
      </c>
      <c r="AL283" s="4">
        <f t="shared" si="22"/>
        <v>1.0378661668091938E-3</v>
      </c>
      <c r="AM283" s="4">
        <f t="shared" si="22"/>
        <v>3.4299311767587836E-4</v>
      </c>
    </row>
    <row r="284" spans="1:39" x14ac:dyDescent="0.3">
      <c r="A284" s="9" t="s">
        <v>340</v>
      </c>
      <c r="B284" s="9" t="s">
        <v>26</v>
      </c>
      <c r="C284" s="9" t="s">
        <v>343</v>
      </c>
      <c r="D284" s="10">
        <f>VLOOKUP(C284,'[1]Cenus Pivot Data Sheet'!$A$1:$M$469,2,FALSE)</f>
        <v>142660.66700000002</v>
      </c>
      <c r="E284" s="10">
        <f>VLOOKUP(C284,'[1]Cenus Pivot Data Sheet'!$A$1:$M$469,3,FALSE)</f>
        <v>278326.51899999997</v>
      </c>
      <c r="F284" s="10">
        <f>VLOOKUP(C284,'[1]Cenus Pivot Data Sheet'!$A$1:$M$469,4,FALSE)</f>
        <v>288995.21600000001</v>
      </c>
      <c r="G284" s="10">
        <f>VLOOKUP(C284,'[1]Cenus Pivot Data Sheet'!$A$1:$M$469,5,FALSE)</f>
        <v>258167.66300000003</v>
      </c>
      <c r="H284" s="10">
        <f>VLOOKUP(C284,'[1]Cenus Pivot Data Sheet'!$A$1:$M$469,6,FALSE)</f>
        <v>247390.51800000001</v>
      </c>
      <c r="I284" s="10">
        <f>VLOOKUP(C284,'[1]Cenus Pivot Data Sheet'!$A$1:$M$469,7,FALSE)</f>
        <v>284736.70500000007</v>
      </c>
      <c r="J284" s="10">
        <f>VLOOKUP(C284,'[1]Cenus Pivot Data Sheet'!$A$1:$M$469,8,FALSE)</f>
        <v>244188.41600000003</v>
      </c>
      <c r="K284" s="10">
        <f>VLOOKUP(C284,'[1]Cenus Pivot Data Sheet'!$A$1:$M$469,9,FALSE)</f>
        <v>145805.10100000002</v>
      </c>
      <c r="L284" s="10">
        <f>VLOOKUP(C284,'[1]Cenus Pivot Data Sheet'!$A$1:$M$469,10,FALSE)</f>
        <v>82249.373999999996</v>
      </c>
      <c r="M284" s="10">
        <f>VLOOKUP(C284,'[1]Cenus Pivot Data Sheet'!$A$1:$M$469,11,FALSE)</f>
        <v>30365.835000000006</v>
      </c>
      <c r="N284" s="10">
        <f>VLOOKUP(C284,'[1]Cenus Pivot Data Sheet'!$A$1:$M$469,12,FALSE)</f>
        <v>258420.31000000006</v>
      </c>
      <c r="O284" s="10">
        <f>VLOOKUP(C284,'[1]Cenus Pivot Data Sheet'!$A$1:$M$469,13,FALSE)</f>
        <v>2002886.0140000002</v>
      </c>
      <c r="P284" s="11">
        <f>IFERROR(VLOOKUP(C284,'[1]Influenze Pivot Data Sheet'!$A$1:$M$461,2,FALSE),0)</f>
        <v>102</v>
      </c>
      <c r="Q284" s="11">
        <f>IFERROR(VLOOKUP(C284,'[1]Influenze Pivot Data Sheet'!$A$1:$M$461,3,FALSE),0)</f>
        <v>46</v>
      </c>
      <c r="R284" s="11">
        <f>IFERROR(VLOOKUP(C284,'[1]Influenze Pivot Data Sheet'!$A$1:$M$461,4,FALSE),0)</f>
        <v>61</v>
      </c>
      <c r="S284" s="11">
        <f>IFERROR(VLOOKUP(C284,'[1]Influenze Pivot Data Sheet'!$A$1:$M$461,5,FALSE),0)</f>
        <v>49</v>
      </c>
      <c r="T284" s="11">
        <f>IFERROR(VLOOKUP(C284,'[1]Influenze Pivot Data Sheet'!$A$1:$M$461,6,FALSE),0)</f>
        <v>48</v>
      </c>
      <c r="U284" s="11">
        <f>IFERROR(VLOOKUP(C284,'[1]Influenze Pivot Data Sheet'!$A$1:$M$461,7,FALSE),0)</f>
        <v>66</v>
      </c>
      <c r="V284" s="11">
        <f>IFERROR(VLOOKUP(C284,'[1]Influenze Pivot Data Sheet'!$A$1:$M$461,8,FALSE),0)</f>
        <v>58</v>
      </c>
      <c r="W284" s="11">
        <f>IFERROR(VLOOKUP(C284,'[1]Influenze Pivot Data Sheet'!$A$1:$M$461,9,FALSE),0)</f>
        <v>48</v>
      </c>
      <c r="X284" s="11">
        <f>IFERROR(VLOOKUP(C284,'[1]Influenze Pivot Data Sheet'!$A$1:$M$461,10,FALSE),0)</f>
        <v>56</v>
      </c>
      <c r="Y284" s="11">
        <f>IFERROR(VLOOKUP(C284,'[1]Influenze Pivot Data Sheet'!$A$1:$M$461,11,FALSE),0)</f>
        <v>145</v>
      </c>
      <c r="Z284" s="11">
        <f>IFERROR(VLOOKUP(C284,'[1]Influenze Pivot Data Sheet'!$A$1:$M$461,12,FALSE),0)</f>
        <v>249</v>
      </c>
      <c r="AA284" s="11">
        <f>IFERROR(VLOOKUP(C284,'[1]Influenze Pivot Data Sheet'!$A$1:$M$461,13,FALSE),0)</f>
        <v>679</v>
      </c>
      <c r="AB284" s="4">
        <f t="shared" si="23"/>
        <v>7.1498333875026664E-4</v>
      </c>
      <c r="AC284" s="4">
        <f t="shared" si="24"/>
        <v>1.6527350740875684E-4</v>
      </c>
      <c r="AD284" s="4">
        <f t="shared" si="25"/>
        <v>2.110761584371694E-4</v>
      </c>
      <c r="AE284" s="4">
        <f t="shared" si="26"/>
        <v>1.8979913839945167E-4</v>
      </c>
      <c r="AF284" s="4">
        <f t="shared" si="26"/>
        <v>1.9402522129000917E-4</v>
      </c>
      <c r="AG284" s="4">
        <f t="shared" si="26"/>
        <v>2.3179308758243861E-4</v>
      </c>
      <c r="AH284" s="4">
        <f t="shared" si="26"/>
        <v>2.3752150470561221E-4</v>
      </c>
      <c r="AI284" s="4">
        <f t="shared" si="26"/>
        <v>3.2920658928112533E-4</v>
      </c>
      <c r="AJ284" s="4">
        <f t="shared" si="26"/>
        <v>6.8085624578735399E-4</v>
      </c>
      <c r="AK284" s="4">
        <f t="shared" si="22"/>
        <v>4.7751033357060647E-3</v>
      </c>
      <c r="AL284" s="4">
        <f t="shared" si="22"/>
        <v>9.6354655715721394E-4</v>
      </c>
      <c r="AM284" s="4">
        <f t="shared" si="22"/>
        <v>3.3901080503525845E-4</v>
      </c>
    </row>
    <row r="285" spans="1:39" x14ac:dyDescent="0.3">
      <c r="A285" s="9" t="s">
        <v>340</v>
      </c>
      <c r="B285" s="9" t="s">
        <v>28</v>
      </c>
      <c r="C285" s="9" t="s">
        <v>344</v>
      </c>
      <c r="D285" s="10">
        <f>VLOOKUP(C285,'[1]Cenus Pivot Data Sheet'!$A$1:$M$469,2,FALSE)</f>
        <v>140717.658</v>
      </c>
      <c r="E285" s="10">
        <f>VLOOKUP(C285,'[1]Cenus Pivot Data Sheet'!$A$1:$M$469,3,FALSE)</f>
        <v>277455.02100000001</v>
      </c>
      <c r="F285" s="10">
        <f>VLOOKUP(C285,'[1]Cenus Pivot Data Sheet'!$A$1:$M$469,4,FALSE)</f>
        <v>286587.44400000002</v>
      </c>
      <c r="G285" s="10">
        <f>VLOOKUP(C285,'[1]Cenus Pivot Data Sheet'!$A$1:$M$469,5,FALSE)</f>
        <v>262762.78899999999</v>
      </c>
      <c r="H285" s="10">
        <f>VLOOKUP(C285,'[1]Cenus Pivot Data Sheet'!$A$1:$M$469,6,FALSE)</f>
        <v>244862.14399999997</v>
      </c>
      <c r="I285" s="10">
        <f>VLOOKUP(C285,'[1]Cenus Pivot Data Sheet'!$A$1:$M$469,7,FALSE)</f>
        <v>279515.26199999999</v>
      </c>
      <c r="J285" s="10">
        <f>VLOOKUP(C285,'[1]Cenus Pivot Data Sheet'!$A$1:$M$469,8,FALSE)</f>
        <v>247739.39499999996</v>
      </c>
      <c r="K285" s="10">
        <f>VLOOKUP(C285,'[1]Cenus Pivot Data Sheet'!$A$1:$M$469,9,FALSE)</f>
        <v>148302.23199999996</v>
      </c>
      <c r="L285" s="10">
        <f>VLOOKUP(C285,'[1]Cenus Pivot Data Sheet'!$A$1:$M$469,10,FALSE)</f>
        <v>82395.386999999988</v>
      </c>
      <c r="M285" s="10">
        <f>VLOOKUP(C285,'[1]Cenus Pivot Data Sheet'!$A$1:$M$469,11,FALSE)</f>
        <v>31407.493000000002</v>
      </c>
      <c r="N285" s="10">
        <f>VLOOKUP(C285,'[1]Cenus Pivot Data Sheet'!$A$1:$M$469,12,FALSE)</f>
        <v>262105.11199999996</v>
      </c>
      <c r="O285" s="10">
        <f>VLOOKUP(C285,'[1]Cenus Pivot Data Sheet'!$A$1:$M$469,13,FALSE)</f>
        <v>2001744.825</v>
      </c>
      <c r="P285" s="11">
        <f>IFERROR(VLOOKUP(C285,'[1]Influenze Pivot Data Sheet'!$A$1:$M$461,2,FALSE),0)</f>
        <v>108</v>
      </c>
      <c r="Q285" s="11">
        <f>IFERROR(VLOOKUP(C285,'[1]Influenze Pivot Data Sheet'!$A$1:$M$461,3,FALSE),0)</f>
        <v>46</v>
      </c>
      <c r="R285" s="11">
        <f>IFERROR(VLOOKUP(C285,'[1]Influenze Pivot Data Sheet'!$A$1:$M$461,4,FALSE),0)</f>
        <v>72</v>
      </c>
      <c r="S285" s="11">
        <f>IFERROR(VLOOKUP(C285,'[1]Influenze Pivot Data Sheet'!$A$1:$M$461,5,FALSE),0)</f>
        <v>60</v>
      </c>
      <c r="T285" s="11">
        <f>IFERROR(VLOOKUP(C285,'[1]Influenze Pivot Data Sheet'!$A$1:$M$461,6,FALSE),0)</f>
        <v>54</v>
      </c>
      <c r="U285" s="11">
        <f>IFERROR(VLOOKUP(C285,'[1]Influenze Pivot Data Sheet'!$A$1:$M$461,7,FALSE),0)</f>
        <v>54</v>
      </c>
      <c r="V285" s="11">
        <f>IFERROR(VLOOKUP(C285,'[1]Influenze Pivot Data Sheet'!$A$1:$M$461,8,FALSE),0)</f>
        <v>55</v>
      </c>
      <c r="W285" s="11">
        <f>IFERROR(VLOOKUP(C285,'[1]Influenze Pivot Data Sheet'!$A$1:$M$461,9,FALSE),0)</f>
        <v>50</v>
      </c>
      <c r="X285" s="11">
        <f>IFERROR(VLOOKUP(C285,'[1]Influenze Pivot Data Sheet'!$A$1:$M$461,10,FALSE),0)</f>
        <v>74</v>
      </c>
      <c r="Y285" s="11">
        <f>IFERROR(VLOOKUP(C285,'[1]Influenze Pivot Data Sheet'!$A$1:$M$461,11,FALSE),0)</f>
        <v>112</v>
      </c>
      <c r="Z285" s="11">
        <f>IFERROR(VLOOKUP(C285,'[1]Influenze Pivot Data Sheet'!$A$1:$M$461,12,FALSE),0)</f>
        <v>236</v>
      </c>
      <c r="AA285" s="11">
        <f>IFERROR(VLOOKUP(C285,'[1]Influenze Pivot Data Sheet'!$A$1:$M$461,13,FALSE),0)</f>
        <v>685</v>
      </c>
      <c r="AB285" s="4">
        <f t="shared" si="23"/>
        <v>7.6749429698439126E-4</v>
      </c>
      <c r="AC285" s="4">
        <f t="shared" si="24"/>
        <v>1.6579263851202751E-4</v>
      </c>
      <c r="AD285" s="4">
        <f t="shared" si="25"/>
        <v>2.5123222076679671E-4</v>
      </c>
      <c r="AE285" s="4">
        <f t="shared" si="26"/>
        <v>2.2834283434249893E-4</v>
      </c>
      <c r="AF285" s="4">
        <f t="shared" si="26"/>
        <v>2.2053225181267711E-4</v>
      </c>
      <c r="AG285" s="4">
        <f t="shared" si="26"/>
        <v>1.9319159753072805E-4</v>
      </c>
      <c r="AH285" s="4">
        <f t="shared" si="26"/>
        <v>2.2200748492180668E-4</v>
      </c>
      <c r="AI285" s="4">
        <f t="shared" si="26"/>
        <v>3.3714934243201419E-4</v>
      </c>
      <c r="AJ285" s="4">
        <f t="shared" si="26"/>
        <v>8.9810853124580885E-4</v>
      </c>
      <c r="AK285" s="4">
        <f t="shared" si="22"/>
        <v>3.5660280175816642E-3</v>
      </c>
      <c r="AL285" s="4">
        <f t="shared" si="22"/>
        <v>9.0040212569375609E-4</v>
      </c>
      <c r="AM285" s="4">
        <f t="shared" si="22"/>
        <v>3.4220145916950232E-4</v>
      </c>
    </row>
    <row r="286" spans="1:39" x14ac:dyDescent="0.3">
      <c r="A286" s="9" t="s">
        <v>340</v>
      </c>
      <c r="B286" s="9" t="s">
        <v>30</v>
      </c>
      <c r="C286" s="9" t="s">
        <v>345</v>
      </c>
      <c r="D286" s="10">
        <f>VLOOKUP(C286,'[1]Cenus Pivot Data Sheet'!$A$1:$M$469,2,FALSE)</f>
        <v>138758.95500000002</v>
      </c>
      <c r="E286" s="10">
        <f>VLOOKUP(C286,'[1]Cenus Pivot Data Sheet'!$A$1:$M$469,3,FALSE)</f>
        <v>278168.58100000001</v>
      </c>
      <c r="F286" s="10">
        <f>VLOOKUP(C286,'[1]Cenus Pivot Data Sheet'!$A$1:$M$469,4,FALSE)</f>
        <v>286223.63099999999</v>
      </c>
      <c r="G286" s="10">
        <f>VLOOKUP(C286,'[1]Cenus Pivot Data Sheet'!$A$1:$M$469,5,FALSE)</f>
        <v>265322.935</v>
      </c>
      <c r="H286" s="10">
        <f>VLOOKUP(C286,'[1]Cenus Pivot Data Sheet'!$A$1:$M$469,6,FALSE)</f>
        <v>243211.666</v>
      </c>
      <c r="I286" s="10">
        <f>VLOOKUP(C286,'[1]Cenus Pivot Data Sheet'!$A$1:$M$469,7,FALSE)</f>
        <v>275057.40299999999</v>
      </c>
      <c r="J286" s="10">
        <f>VLOOKUP(C286,'[1]Cenus Pivot Data Sheet'!$A$1:$M$469,8,FALSE)</f>
        <v>252090.704</v>
      </c>
      <c r="K286" s="10">
        <f>VLOOKUP(C286,'[1]Cenus Pivot Data Sheet'!$A$1:$M$469,9,FALSE)</f>
        <v>155461.50100000002</v>
      </c>
      <c r="L286" s="10">
        <f>VLOOKUP(C286,'[1]Cenus Pivot Data Sheet'!$A$1:$M$469,10,FALSE)</f>
        <v>84645.187000000005</v>
      </c>
      <c r="M286" s="10">
        <f>VLOOKUP(C286,'[1]Cenus Pivot Data Sheet'!$A$1:$M$469,11,FALSE)</f>
        <v>32424.165999999997</v>
      </c>
      <c r="N286" s="10">
        <f>VLOOKUP(C286,'[1]Cenus Pivot Data Sheet'!$A$1:$M$469,12,FALSE)</f>
        <v>272530.85400000005</v>
      </c>
      <c r="O286" s="10">
        <f>VLOOKUP(C286,'[1]Cenus Pivot Data Sheet'!$A$1:$M$469,13,FALSE)</f>
        <v>2011364.7289999996</v>
      </c>
      <c r="P286" s="11">
        <f>IFERROR(VLOOKUP(C286,'[1]Influenze Pivot Data Sheet'!$A$1:$M$461,2,FALSE),0)</f>
        <v>113</v>
      </c>
      <c r="Q286" s="11">
        <f>IFERROR(VLOOKUP(C286,'[1]Influenze Pivot Data Sheet'!$A$1:$M$461,3,FALSE),0)</f>
        <v>60</v>
      </c>
      <c r="R286" s="11">
        <f>IFERROR(VLOOKUP(C286,'[1]Influenze Pivot Data Sheet'!$A$1:$M$461,4,FALSE),0)</f>
        <v>50</v>
      </c>
      <c r="S286" s="11">
        <f>IFERROR(VLOOKUP(C286,'[1]Influenze Pivot Data Sheet'!$A$1:$M$461,5,FALSE),0)</f>
        <v>64</v>
      </c>
      <c r="T286" s="11">
        <f>IFERROR(VLOOKUP(C286,'[1]Influenze Pivot Data Sheet'!$A$1:$M$461,6,FALSE),0)</f>
        <v>38</v>
      </c>
      <c r="U286" s="11">
        <f>IFERROR(VLOOKUP(C286,'[1]Influenze Pivot Data Sheet'!$A$1:$M$461,7,FALSE),0)</f>
        <v>42</v>
      </c>
      <c r="V286" s="11">
        <f>IFERROR(VLOOKUP(C286,'[1]Influenze Pivot Data Sheet'!$A$1:$M$461,8,FALSE),0)</f>
        <v>47</v>
      </c>
      <c r="W286" s="11">
        <f>IFERROR(VLOOKUP(C286,'[1]Influenze Pivot Data Sheet'!$A$1:$M$461,9,FALSE),0)</f>
        <v>51</v>
      </c>
      <c r="X286" s="11">
        <f>IFERROR(VLOOKUP(C286,'[1]Influenze Pivot Data Sheet'!$A$1:$M$461,10,FALSE),0)</f>
        <v>92</v>
      </c>
      <c r="Y286" s="11">
        <f>IFERROR(VLOOKUP(C286,'[1]Influenze Pivot Data Sheet'!$A$1:$M$461,11,FALSE),0)</f>
        <v>136</v>
      </c>
      <c r="Z286" s="11">
        <f>IFERROR(VLOOKUP(C286,'[1]Influenze Pivot Data Sheet'!$A$1:$M$461,12,FALSE),0)</f>
        <v>279</v>
      </c>
      <c r="AA286" s="11">
        <f>IFERROR(VLOOKUP(C286,'[1]Influenze Pivot Data Sheet'!$A$1:$M$461,13,FALSE),0)</f>
        <v>693</v>
      </c>
      <c r="AB286" s="4">
        <f t="shared" si="23"/>
        <v>8.1436185506009314E-4</v>
      </c>
      <c r="AC286" s="4">
        <f t="shared" si="24"/>
        <v>2.1569653835204342E-4</v>
      </c>
      <c r="AD286" s="4">
        <f t="shared" si="25"/>
        <v>1.7468858118147485E-4</v>
      </c>
      <c r="AE286" s="4">
        <f t="shared" si="26"/>
        <v>2.4121548331281653E-4</v>
      </c>
      <c r="AF286" s="4">
        <f t="shared" si="26"/>
        <v>1.5624250524232667E-4</v>
      </c>
      <c r="AG286" s="4">
        <f t="shared" si="26"/>
        <v>1.5269539936723682E-4</v>
      </c>
      <c r="AH286" s="4">
        <f t="shared" si="26"/>
        <v>1.8644082964677666E-4</v>
      </c>
      <c r="AI286" s="4">
        <f t="shared" si="26"/>
        <v>3.2805549716131966E-4</v>
      </c>
      <c r="AJ286" s="4">
        <f t="shared" si="26"/>
        <v>1.0868899137761962E-3</v>
      </c>
      <c r="AK286" s="4">
        <f t="shared" si="22"/>
        <v>4.194402409610166E-3</v>
      </c>
      <c r="AL286" s="4">
        <f t="shared" si="22"/>
        <v>1.0237372976492414E-3</v>
      </c>
      <c r="AM286" s="4">
        <f t="shared" si="22"/>
        <v>3.4454218571513997E-4</v>
      </c>
    </row>
    <row r="287" spans="1:39" x14ac:dyDescent="0.3">
      <c r="A287" s="9" t="s">
        <v>340</v>
      </c>
      <c r="B287" s="9" t="s">
        <v>32</v>
      </c>
      <c r="C287" s="9" t="s">
        <v>346</v>
      </c>
      <c r="D287" s="10">
        <f>VLOOKUP(C287,'[1]Cenus Pivot Data Sheet'!$A$1:$M$469,2,FALSE)</f>
        <v>133591.897</v>
      </c>
      <c r="E287" s="10">
        <f>VLOOKUP(C287,'[1]Cenus Pivot Data Sheet'!$A$1:$M$469,3,FALSE)</f>
        <v>274013.16000000003</v>
      </c>
      <c r="F287" s="10">
        <f>VLOOKUP(C287,'[1]Cenus Pivot Data Sheet'!$A$1:$M$469,4,FALSE)</f>
        <v>281977.52399999998</v>
      </c>
      <c r="G287" s="10">
        <f>VLOOKUP(C287,'[1]Cenus Pivot Data Sheet'!$A$1:$M$469,5,FALSE)</f>
        <v>262371.87300000002</v>
      </c>
      <c r="H287" s="10">
        <f>VLOOKUP(C287,'[1]Cenus Pivot Data Sheet'!$A$1:$M$469,6,FALSE)</f>
        <v>236405.641</v>
      </c>
      <c r="I287" s="10">
        <f>VLOOKUP(C287,'[1]Cenus Pivot Data Sheet'!$A$1:$M$469,7,FALSE)</f>
        <v>264802.01500000001</v>
      </c>
      <c r="J287" s="10">
        <f>VLOOKUP(C287,'[1]Cenus Pivot Data Sheet'!$A$1:$M$469,8,FALSE)</f>
        <v>253007.39299999998</v>
      </c>
      <c r="K287" s="10">
        <f>VLOOKUP(C287,'[1]Cenus Pivot Data Sheet'!$A$1:$M$469,9,FALSE)</f>
        <v>160794.45000000001</v>
      </c>
      <c r="L287" s="10">
        <f>VLOOKUP(C287,'[1]Cenus Pivot Data Sheet'!$A$1:$M$469,10,FALSE)</f>
        <v>86369.568999999989</v>
      </c>
      <c r="M287" s="10">
        <f>VLOOKUP(C287,'[1]Cenus Pivot Data Sheet'!$A$1:$M$469,11,FALSE)</f>
        <v>31741.364000000001</v>
      </c>
      <c r="N287" s="10">
        <f>VLOOKUP(C287,'[1]Cenus Pivot Data Sheet'!$A$1:$M$469,12,FALSE)</f>
        <v>278905.38300000003</v>
      </c>
      <c r="O287" s="10">
        <f>VLOOKUP(C287,'[1]Cenus Pivot Data Sheet'!$A$1:$M$469,13,FALSE)</f>
        <v>1985074.8859999997</v>
      </c>
      <c r="P287" s="11">
        <f>IFERROR(VLOOKUP(C287,'[1]Influenze Pivot Data Sheet'!$A$1:$M$461,2,FALSE),0)</f>
        <v>109</v>
      </c>
      <c r="Q287" s="11">
        <f>IFERROR(VLOOKUP(C287,'[1]Influenze Pivot Data Sheet'!$A$1:$M$461,3,FALSE),0)</f>
        <v>59</v>
      </c>
      <c r="R287" s="11">
        <f>IFERROR(VLOOKUP(C287,'[1]Influenze Pivot Data Sheet'!$A$1:$M$461,4,FALSE),0)</f>
        <v>43</v>
      </c>
      <c r="S287" s="11">
        <f>IFERROR(VLOOKUP(C287,'[1]Influenze Pivot Data Sheet'!$A$1:$M$461,5,FALSE),0)</f>
        <v>62</v>
      </c>
      <c r="T287" s="11">
        <f>IFERROR(VLOOKUP(C287,'[1]Influenze Pivot Data Sheet'!$A$1:$M$461,6,FALSE),0)</f>
        <v>76</v>
      </c>
      <c r="U287" s="11">
        <f>IFERROR(VLOOKUP(C287,'[1]Influenze Pivot Data Sheet'!$A$1:$M$461,7,FALSE),0)</f>
        <v>70</v>
      </c>
      <c r="V287" s="11">
        <f>IFERROR(VLOOKUP(C287,'[1]Influenze Pivot Data Sheet'!$A$1:$M$461,8,FALSE),0)</f>
        <v>68</v>
      </c>
      <c r="W287" s="11">
        <f>IFERROR(VLOOKUP(C287,'[1]Influenze Pivot Data Sheet'!$A$1:$M$461,9,FALSE),0)</f>
        <v>63</v>
      </c>
      <c r="X287" s="11">
        <f>IFERROR(VLOOKUP(C287,'[1]Influenze Pivot Data Sheet'!$A$1:$M$461,10,FALSE),0)</f>
        <v>78</v>
      </c>
      <c r="Y287" s="11">
        <f>IFERROR(VLOOKUP(C287,'[1]Influenze Pivot Data Sheet'!$A$1:$M$461,11,FALSE),0)</f>
        <v>106</v>
      </c>
      <c r="Z287" s="11">
        <f>IFERROR(VLOOKUP(C287,'[1]Influenze Pivot Data Sheet'!$A$1:$M$461,12,FALSE),0)</f>
        <v>247</v>
      </c>
      <c r="AA287" s="11">
        <f>IFERROR(VLOOKUP(C287,'[1]Influenze Pivot Data Sheet'!$A$1:$M$461,13,FALSE),0)</f>
        <v>734</v>
      </c>
      <c r="AB287" s="4">
        <f t="shared" si="23"/>
        <v>8.1591774986172999E-4</v>
      </c>
      <c r="AC287" s="4">
        <f t="shared" si="24"/>
        <v>2.1531812559659542E-4</v>
      </c>
      <c r="AD287" s="4">
        <f t="shared" si="25"/>
        <v>1.5249442363356592E-4</v>
      </c>
      <c r="AE287" s="4">
        <f t="shared" si="26"/>
        <v>2.3630581773527223E-4</v>
      </c>
      <c r="AF287" s="4">
        <f t="shared" si="26"/>
        <v>3.2148133047298983E-4</v>
      </c>
      <c r="AG287" s="4">
        <f t="shared" si="26"/>
        <v>2.6434844160834649E-4</v>
      </c>
      <c r="AH287" s="4">
        <f t="shared" si="26"/>
        <v>2.6876684982877163E-4</v>
      </c>
      <c r="AI287" s="4">
        <f t="shared" si="26"/>
        <v>3.9180456788154067E-4</v>
      </c>
      <c r="AJ287" s="4">
        <f t="shared" si="26"/>
        <v>9.0309585775517778E-4</v>
      </c>
      <c r="AK287" s="4">
        <f t="shared" si="22"/>
        <v>3.3394910187224468E-3</v>
      </c>
      <c r="AL287" s="4">
        <f t="shared" si="22"/>
        <v>8.8560499386273941E-4</v>
      </c>
      <c r="AM287" s="4">
        <f t="shared" si="22"/>
        <v>3.6975935022735465E-4</v>
      </c>
    </row>
    <row r="288" spans="1:39" x14ac:dyDescent="0.3">
      <c r="A288" s="9" t="s">
        <v>340</v>
      </c>
      <c r="B288" s="9" t="s">
        <v>34</v>
      </c>
      <c r="C288" s="9" t="s">
        <v>347</v>
      </c>
      <c r="D288" s="10">
        <f>VLOOKUP(C288,'[1]Cenus Pivot Data Sheet'!$A$1:$M$469,2,FALSE)</f>
        <v>128774.43699999999</v>
      </c>
      <c r="E288" s="10">
        <f>VLOOKUP(C288,'[1]Cenus Pivot Data Sheet'!$A$1:$M$469,3,FALSE)</f>
        <v>266281.07400000002</v>
      </c>
      <c r="F288" s="10">
        <f>VLOOKUP(C288,'[1]Cenus Pivot Data Sheet'!$A$1:$M$469,4,FALSE)</f>
        <v>272575.81600000011</v>
      </c>
      <c r="G288" s="10">
        <f>VLOOKUP(C288,'[1]Cenus Pivot Data Sheet'!$A$1:$M$469,5,FALSE)</f>
        <v>260683.22100000002</v>
      </c>
      <c r="H288" s="10">
        <f>VLOOKUP(C288,'[1]Cenus Pivot Data Sheet'!$A$1:$M$469,6,FALSE)</f>
        <v>229148.478</v>
      </c>
      <c r="I288" s="10">
        <f>VLOOKUP(C288,'[1]Cenus Pivot Data Sheet'!$A$1:$M$469,7,FALSE)</f>
        <v>252433.33000000002</v>
      </c>
      <c r="J288" s="10">
        <f>VLOOKUP(C288,'[1]Cenus Pivot Data Sheet'!$A$1:$M$469,8,FALSE)</f>
        <v>248135.28900000005</v>
      </c>
      <c r="K288" s="10">
        <f>VLOOKUP(C288,'[1]Cenus Pivot Data Sheet'!$A$1:$M$469,9,FALSE)</f>
        <v>163625.014</v>
      </c>
      <c r="L288" s="10">
        <f>VLOOKUP(C288,'[1]Cenus Pivot Data Sheet'!$A$1:$M$469,10,FALSE)</f>
        <v>85489.934999999998</v>
      </c>
      <c r="M288" s="10">
        <f>VLOOKUP(C288,'[1]Cenus Pivot Data Sheet'!$A$1:$M$469,11,FALSE)</f>
        <v>31939.521999999997</v>
      </c>
      <c r="N288" s="10">
        <f>VLOOKUP(C288,'[1]Cenus Pivot Data Sheet'!$A$1:$M$469,12,FALSE)</f>
        <v>281054.47100000002</v>
      </c>
      <c r="O288" s="10">
        <f>VLOOKUP(C288,'[1]Cenus Pivot Data Sheet'!$A$1:$M$469,13,FALSE)</f>
        <v>1939086.1160000004</v>
      </c>
      <c r="P288" s="11">
        <f>IFERROR(VLOOKUP(C288,'[1]Influenze Pivot Data Sheet'!$A$1:$M$461,2,FALSE),0)</f>
        <v>116</v>
      </c>
      <c r="Q288" s="11">
        <f>IFERROR(VLOOKUP(C288,'[1]Influenze Pivot Data Sheet'!$A$1:$M$461,3,FALSE),0)</f>
        <v>49</v>
      </c>
      <c r="R288" s="11">
        <f>IFERROR(VLOOKUP(C288,'[1]Influenze Pivot Data Sheet'!$A$1:$M$461,4,FALSE),0)</f>
        <v>50</v>
      </c>
      <c r="S288" s="11">
        <f>IFERROR(VLOOKUP(C288,'[1]Influenze Pivot Data Sheet'!$A$1:$M$461,5,FALSE),0)</f>
        <v>51</v>
      </c>
      <c r="T288" s="11">
        <f>IFERROR(VLOOKUP(C288,'[1]Influenze Pivot Data Sheet'!$A$1:$M$461,6,FALSE),0)</f>
        <v>57</v>
      </c>
      <c r="U288" s="11">
        <f>IFERROR(VLOOKUP(C288,'[1]Influenze Pivot Data Sheet'!$A$1:$M$461,7,FALSE),0)</f>
        <v>62</v>
      </c>
      <c r="V288" s="11">
        <f>IFERROR(VLOOKUP(C288,'[1]Influenze Pivot Data Sheet'!$A$1:$M$461,8,FALSE),0)</f>
        <v>73</v>
      </c>
      <c r="W288" s="11">
        <f>IFERROR(VLOOKUP(C288,'[1]Influenze Pivot Data Sheet'!$A$1:$M$461,9,FALSE),0)</f>
        <v>76</v>
      </c>
      <c r="X288" s="11">
        <f>IFERROR(VLOOKUP(C288,'[1]Influenze Pivot Data Sheet'!$A$1:$M$461,10,FALSE),0)</f>
        <v>68</v>
      </c>
      <c r="Y288" s="11">
        <f>IFERROR(VLOOKUP(C288,'[1]Influenze Pivot Data Sheet'!$A$1:$M$461,11,FALSE),0)</f>
        <v>95</v>
      </c>
      <c r="Z288" s="11">
        <f>IFERROR(VLOOKUP(C288,'[1]Influenze Pivot Data Sheet'!$A$1:$M$461,12,FALSE),0)</f>
        <v>239</v>
      </c>
      <c r="AA288" s="11">
        <f>IFERROR(VLOOKUP(C288,'[1]Influenze Pivot Data Sheet'!$A$1:$M$461,13,FALSE),0)</f>
        <v>697</v>
      </c>
      <c r="AB288" s="4">
        <f t="shared" si="23"/>
        <v>9.0079990021622077E-4</v>
      </c>
      <c r="AC288" s="4">
        <f t="shared" si="24"/>
        <v>1.8401608219441085E-4</v>
      </c>
      <c r="AD288" s="4">
        <f t="shared" si="25"/>
        <v>1.8343520248326059E-4</v>
      </c>
      <c r="AE288" s="4">
        <f t="shared" si="26"/>
        <v>1.9563974928789145E-4</v>
      </c>
      <c r="AF288" s="4">
        <f t="shared" si="26"/>
        <v>2.4874701546130277E-4</v>
      </c>
      <c r="AG288" s="4">
        <f t="shared" si="26"/>
        <v>2.4560940506548797E-4</v>
      </c>
      <c r="AH288" s="4">
        <f t="shared" si="26"/>
        <v>2.941943497605453E-4</v>
      </c>
      <c r="AI288" s="4">
        <f t="shared" si="26"/>
        <v>4.644766600294989E-4</v>
      </c>
      <c r="AJ288" s="4">
        <f t="shared" si="26"/>
        <v>7.9541527315467027E-4</v>
      </c>
      <c r="AK288" s="4">
        <f t="shared" si="22"/>
        <v>2.974371376002434E-3</v>
      </c>
      <c r="AL288" s="4">
        <f t="shared" si="22"/>
        <v>8.503689663773397E-4</v>
      </c>
      <c r="AM288" s="4">
        <f t="shared" si="22"/>
        <v>3.5944767705200765E-4</v>
      </c>
    </row>
    <row r="289" spans="1:39" x14ac:dyDescent="0.3">
      <c r="A289" s="9" t="s">
        <v>340</v>
      </c>
      <c r="B289" s="9" t="s">
        <v>36</v>
      </c>
      <c r="C289" s="9" t="s">
        <v>348</v>
      </c>
      <c r="D289" s="10">
        <f>VLOOKUP(C289,'[1]Cenus Pivot Data Sheet'!$A$1:$M$469,2,FALSE)</f>
        <v>126153.18000000001</v>
      </c>
      <c r="E289" s="10">
        <f>VLOOKUP(C289,'[1]Cenus Pivot Data Sheet'!$A$1:$M$469,3,FALSE)</f>
        <v>269537.19200000004</v>
      </c>
      <c r="F289" s="10">
        <f>VLOOKUP(C289,'[1]Cenus Pivot Data Sheet'!$A$1:$M$469,4,FALSE)</f>
        <v>276736.20999999996</v>
      </c>
      <c r="G289" s="10">
        <f>VLOOKUP(C289,'[1]Cenus Pivot Data Sheet'!$A$1:$M$469,5,FALSE)</f>
        <v>264652.04599999997</v>
      </c>
      <c r="H289" s="10">
        <f>VLOOKUP(C289,'[1]Cenus Pivot Data Sheet'!$A$1:$M$469,6,FALSE)</f>
        <v>236391.89099999997</v>
      </c>
      <c r="I289" s="10">
        <f>VLOOKUP(C289,'[1]Cenus Pivot Data Sheet'!$A$1:$M$469,7,FALSE)</f>
        <v>253827.09599999999</v>
      </c>
      <c r="J289" s="10">
        <f>VLOOKUP(C289,'[1]Cenus Pivot Data Sheet'!$A$1:$M$469,8,FALSE)</f>
        <v>257617.18199999997</v>
      </c>
      <c r="K289" s="10">
        <f>VLOOKUP(C289,'[1]Cenus Pivot Data Sheet'!$A$1:$M$469,9,FALSE)</f>
        <v>177184.26200000002</v>
      </c>
      <c r="L289" s="10">
        <f>VLOOKUP(C289,'[1]Cenus Pivot Data Sheet'!$A$1:$M$469,10,FALSE)</f>
        <v>88652.385000000009</v>
      </c>
      <c r="M289" s="10">
        <f>VLOOKUP(C289,'[1]Cenus Pivot Data Sheet'!$A$1:$M$469,11,FALSE)</f>
        <v>33449.787000000004</v>
      </c>
      <c r="N289" s="10">
        <f>VLOOKUP(C289,'[1]Cenus Pivot Data Sheet'!$A$1:$M$469,12,FALSE)</f>
        <v>299286.43400000001</v>
      </c>
      <c r="O289" s="10">
        <f>VLOOKUP(C289,'[1]Cenus Pivot Data Sheet'!$A$1:$M$469,13,FALSE)</f>
        <v>1984201.2309999999</v>
      </c>
      <c r="P289" s="11">
        <f>IFERROR(VLOOKUP(C289,'[1]Influenze Pivot Data Sheet'!$A$1:$M$461,2,FALSE),0)</f>
        <v>113</v>
      </c>
      <c r="Q289" s="11">
        <f>IFERROR(VLOOKUP(C289,'[1]Influenze Pivot Data Sheet'!$A$1:$M$461,3,FALSE),0)</f>
        <v>66</v>
      </c>
      <c r="R289" s="11">
        <f>IFERROR(VLOOKUP(C289,'[1]Influenze Pivot Data Sheet'!$A$1:$M$461,4,FALSE),0)</f>
        <v>53</v>
      </c>
      <c r="S289" s="11">
        <f>IFERROR(VLOOKUP(C289,'[1]Influenze Pivot Data Sheet'!$A$1:$M$461,5,FALSE),0)</f>
        <v>57</v>
      </c>
      <c r="T289" s="11">
        <f>IFERROR(VLOOKUP(C289,'[1]Influenze Pivot Data Sheet'!$A$1:$M$461,6,FALSE),0)</f>
        <v>36</v>
      </c>
      <c r="U289" s="11">
        <f>IFERROR(VLOOKUP(C289,'[1]Influenze Pivot Data Sheet'!$A$1:$M$461,7,FALSE),0)</f>
        <v>47</v>
      </c>
      <c r="V289" s="11">
        <f>IFERROR(VLOOKUP(C289,'[1]Influenze Pivot Data Sheet'!$A$1:$M$461,8,FALSE),0)</f>
        <v>58</v>
      </c>
      <c r="W289" s="11">
        <f>IFERROR(VLOOKUP(C289,'[1]Influenze Pivot Data Sheet'!$A$1:$M$461,9,FALSE),0)</f>
        <v>58</v>
      </c>
      <c r="X289" s="11">
        <f>IFERROR(VLOOKUP(C289,'[1]Influenze Pivot Data Sheet'!$A$1:$M$461,10,FALSE),0)</f>
        <v>75</v>
      </c>
      <c r="Y289" s="11">
        <f>IFERROR(VLOOKUP(C289,'[1]Influenze Pivot Data Sheet'!$A$1:$M$461,11,FALSE),0)</f>
        <v>106</v>
      </c>
      <c r="Z289" s="11">
        <f>IFERROR(VLOOKUP(C289,'[1]Influenze Pivot Data Sheet'!$A$1:$M$461,12,FALSE),0)</f>
        <v>239</v>
      </c>
      <c r="AA289" s="11">
        <f>IFERROR(VLOOKUP(C289,'[1]Influenze Pivot Data Sheet'!$A$1:$M$461,13,FALSE),0)</f>
        <v>669</v>
      </c>
      <c r="AB289" s="4">
        <f t="shared" si="23"/>
        <v>8.957364372424064E-4</v>
      </c>
      <c r="AC289" s="4">
        <f t="shared" si="24"/>
        <v>2.4486416702003779E-4</v>
      </c>
      <c r="AD289" s="4">
        <f t="shared" si="25"/>
        <v>1.9151812478750073E-4</v>
      </c>
      <c r="AE289" s="4">
        <f t="shared" si="26"/>
        <v>2.1537713711837318E-4</v>
      </c>
      <c r="AF289" s="4">
        <f t="shared" si="26"/>
        <v>1.522894877980396E-4</v>
      </c>
      <c r="AG289" s="4">
        <f t="shared" si="26"/>
        <v>1.8516541669767202E-4</v>
      </c>
      <c r="AH289" s="4">
        <f t="shared" si="26"/>
        <v>2.2514026257767234E-4</v>
      </c>
      <c r="AI289" s="4">
        <f t="shared" si="26"/>
        <v>3.2734284267301345E-4</v>
      </c>
      <c r="AJ289" s="4">
        <f t="shared" si="26"/>
        <v>8.4600092823221837E-4</v>
      </c>
      <c r="AK289" s="4">
        <f t="shared" si="22"/>
        <v>3.1689289979634247E-3</v>
      </c>
      <c r="AL289" s="4">
        <f t="shared" si="22"/>
        <v>7.9856609872267046E-4</v>
      </c>
      <c r="AM289" s="4">
        <f t="shared" si="22"/>
        <v>3.3716338320324325E-4</v>
      </c>
    </row>
    <row r="290" spans="1:39" x14ac:dyDescent="0.3">
      <c r="A290" s="9" t="s">
        <v>340</v>
      </c>
      <c r="B290" s="9" t="s">
        <v>38</v>
      </c>
      <c r="C290" s="9" t="s">
        <v>349</v>
      </c>
      <c r="D290" s="10">
        <f>VLOOKUP(C290,'[1]Cenus Pivot Data Sheet'!$A$1:$M$469,2,FALSE)</f>
        <v>129195</v>
      </c>
      <c r="E290" s="10">
        <f>VLOOKUP(C290,'[1]Cenus Pivot Data Sheet'!$A$1:$M$469,3,FALSE)</f>
        <v>276205</v>
      </c>
      <c r="F290" s="10">
        <f>VLOOKUP(C290,'[1]Cenus Pivot Data Sheet'!$A$1:$M$469,4,FALSE)</f>
        <v>281051</v>
      </c>
      <c r="G290" s="10">
        <f>VLOOKUP(C290,'[1]Cenus Pivot Data Sheet'!$A$1:$M$469,5,FALSE)</f>
        <v>273618</v>
      </c>
      <c r="H290" s="10">
        <f>VLOOKUP(C290,'[1]Cenus Pivot Data Sheet'!$A$1:$M$469,6,FALSE)</f>
        <v>239501</v>
      </c>
      <c r="I290" s="10">
        <f>VLOOKUP(C290,'[1]Cenus Pivot Data Sheet'!$A$1:$M$469,7,FALSE)</f>
        <v>251627</v>
      </c>
      <c r="J290" s="10">
        <f>VLOOKUP(C290,'[1]Cenus Pivot Data Sheet'!$A$1:$M$469,8,FALSE)</f>
        <v>261426</v>
      </c>
      <c r="K290" s="10">
        <f>VLOOKUP(C290,'[1]Cenus Pivot Data Sheet'!$A$1:$M$469,9,FALSE)</f>
        <v>183480</v>
      </c>
      <c r="L290" s="10">
        <f>VLOOKUP(C290,'[1]Cenus Pivot Data Sheet'!$A$1:$M$469,10,FALSE)</f>
        <v>91678</v>
      </c>
      <c r="M290" s="10">
        <f>VLOOKUP(C290,'[1]Cenus Pivot Data Sheet'!$A$1:$M$469,11,FALSE)</f>
        <v>35086</v>
      </c>
      <c r="N290" s="10">
        <f>VLOOKUP(C290,'[1]Cenus Pivot Data Sheet'!$A$1:$M$469,12,FALSE)</f>
        <v>310244</v>
      </c>
      <c r="O290" s="10">
        <f>VLOOKUP(C290,'[1]Cenus Pivot Data Sheet'!$A$1:$M$469,13,FALSE)</f>
        <v>2022867</v>
      </c>
      <c r="P290" s="11">
        <f>IFERROR(VLOOKUP(C290,'[1]Influenze Pivot Data Sheet'!$A$1:$M$461,2,FALSE),0)</f>
        <v>97</v>
      </c>
      <c r="Q290" s="11">
        <f>IFERROR(VLOOKUP(C290,'[1]Influenze Pivot Data Sheet'!$A$1:$M$461,3,FALSE),0)</f>
        <v>68</v>
      </c>
      <c r="R290" s="11">
        <f>IFERROR(VLOOKUP(C290,'[1]Influenze Pivot Data Sheet'!$A$1:$M$461,4,FALSE),0)</f>
        <v>58</v>
      </c>
      <c r="S290" s="11">
        <f>IFERROR(VLOOKUP(C290,'[1]Influenze Pivot Data Sheet'!$A$1:$M$461,5,FALSE),0)</f>
        <v>56</v>
      </c>
      <c r="T290" s="11">
        <f>IFERROR(VLOOKUP(C290,'[1]Influenze Pivot Data Sheet'!$A$1:$M$461,6,FALSE),0)</f>
        <v>56</v>
      </c>
      <c r="U290" s="11">
        <f>IFERROR(VLOOKUP(C290,'[1]Influenze Pivot Data Sheet'!$A$1:$M$461,7,FALSE),0)</f>
        <v>49</v>
      </c>
      <c r="V290" s="11">
        <f>IFERROR(VLOOKUP(C290,'[1]Influenze Pivot Data Sheet'!$A$1:$M$461,8,FALSE),0)</f>
        <v>77</v>
      </c>
      <c r="W290" s="11">
        <f>IFERROR(VLOOKUP(C290,'[1]Influenze Pivot Data Sheet'!$A$1:$M$461,9,FALSE),0)</f>
        <v>51</v>
      </c>
      <c r="X290" s="11">
        <f>IFERROR(VLOOKUP(C290,'[1]Influenze Pivot Data Sheet'!$A$1:$M$461,10,FALSE),0)</f>
        <v>75</v>
      </c>
      <c r="Y290" s="11">
        <f>IFERROR(VLOOKUP(C290,'[1]Influenze Pivot Data Sheet'!$A$1:$M$461,11,FALSE),0)</f>
        <v>101</v>
      </c>
      <c r="Z290" s="11">
        <f>IFERROR(VLOOKUP(C290,'[1]Influenze Pivot Data Sheet'!$A$1:$M$461,12,FALSE),0)</f>
        <v>227</v>
      </c>
      <c r="AA290" s="11">
        <f>IFERROR(VLOOKUP(C290,'[1]Influenze Pivot Data Sheet'!$A$1:$M$461,13,FALSE),0)</f>
        <v>688</v>
      </c>
      <c r="AB290" s="4">
        <f t="shared" si="23"/>
        <v>7.5080304965362439E-4</v>
      </c>
      <c r="AC290" s="4">
        <f t="shared" si="24"/>
        <v>2.4619395014572508E-4</v>
      </c>
      <c r="AD290" s="4">
        <f t="shared" si="25"/>
        <v>2.0636823921636998E-4</v>
      </c>
      <c r="AE290" s="4">
        <f t="shared" si="26"/>
        <v>2.0466489777719302E-4</v>
      </c>
      <c r="AF290" s="4">
        <f t="shared" si="26"/>
        <v>2.3381948300842169E-4</v>
      </c>
      <c r="AG290" s="4">
        <f t="shared" si="26"/>
        <v>1.9473267972037976E-4</v>
      </c>
      <c r="AH290" s="4">
        <f t="shared" si="26"/>
        <v>2.9453841622485905E-4</v>
      </c>
      <c r="AI290" s="4">
        <f t="shared" si="26"/>
        <v>2.7795945062132111E-4</v>
      </c>
      <c r="AJ290" s="4">
        <f t="shared" si="26"/>
        <v>8.1808067366216544E-4</v>
      </c>
      <c r="AK290" s="4">
        <f t="shared" si="22"/>
        <v>2.8786410534116171E-3</v>
      </c>
      <c r="AL290" s="4">
        <f t="shared" si="22"/>
        <v>7.3168215984837737E-4</v>
      </c>
      <c r="AM290" s="4">
        <f t="shared" si="22"/>
        <v>3.4011133702808934E-4</v>
      </c>
    </row>
    <row r="291" spans="1:39" x14ac:dyDescent="0.3">
      <c r="A291" s="9" t="s">
        <v>350</v>
      </c>
      <c r="B291" s="9" t="s">
        <v>22</v>
      </c>
      <c r="C291" s="9" t="s">
        <v>351</v>
      </c>
      <c r="D291" s="10">
        <f>VLOOKUP(C291,'[1]Cenus Pivot Data Sheet'!$A$1:$M$469,2,FALSE)</f>
        <v>1218885.2500000002</v>
      </c>
      <c r="E291" s="10">
        <f>VLOOKUP(C291,'[1]Cenus Pivot Data Sheet'!$A$1:$M$469,3,FALSE)</f>
        <v>2458883.1009999998</v>
      </c>
      <c r="F291" s="10">
        <f>VLOOKUP(C291,'[1]Cenus Pivot Data Sheet'!$A$1:$M$469,4,FALSE)</f>
        <v>2697088.4879999999</v>
      </c>
      <c r="G291" s="10">
        <f>VLOOKUP(C291,'[1]Cenus Pivot Data Sheet'!$A$1:$M$469,5,FALSE)</f>
        <v>2607132.2550000013</v>
      </c>
      <c r="H291" s="10">
        <f>VLOOKUP(C291,'[1]Cenus Pivot Data Sheet'!$A$1:$M$469,6,FALSE)</f>
        <v>2835916.2370000002</v>
      </c>
      <c r="I291" s="10">
        <f>VLOOKUP(C291,'[1]Cenus Pivot Data Sheet'!$A$1:$M$469,7,FALSE)</f>
        <v>2882213.9929999998</v>
      </c>
      <c r="J291" s="10">
        <f>VLOOKUP(C291,'[1]Cenus Pivot Data Sheet'!$A$1:$M$469,8,FALSE)</f>
        <v>2162934.6439999999</v>
      </c>
      <c r="K291" s="10">
        <f>VLOOKUP(C291,'[1]Cenus Pivot Data Sheet'!$A$1:$M$469,9,FALSE)</f>
        <v>1304993.3239999996</v>
      </c>
      <c r="L291" s="10">
        <f>VLOOKUP(C291,'[1]Cenus Pivot Data Sheet'!$A$1:$M$469,10,FALSE)</f>
        <v>891487.54300000006</v>
      </c>
      <c r="M291" s="10">
        <f>VLOOKUP(C291,'[1]Cenus Pivot Data Sheet'!$A$1:$M$469,11,FALSE)</f>
        <v>365830.23300000007</v>
      </c>
      <c r="N291" s="10">
        <f>VLOOKUP(C291,'[1]Cenus Pivot Data Sheet'!$A$1:$M$469,12,FALSE)</f>
        <v>2562311.0999999996</v>
      </c>
      <c r="O291" s="10">
        <f>VLOOKUP(C291,'[1]Cenus Pivot Data Sheet'!$A$1:$M$469,13,FALSE)</f>
        <v>19425365.068000004</v>
      </c>
      <c r="P291" s="11">
        <f>IFERROR(VLOOKUP(C291,'[1]Influenze Pivot Data Sheet'!$A$1:$M$461,2,FALSE),0)</f>
        <v>91</v>
      </c>
      <c r="Q291" s="11">
        <f>IFERROR(VLOOKUP(C291,'[1]Influenze Pivot Data Sheet'!$A$1:$M$461,3,FALSE),0)</f>
        <v>49</v>
      </c>
      <c r="R291" s="11">
        <f>IFERROR(VLOOKUP(C291,'[1]Influenze Pivot Data Sheet'!$A$1:$M$461,4,FALSE),0)</f>
        <v>52</v>
      </c>
      <c r="S291" s="11">
        <f>IFERROR(VLOOKUP(C291,'[1]Influenze Pivot Data Sheet'!$A$1:$M$461,5,FALSE),0)</f>
        <v>61</v>
      </c>
      <c r="T291" s="11">
        <f>IFERROR(VLOOKUP(C291,'[1]Influenze Pivot Data Sheet'!$A$1:$M$461,6,FALSE),0)</f>
        <v>69</v>
      </c>
      <c r="U291" s="11">
        <f>IFERROR(VLOOKUP(C291,'[1]Influenze Pivot Data Sheet'!$A$1:$M$461,7,FALSE),0)</f>
        <v>192</v>
      </c>
      <c r="V291" s="11">
        <f>IFERROR(VLOOKUP(C291,'[1]Influenze Pivot Data Sheet'!$A$1:$M$461,8,FALSE),0)</f>
        <v>286</v>
      </c>
      <c r="W291" s="11">
        <f>IFERROR(VLOOKUP(C291,'[1]Influenze Pivot Data Sheet'!$A$1:$M$461,9,FALSE),0)</f>
        <v>534</v>
      </c>
      <c r="X291" s="11">
        <f>IFERROR(VLOOKUP(C291,'[1]Influenze Pivot Data Sheet'!$A$1:$M$461,10,FALSE),0)</f>
        <v>1254</v>
      </c>
      <c r="Y291" s="11">
        <f>IFERROR(VLOOKUP(C291,'[1]Influenze Pivot Data Sheet'!$A$1:$M$461,11,FALSE),0)</f>
        <v>2090</v>
      </c>
      <c r="Z291" s="11">
        <f>IFERROR(VLOOKUP(C291,'[1]Influenze Pivot Data Sheet'!$A$1:$M$461,12,FALSE),0)</f>
        <v>3878</v>
      </c>
      <c r="AA291" s="11">
        <f>IFERROR(VLOOKUP(C291,'[1]Influenze Pivot Data Sheet'!$A$1:$M$461,13,FALSE),0)</f>
        <v>4678</v>
      </c>
      <c r="AB291" s="4">
        <f t="shared" si="23"/>
        <v>7.4658381500637561E-5</v>
      </c>
      <c r="AC291" s="4">
        <f t="shared" si="24"/>
        <v>1.9927746862009121E-5</v>
      </c>
      <c r="AD291" s="4">
        <f t="shared" si="25"/>
        <v>1.9280049665170646E-5</v>
      </c>
      <c r="AE291" s="4">
        <f t="shared" si="26"/>
        <v>2.3397355421081224E-5</v>
      </c>
      <c r="AF291" s="4">
        <f t="shared" si="26"/>
        <v>2.4330760937069241E-5</v>
      </c>
      <c r="AG291" s="4">
        <f t="shared" si="26"/>
        <v>6.6615456196628079E-5</v>
      </c>
      <c r="AH291" s="4">
        <f t="shared" si="26"/>
        <v>1.3222775861183164E-4</v>
      </c>
      <c r="AI291" s="4">
        <f t="shared" si="26"/>
        <v>4.0919749563408508E-4</v>
      </c>
      <c r="AJ291" s="4">
        <f t="shared" si="26"/>
        <v>1.4066377145103865E-3</v>
      </c>
      <c r="AK291" s="4">
        <f t="shared" si="22"/>
        <v>5.7130324709931766E-3</v>
      </c>
      <c r="AL291" s="4">
        <f t="shared" si="22"/>
        <v>1.5134774227844544E-3</v>
      </c>
      <c r="AM291" s="4">
        <f t="shared" si="22"/>
        <v>2.4081915493604864E-4</v>
      </c>
    </row>
    <row r="292" spans="1:39" x14ac:dyDescent="0.3">
      <c r="A292" s="9" t="s">
        <v>350</v>
      </c>
      <c r="B292" s="9" t="s">
        <v>24</v>
      </c>
      <c r="C292" s="9" t="s">
        <v>352</v>
      </c>
      <c r="D292" s="10">
        <f>VLOOKUP(C292,'[1]Cenus Pivot Data Sheet'!$A$1:$M$469,2,FALSE)</f>
        <v>1160340.308</v>
      </c>
      <c r="E292" s="10">
        <f>VLOOKUP(C292,'[1]Cenus Pivot Data Sheet'!$A$1:$M$469,3,FALSE)</f>
        <v>2408401.9199999999</v>
      </c>
      <c r="F292" s="10">
        <f>VLOOKUP(C292,'[1]Cenus Pivot Data Sheet'!$A$1:$M$469,4,FALSE)</f>
        <v>2752967.0010000002</v>
      </c>
      <c r="G292" s="10">
        <f>VLOOKUP(C292,'[1]Cenus Pivot Data Sheet'!$A$1:$M$469,5,FALSE)</f>
        <v>2606551.7590000001</v>
      </c>
      <c r="H292" s="10">
        <f>VLOOKUP(C292,'[1]Cenus Pivot Data Sheet'!$A$1:$M$469,6,FALSE)</f>
        <v>2726523.8130000001</v>
      </c>
      <c r="I292" s="10">
        <f>VLOOKUP(C292,'[1]Cenus Pivot Data Sheet'!$A$1:$M$469,7,FALSE)</f>
        <v>2837319.5559999999</v>
      </c>
      <c r="J292" s="10">
        <f>VLOOKUP(C292,'[1]Cenus Pivot Data Sheet'!$A$1:$M$469,8,FALSE)</f>
        <v>2192211.0599999991</v>
      </c>
      <c r="K292" s="10">
        <f>VLOOKUP(C292,'[1]Cenus Pivot Data Sheet'!$A$1:$M$469,9,FALSE)</f>
        <v>1306542.328</v>
      </c>
      <c r="L292" s="10">
        <f>VLOOKUP(C292,'[1]Cenus Pivot Data Sheet'!$A$1:$M$469,10,FALSE)</f>
        <v>883289.32199999993</v>
      </c>
      <c r="M292" s="10">
        <f>VLOOKUP(C292,'[1]Cenus Pivot Data Sheet'!$A$1:$M$469,11,FALSE)</f>
        <v>366708.06100000022</v>
      </c>
      <c r="N292" s="10">
        <f>VLOOKUP(C292,'[1]Cenus Pivot Data Sheet'!$A$1:$M$469,12,FALSE)</f>
        <v>2556539.7110000001</v>
      </c>
      <c r="O292" s="10">
        <f>VLOOKUP(C292,'[1]Cenus Pivot Data Sheet'!$A$1:$M$469,13,FALSE)</f>
        <v>19240855.127999999</v>
      </c>
      <c r="P292" s="11">
        <f>IFERROR(VLOOKUP(C292,'[1]Influenze Pivot Data Sheet'!$A$1:$M$461,2,FALSE),0)</f>
        <v>117</v>
      </c>
      <c r="Q292" s="11">
        <f>IFERROR(VLOOKUP(C292,'[1]Influenze Pivot Data Sheet'!$A$1:$M$461,3,FALSE),0)</f>
        <v>30</v>
      </c>
      <c r="R292" s="11">
        <f>IFERROR(VLOOKUP(C292,'[1]Influenze Pivot Data Sheet'!$A$1:$M$461,4,FALSE),0)</f>
        <v>65</v>
      </c>
      <c r="S292" s="11">
        <f>IFERROR(VLOOKUP(C292,'[1]Influenze Pivot Data Sheet'!$A$1:$M$461,5,FALSE),0)</f>
        <v>63</v>
      </c>
      <c r="T292" s="11">
        <f>IFERROR(VLOOKUP(C292,'[1]Influenze Pivot Data Sheet'!$A$1:$M$461,6,FALSE),0)</f>
        <v>39</v>
      </c>
      <c r="U292" s="11">
        <f>IFERROR(VLOOKUP(C292,'[1]Influenze Pivot Data Sheet'!$A$1:$M$461,7,FALSE),0)</f>
        <v>139</v>
      </c>
      <c r="V292" s="11">
        <f>IFERROR(VLOOKUP(C292,'[1]Influenze Pivot Data Sheet'!$A$1:$M$461,8,FALSE),0)</f>
        <v>326</v>
      </c>
      <c r="W292" s="11">
        <f>IFERROR(VLOOKUP(C292,'[1]Influenze Pivot Data Sheet'!$A$1:$M$461,9,FALSE),0)</f>
        <v>523</v>
      </c>
      <c r="X292" s="11">
        <f>IFERROR(VLOOKUP(C292,'[1]Influenze Pivot Data Sheet'!$A$1:$M$461,10,FALSE),0)</f>
        <v>1269</v>
      </c>
      <c r="Y292" s="11">
        <f>IFERROR(VLOOKUP(C292,'[1]Influenze Pivot Data Sheet'!$A$1:$M$461,11,FALSE),0)</f>
        <v>2273</v>
      </c>
      <c r="Z292" s="11">
        <f>IFERROR(VLOOKUP(C292,'[1]Influenze Pivot Data Sheet'!$A$1:$M$461,12,FALSE),0)</f>
        <v>4065</v>
      </c>
      <c r="AA292" s="11">
        <f>IFERROR(VLOOKUP(C292,'[1]Influenze Pivot Data Sheet'!$A$1:$M$461,13,FALSE),0)</f>
        <v>4844</v>
      </c>
      <c r="AB292" s="4">
        <f t="shared" si="23"/>
        <v>1.0083248784286825E-4</v>
      </c>
      <c r="AC292" s="4">
        <f t="shared" si="24"/>
        <v>1.2456392660573863E-5</v>
      </c>
      <c r="AD292" s="4">
        <f t="shared" si="25"/>
        <v>2.3610889624317731E-5</v>
      </c>
      <c r="AE292" s="4">
        <f t="shared" si="26"/>
        <v>2.4169863415323032E-5</v>
      </c>
      <c r="AF292" s="4">
        <f t="shared" si="26"/>
        <v>1.4303927885774897E-5</v>
      </c>
      <c r="AG292" s="4">
        <f t="shared" si="26"/>
        <v>4.8989899536011238E-5</v>
      </c>
      <c r="AH292" s="4">
        <f t="shared" si="26"/>
        <v>1.4870830913516153E-4</v>
      </c>
      <c r="AI292" s="4">
        <f t="shared" si="26"/>
        <v>4.002931927973481E-4</v>
      </c>
      <c r="AJ292" s="4">
        <f t="shared" si="26"/>
        <v>1.4366753547146358E-3</v>
      </c>
      <c r="AK292" s="4">
        <f t="shared" si="22"/>
        <v>6.1983911501743583E-3</v>
      </c>
      <c r="AL292" s="4">
        <f t="shared" si="22"/>
        <v>1.5900398427255253E-3</v>
      </c>
      <c r="AM292" s="4">
        <f t="shared" si="22"/>
        <v>2.5175596239227611E-4</v>
      </c>
    </row>
    <row r="293" spans="1:39" x14ac:dyDescent="0.3">
      <c r="A293" s="9" t="s">
        <v>350</v>
      </c>
      <c r="B293" s="9" t="s">
        <v>26</v>
      </c>
      <c r="C293" s="9" t="s">
        <v>353</v>
      </c>
      <c r="D293" s="10">
        <f>VLOOKUP(C293,'[1]Cenus Pivot Data Sheet'!$A$1:$M$469,2,FALSE)</f>
        <v>1153971.1409999998</v>
      </c>
      <c r="E293" s="10">
        <f>VLOOKUP(C293,'[1]Cenus Pivot Data Sheet'!$A$1:$M$469,3,FALSE)</f>
        <v>2374972.1099999994</v>
      </c>
      <c r="F293" s="10">
        <f>VLOOKUP(C293,'[1]Cenus Pivot Data Sheet'!$A$1:$M$469,4,FALSE)</f>
        <v>2738510.05</v>
      </c>
      <c r="G293" s="10">
        <f>VLOOKUP(C293,'[1]Cenus Pivot Data Sheet'!$A$1:$M$469,5,FALSE)</f>
        <v>2623421.7390000001</v>
      </c>
      <c r="H293" s="10">
        <f>VLOOKUP(C293,'[1]Cenus Pivot Data Sheet'!$A$1:$M$469,6,FALSE)</f>
        <v>2660881.1830000002</v>
      </c>
      <c r="I293" s="10">
        <f>VLOOKUP(C293,'[1]Cenus Pivot Data Sheet'!$A$1:$M$469,7,FALSE)</f>
        <v>2834787.0279999999</v>
      </c>
      <c r="J293" s="10">
        <f>VLOOKUP(C293,'[1]Cenus Pivot Data Sheet'!$A$1:$M$469,8,FALSE)</f>
        <v>2244459.3060000003</v>
      </c>
      <c r="K293" s="10">
        <f>VLOOKUP(C293,'[1]Cenus Pivot Data Sheet'!$A$1:$M$469,9,FALSE)</f>
        <v>1330835.4980000001</v>
      </c>
      <c r="L293" s="10">
        <f>VLOOKUP(C293,'[1]Cenus Pivot Data Sheet'!$A$1:$M$469,10,FALSE)</f>
        <v>873209.68900000001</v>
      </c>
      <c r="M293" s="10">
        <f>VLOOKUP(C293,'[1]Cenus Pivot Data Sheet'!$A$1:$M$469,11,FALSE)</f>
        <v>376048.65200000012</v>
      </c>
      <c r="N293" s="10">
        <f>VLOOKUP(C293,'[1]Cenus Pivot Data Sheet'!$A$1:$M$469,12,FALSE)</f>
        <v>2580093.8390000002</v>
      </c>
      <c r="O293" s="10">
        <f>VLOOKUP(C293,'[1]Cenus Pivot Data Sheet'!$A$1:$M$469,13,FALSE)</f>
        <v>19211096.395999998</v>
      </c>
      <c r="P293" s="11">
        <f>IFERROR(VLOOKUP(C293,'[1]Influenze Pivot Data Sheet'!$A$1:$M$461,2,FALSE),0)</f>
        <v>128</v>
      </c>
      <c r="Q293" s="11">
        <f>IFERROR(VLOOKUP(C293,'[1]Influenze Pivot Data Sheet'!$A$1:$M$461,3,FALSE),0)</f>
        <v>69</v>
      </c>
      <c r="R293" s="11">
        <f>IFERROR(VLOOKUP(C293,'[1]Influenze Pivot Data Sheet'!$A$1:$M$461,4,FALSE),0)</f>
        <v>42</v>
      </c>
      <c r="S293" s="11">
        <f>IFERROR(VLOOKUP(C293,'[1]Influenze Pivot Data Sheet'!$A$1:$M$461,5,FALSE),0)</f>
        <v>50</v>
      </c>
      <c r="T293" s="11">
        <f>IFERROR(VLOOKUP(C293,'[1]Influenze Pivot Data Sheet'!$A$1:$M$461,6,FALSE),0)</f>
        <v>60</v>
      </c>
      <c r="U293" s="11">
        <f>IFERROR(VLOOKUP(C293,'[1]Influenze Pivot Data Sheet'!$A$1:$M$461,7,FALSE),0)</f>
        <v>151</v>
      </c>
      <c r="V293" s="11">
        <f>IFERROR(VLOOKUP(C293,'[1]Influenze Pivot Data Sheet'!$A$1:$M$461,8,FALSE),0)</f>
        <v>333</v>
      </c>
      <c r="W293" s="11">
        <f>IFERROR(VLOOKUP(C293,'[1]Influenze Pivot Data Sheet'!$A$1:$M$461,9,FALSE),0)</f>
        <v>530</v>
      </c>
      <c r="X293" s="11">
        <f>IFERROR(VLOOKUP(C293,'[1]Influenze Pivot Data Sheet'!$A$1:$M$461,10,FALSE),0)</f>
        <v>1268</v>
      </c>
      <c r="Y293" s="11">
        <f>IFERROR(VLOOKUP(C293,'[1]Influenze Pivot Data Sheet'!$A$1:$M$461,11,FALSE),0)</f>
        <v>2498</v>
      </c>
      <c r="Z293" s="11">
        <f>IFERROR(VLOOKUP(C293,'[1]Influenze Pivot Data Sheet'!$A$1:$M$461,12,FALSE),0)</f>
        <v>4296</v>
      </c>
      <c r="AA293" s="11">
        <f>IFERROR(VLOOKUP(C293,'[1]Influenze Pivot Data Sheet'!$A$1:$M$461,13,FALSE),0)</f>
        <v>5129</v>
      </c>
      <c r="AB293" s="4">
        <f t="shared" si="23"/>
        <v>1.1092131809213071E-4</v>
      </c>
      <c r="AC293" s="4">
        <f t="shared" si="24"/>
        <v>2.9052972752593722E-5</v>
      </c>
      <c r="AD293" s="4">
        <f t="shared" si="25"/>
        <v>1.53368069618733E-5</v>
      </c>
      <c r="AE293" s="4">
        <f t="shared" si="26"/>
        <v>1.9059078171342393E-5</v>
      </c>
      <c r="AF293" s="4">
        <f t="shared" si="26"/>
        <v>2.2548921155642596E-5</v>
      </c>
      <c r="AG293" s="4">
        <f t="shared" si="26"/>
        <v>5.3266788125009015E-5</v>
      </c>
      <c r="AH293" s="4">
        <f t="shared" si="26"/>
        <v>1.4836535423467373E-4</v>
      </c>
      <c r="AI293" s="4">
        <f t="shared" si="26"/>
        <v>3.9824606481904943E-4</v>
      </c>
      <c r="AJ293" s="4">
        <f t="shared" si="26"/>
        <v>1.4521139835863639E-3</v>
      </c>
      <c r="AK293" s="4">
        <f t="shared" si="22"/>
        <v>6.6427574908578561E-3</v>
      </c>
      <c r="AL293" s="4">
        <f t="shared" si="22"/>
        <v>1.6650557181536682E-3</v>
      </c>
      <c r="AM293" s="4">
        <f t="shared" si="22"/>
        <v>2.6698111832221743E-4</v>
      </c>
    </row>
    <row r="294" spans="1:39" x14ac:dyDescent="0.3">
      <c r="A294" s="9" t="s">
        <v>350</v>
      </c>
      <c r="B294" s="9" t="s">
        <v>28</v>
      </c>
      <c r="C294" s="9" t="s">
        <v>354</v>
      </c>
      <c r="D294" s="10">
        <f>VLOOKUP(C294,'[1]Cenus Pivot Data Sheet'!$A$1:$M$469,2,FALSE)</f>
        <v>1146866.3540000003</v>
      </c>
      <c r="E294" s="10">
        <f>VLOOKUP(C294,'[1]Cenus Pivot Data Sheet'!$A$1:$M$469,3,FALSE)</f>
        <v>2339877.3529999997</v>
      </c>
      <c r="F294" s="10">
        <f>VLOOKUP(C294,'[1]Cenus Pivot Data Sheet'!$A$1:$M$469,4,FALSE)</f>
        <v>2737009.568</v>
      </c>
      <c r="G294" s="10">
        <f>VLOOKUP(C294,'[1]Cenus Pivot Data Sheet'!$A$1:$M$469,5,FALSE)</f>
        <v>2647514.6919999989</v>
      </c>
      <c r="H294" s="10">
        <f>VLOOKUP(C294,'[1]Cenus Pivot Data Sheet'!$A$1:$M$469,6,FALSE)</f>
        <v>2589442.7719999999</v>
      </c>
      <c r="I294" s="10">
        <f>VLOOKUP(C294,'[1]Cenus Pivot Data Sheet'!$A$1:$M$469,7,FALSE)</f>
        <v>2814410.6380000003</v>
      </c>
      <c r="J294" s="10">
        <f>VLOOKUP(C294,'[1]Cenus Pivot Data Sheet'!$A$1:$M$469,8,FALSE)</f>
        <v>2275178.6429999992</v>
      </c>
      <c r="K294" s="10">
        <f>VLOOKUP(C294,'[1]Cenus Pivot Data Sheet'!$A$1:$M$469,9,FALSE)</f>
        <v>1357349.8229999999</v>
      </c>
      <c r="L294" s="10">
        <f>VLOOKUP(C294,'[1]Cenus Pivot Data Sheet'!$A$1:$M$469,10,FALSE)</f>
        <v>856409.27200000011</v>
      </c>
      <c r="M294" s="10">
        <f>VLOOKUP(C294,'[1]Cenus Pivot Data Sheet'!$A$1:$M$469,11,FALSE)</f>
        <v>384980.28500000009</v>
      </c>
      <c r="N294" s="10">
        <f>VLOOKUP(C294,'[1]Cenus Pivot Data Sheet'!$A$1:$M$469,12,FALSE)</f>
        <v>2598739.38</v>
      </c>
      <c r="O294" s="10">
        <f>VLOOKUP(C294,'[1]Cenus Pivot Data Sheet'!$A$1:$M$469,13,FALSE)</f>
        <v>19149039.399999999</v>
      </c>
      <c r="P294" s="11">
        <f>IFERROR(VLOOKUP(C294,'[1]Influenze Pivot Data Sheet'!$A$1:$M$461,2,FALSE),0)</f>
        <v>122</v>
      </c>
      <c r="Q294" s="11">
        <f>IFERROR(VLOOKUP(C294,'[1]Influenze Pivot Data Sheet'!$A$1:$M$461,3,FALSE),0)</f>
        <v>43</v>
      </c>
      <c r="R294" s="11">
        <f>IFERROR(VLOOKUP(C294,'[1]Influenze Pivot Data Sheet'!$A$1:$M$461,4,FALSE),0)</f>
        <v>42</v>
      </c>
      <c r="S294" s="11">
        <f>IFERROR(VLOOKUP(C294,'[1]Influenze Pivot Data Sheet'!$A$1:$M$461,5,FALSE),0)</f>
        <v>52</v>
      </c>
      <c r="T294" s="11">
        <f>IFERROR(VLOOKUP(C294,'[1]Influenze Pivot Data Sheet'!$A$1:$M$461,6,FALSE),0)</f>
        <v>48</v>
      </c>
      <c r="U294" s="11">
        <f>IFERROR(VLOOKUP(C294,'[1]Influenze Pivot Data Sheet'!$A$1:$M$461,7,FALSE),0)</f>
        <v>125</v>
      </c>
      <c r="V294" s="11">
        <f>IFERROR(VLOOKUP(C294,'[1]Influenze Pivot Data Sheet'!$A$1:$M$461,8,FALSE),0)</f>
        <v>307</v>
      </c>
      <c r="W294" s="11">
        <f>IFERROR(VLOOKUP(C294,'[1]Influenze Pivot Data Sheet'!$A$1:$M$461,9,FALSE),0)</f>
        <v>509</v>
      </c>
      <c r="X294" s="11">
        <f>IFERROR(VLOOKUP(C294,'[1]Influenze Pivot Data Sheet'!$A$1:$M$461,10,FALSE),0)</f>
        <v>1152</v>
      </c>
      <c r="Y294" s="11">
        <f>IFERROR(VLOOKUP(C294,'[1]Influenze Pivot Data Sheet'!$A$1:$M$461,11,FALSE),0)</f>
        <v>2208</v>
      </c>
      <c r="Z294" s="11">
        <f>IFERROR(VLOOKUP(C294,'[1]Influenze Pivot Data Sheet'!$A$1:$M$461,12,FALSE),0)</f>
        <v>3869</v>
      </c>
      <c r="AA294" s="11">
        <f>IFERROR(VLOOKUP(C294,'[1]Influenze Pivot Data Sheet'!$A$1:$M$461,13,FALSE),0)</f>
        <v>4608</v>
      </c>
      <c r="AB294" s="4">
        <f t="shared" si="23"/>
        <v>1.063768237462828E-4</v>
      </c>
      <c r="AC294" s="4">
        <f t="shared" si="24"/>
        <v>1.837703157597936E-5</v>
      </c>
      <c r="AD294" s="4">
        <f t="shared" si="25"/>
        <v>1.5345214898423038E-5</v>
      </c>
      <c r="AE294" s="4">
        <f t="shared" si="26"/>
        <v>1.9641061920120223E-5</v>
      </c>
      <c r="AF294" s="4">
        <f t="shared" si="26"/>
        <v>1.8536806651620415E-5</v>
      </c>
      <c r="AG294" s="4">
        <f t="shared" si="26"/>
        <v>4.441427214360891E-5</v>
      </c>
      <c r="AH294" s="4">
        <f t="shared" si="26"/>
        <v>1.3493445929819241E-4</v>
      </c>
      <c r="AI294" s="4">
        <f t="shared" si="26"/>
        <v>3.749954443394804E-4</v>
      </c>
      <c r="AJ294" s="4">
        <f t="shared" si="26"/>
        <v>1.3451512467978041E-3</v>
      </c>
      <c r="AK294" s="4">
        <f t="shared" si="22"/>
        <v>5.7353586301179017E-3</v>
      </c>
      <c r="AL294" s="4">
        <f t="shared" si="22"/>
        <v>1.488798772888107E-3</v>
      </c>
      <c r="AM294" s="4">
        <f t="shared" si="22"/>
        <v>2.4063870274349116E-4</v>
      </c>
    </row>
    <row r="295" spans="1:39" x14ac:dyDescent="0.3">
      <c r="A295" s="9" t="s">
        <v>350</v>
      </c>
      <c r="B295" s="9" t="s">
        <v>30</v>
      </c>
      <c r="C295" s="9" t="s">
        <v>355</v>
      </c>
      <c r="D295" s="10">
        <f>VLOOKUP(C295,'[1]Cenus Pivot Data Sheet'!$A$1:$M$469,2,FALSE)</f>
        <v>1165089.2299999997</v>
      </c>
      <c r="E295" s="10">
        <f>VLOOKUP(C295,'[1]Cenus Pivot Data Sheet'!$A$1:$M$469,3,FALSE)</f>
        <v>2350926.5550000002</v>
      </c>
      <c r="F295" s="10">
        <f>VLOOKUP(C295,'[1]Cenus Pivot Data Sheet'!$A$1:$M$469,4,FALSE)</f>
        <v>2747594.895</v>
      </c>
      <c r="G295" s="10">
        <f>VLOOKUP(C295,'[1]Cenus Pivot Data Sheet'!$A$1:$M$469,5,FALSE)</f>
        <v>2711324.885999999</v>
      </c>
      <c r="H295" s="10">
        <f>VLOOKUP(C295,'[1]Cenus Pivot Data Sheet'!$A$1:$M$469,6,FALSE)</f>
        <v>2567450.9950000001</v>
      </c>
      <c r="I295" s="10">
        <f>VLOOKUP(C295,'[1]Cenus Pivot Data Sheet'!$A$1:$M$469,7,FALSE)</f>
        <v>2842429.2110000011</v>
      </c>
      <c r="J295" s="10">
        <f>VLOOKUP(C295,'[1]Cenus Pivot Data Sheet'!$A$1:$M$469,8,FALSE)</f>
        <v>2358721.1320000002</v>
      </c>
      <c r="K295" s="10">
        <f>VLOOKUP(C295,'[1]Cenus Pivot Data Sheet'!$A$1:$M$469,9,FALSE)</f>
        <v>1421781.42</v>
      </c>
      <c r="L295" s="10">
        <f>VLOOKUP(C295,'[1]Cenus Pivot Data Sheet'!$A$1:$M$469,10,FALSE)</f>
        <v>866502.95900000003</v>
      </c>
      <c r="M295" s="10">
        <f>VLOOKUP(C295,'[1]Cenus Pivot Data Sheet'!$A$1:$M$469,11,FALSE)</f>
        <v>399894.11800000007</v>
      </c>
      <c r="N295" s="10">
        <f>VLOOKUP(C295,'[1]Cenus Pivot Data Sheet'!$A$1:$M$469,12,FALSE)</f>
        <v>2688178.497</v>
      </c>
      <c r="O295" s="10">
        <f>VLOOKUP(C295,'[1]Cenus Pivot Data Sheet'!$A$1:$M$469,13,FALSE)</f>
        <v>19431715.401000001</v>
      </c>
      <c r="P295" s="11">
        <f>IFERROR(VLOOKUP(C295,'[1]Influenze Pivot Data Sheet'!$A$1:$M$461,2,FALSE),0)</f>
        <v>90</v>
      </c>
      <c r="Q295" s="11">
        <f>IFERROR(VLOOKUP(C295,'[1]Influenze Pivot Data Sheet'!$A$1:$M$461,3,FALSE),0)</f>
        <v>41</v>
      </c>
      <c r="R295" s="11">
        <f>IFERROR(VLOOKUP(C295,'[1]Influenze Pivot Data Sheet'!$A$1:$M$461,4,FALSE),0)</f>
        <v>45</v>
      </c>
      <c r="S295" s="11">
        <f>IFERROR(VLOOKUP(C295,'[1]Influenze Pivot Data Sheet'!$A$1:$M$461,5,FALSE),0)</f>
        <v>44</v>
      </c>
      <c r="T295" s="11">
        <f>IFERROR(VLOOKUP(C295,'[1]Influenze Pivot Data Sheet'!$A$1:$M$461,6,FALSE),0)</f>
        <v>40</v>
      </c>
      <c r="U295" s="11">
        <f>IFERROR(VLOOKUP(C295,'[1]Influenze Pivot Data Sheet'!$A$1:$M$461,7,FALSE),0)</f>
        <v>141</v>
      </c>
      <c r="V295" s="11">
        <f>IFERROR(VLOOKUP(C295,'[1]Influenze Pivot Data Sheet'!$A$1:$M$461,8,FALSE),0)</f>
        <v>350</v>
      </c>
      <c r="W295" s="11">
        <f>IFERROR(VLOOKUP(C295,'[1]Influenze Pivot Data Sheet'!$A$1:$M$461,9,FALSE),0)</f>
        <v>636</v>
      </c>
      <c r="X295" s="11">
        <f>IFERROR(VLOOKUP(C295,'[1]Influenze Pivot Data Sheet'!$A$1:$M$461,10,FALSE),0)</f>
        <v>1216</v>
      </c>
      <c r="Y295" s="11">
        <f>IFERROR(VLOOKUP(C295,'[1]Influenze Pivot Data Sheet'!$A$1:$M$461,11,FALSE),0)</f>
        <v>2430</v>
      </c>
      <c r="Z295" s="11">
        <f>IFERROR(VLOOKUP(C295,'[1]Influenze Pivot Data Sheet'!$A$1:$M$461,12,FALSE),0)</f>
        <v>4282</v>
      </c>
      <c r="AA295" s="11">
        <f>IFERROR(VLOOKUP(C295,'[1]Influenze Pivot Data Sheet'!$A$1:$M$461,13,FALSE),0)</f>
        <v>5033</v>
      </c>
      <c r="AB295" s="4">
        <f t="shared" si="23"/>
        <v>7.7247302337521407E-5</v>
      </c>
      <c r="AC295" s="4">
        <f t="shared" si="24"/>
        <v>1.7439932316388334E-5</v>
      </c>
      <c r="AD295" s="4">
        <f t="shared" si="25"/>
        <v>1.6377960259676492E-5</v>
      </c>
      <c r="AE295" s="4">
        <f t="shared" si="26"/>
        <v>1.6228228578284814E-5</v>
      </c>
      <c r="AF295" s="4">
        <f t="shared" si="26"/>
        <v>1.5579654715084445E-5</v>
      </c>
      <c r="AG295" s="4">
        <f t="shared" si="26"/>
        <v>4.9605456999365166E-5</v>
      </c>
      <c r="AH295" s="4">
        <f t="shared" si="26"/>
        <v>1.4838549383887063E-4</v>
      </c>
      <c r="AI295" s="4">
        <f t="shared" si="26"/>
        <v>4.4732614384565528E-4</v>
      </c>
      <c r="AJ295" s="4">
        <f t="shared" si="26"/>
        <v>1.4033420052060087E-3</v>
      </c>
      <c r="AK295" s="4">
        <f t="shared" si="22"/>
        <v>6.0766085086552827E-3</v>
      </c>
      <c r="AL295" s="4">
        <f t="shared" si="22"/>
        <v>1.5929001756314547E-3</v>
      </c>
      <c r="AM295" s="4">
        <f t="shared" si="22"/>
        <v>2.5900955711511656E-4</v>
      </c>
    </row>
    <row r="296" spans="1:39" x14ac:dyDescent="0.3">
      <c r="A296" s="9" t="s">
        <v>350</v>
      </c>
      <c r="B296" s="9" t="s">
        <v>32</v>
      </c>
      <c r="C296" s="9" t="s">
        <v>356</v>
      </c>
      <c r="D296" s="10">
        <f>VLOOKUP(C296,'[1]Cenus Pivot Data Sheet'!$A$1:$M$469,2,FALSE)</f>
        <v>1166343.585</v>
      </c>
      <c r="E296" s="10">
        <f>VLOOKUP(C296,'[1]Cenus Pivot Data Sheet'!$A$1:$M$469,3,FALSE)</f>
        <v>2336714.7709999997</v>
      </c>
      <c r="F296" s="10">
        <f>VLOOKUP(C296,'[1]Cenus Pivot Data Sheet'!$A$1:$M$469,4,FALSE)</f>
        <v>2729728.3850000007</v>
      </c>
      <c r="G296" s="10">
        <f>VLOOKUP(C296,'[1]Cenus Pivot Data Sheet'!$A$1:$M$469,5,FALSE)</f>
        <v>2752112.8480000002</v>
      </c>
      <c r="H296" s="10">
        <f>VLOOKUP(C296,'[1]Cenus Pivot Data Sheet'!$A$1:$M$469,6,FALSE)</f>
        <v>2543783.4969999995</v>
      </c>
      <c r="I296" s="10">
        <f>VLOOKUP(C296,'[1]Cenus Pivot Data Sheet'!$A$1:$M$469,7,FALSE)</f>
        <v>2826453.51</v>
      </c>
      <c r="J296" s="10">
        <f>VLOOKUP(C296,'[1]Cenus Pivot Data Sheet'!$A$1:$M$469,8,FALSE)</f>
        <v>2402138.2779999999</v>
      </c>
      <c r="K296" s="10">
        <f>VLOOKUP(C296,'[1]Cenus Pivot Data Sheet'!$A$1:$M$469,9,FALSE)</f>
        <v>1470911.2529999996</v>
      </c>
      <c r="L296" s="10">
        <f>VLOOKUP(C296,'[1]Cenus Pivot Data Sheet'!$A$1:$M$469,10,FALSE)</f>
        <v>857353.13500000024</v>
      </c>
      <c r="M296" s="10">
        <f>VLOOKUP(C296,'[1]Cenus Pivot Data Sheet'!$A$1:$M$469,11,FALSE)</f>
        <v>409762.80599999992</v>
      </c>
      <c r="N296" s="10">
        <f>VLOOKUP(C296,'[1]Cenus Pivot Data Sheet'!$A$1:$M$469,12,FALSE)</f>
        <v>2738027.1939999997</v>
      </c>
      <c r="O296" s="10">
        <f>VLOOKUP(C296,'[1]Cenus Pivot Data Sheet'!$A$1:$M$469,13,FALSE)</f>
        <v>19495302.068000004</v>
      </c>
      <c r="P296" s="11">
        <f>IFERROR(VLOOKUP(C296,'[1]Influenze Pivot Data Sheet'!$A$1:$M$461,2,FALSE),0)</f>
        <v>121</v>
      </c>
      <c r="Q296" s="11">
        <f>IFERROR(VLOOKUP(C296,'[1]Influenze Pivot Data Sheet'!$A$1:$M$461,3,FALSE),0)</f>
        <v>52</v>
      </c>
      <c r="R296" s="11">
        <f>IFERROR(VLOOKUP(C296,'[1]Influenze Pivot Data Sheet'!$A$1:$M$461,4,FALSE),0)</f>
        <v>51</v>
      </c>
      <c r="S296" s="11">
        <f>IFERROR(VLOOKUP(C296,'[1]Influenze Pivot Data Sheet'!$A$1:$M$461,5,FALSE),0)</f>
        <v>45</v>
      </c>
      <c r="T296" s="11">
        <f>IFERROR(VLOOKUP(C296,'[1]Influenze Pivot Data Sheet'!$A$1:$M$461,6,FALSE),0)</f>
        <v>80</v>
      </c>
      <c r="U296" s="11">
        <f>IFERROR(VLOOKUP(C296,'[1]Influenze Pivot Data Sheet'!$A$1:$M$461,7,FALSE),0)</f>
        <v>159</v>
      </c>
      <c r="V296" s="11">
        <f>IFERROR(VLOOKUP(C296,'[1]Influenze Pivot Data Sheet'!$A$1:$M$461,8,FALSE),0)</f>
        <v>394</v>
      </c>
      <c r="W296" s="11">
        <f>IFERROR(VLOOKUP(C296,'[1]Influenze Pivot Data Sheet'!$A$1:$M$461,9,FALSE),0)</f>
        <v>615</v>
      </c>
      <c r="X296" s="11">
        <f>IFERROR(VLOOKUP(C296,'[1]Influenze Pivot Data Sheet'!$A$1:$M$461,10,FALSE),0)</f>
        <v>1171</v>
      </c>
      <c r="Y296" s="11">
        <f>IFERROR(VLOOKUP(C296,'[1]Influenze Pivot Data Sheet'!$A$1:$M$461,11,FALSE),0)</f>
        <v>2244</v>
      </c>
      <c r="Z296" s="11">
        <f>IFERROR(VLOOKUP(C296,'[1]Influenze Pivot Data Sheet'!$A$1:$M$461,12,FALSE),0)</f>
        <v>4030</v>
      </c>
      <c r="AA296" s="11">
        <f>IFERROR(VLOOKUP(C296,'[1]Influenze Pivot Data Sheet'!$A$1:$M$461,13,FALSE),0)</f>
        <v>4932</v>
      </c>
      <c r="AB296" s="4">
        <f t="shared" si="23"/>
        <v>1.0374301497101302E-4</v>
      </c>
      <c r="AC296" s="4">
        <f t="shared" si="24"/>
        <v>2.2253464841045422E-5</v>
      </c>
      <c r="AD296" s="4">
        <f t="shared" si="25"/>
        <v>1.868317752060888E-5</v>
      </c>
      <c r="AE296" s="4">
        <f t="shared" si="26"/>
        <v>1.6351073696960552E-5</v>
      </c>
      <c r="AF296" s="4">
        <f t="shared" si="26"/>
        <v>3.1449217315210853E-5</v>
      </c>
      <c r="AG296" s="4">
        <f t="shared" si="26"/>
        <v>5.6254242087286273E-5</v>
      </c>
      <c r="AH296" s="4">
        <f t="shared" si="26"/>
        <v>1.6402053270973271E-4</v>
      </c>
      <c r="AI296" s="4">
        <f t="shared" si="26"/>
        <v>4.1810816168934441E-4</v>
      </c>
      <c r="AJ296" s="4">
        <f t="shared" si="26"/>
        <v>1.3658315951687746E-3</v>
      </c>
      <c r="AK296" s="4">
        <f t="shared" si="22"/>
        <v>5.476338913981374E-3</v>
      </c>
      <c r="AL296" s="4">
        <f t="shared" si="22"/>
        <v>1.4718626640492017E-3</v>
      </c>
      <c r="AM296" s="4">
        <f t="shared" si="22"/>
        <v>2.529840257307676E-4</v>
      </c>
    </row>
    <row r="297" spans="1:39" x14ac:dyDescent="0.3">
      <c r="A297" s="9" t="s">
        <v>350</v>
      </c>
      <c r="B297" s="9" t="s">
        <v>34</v>
      </c>
      <c r="C297" s="9" t="s">
        <v>357</v>
      </c>
      <c r="D297" s="10">
        <f>VLOOKUP(C297,'[1]Cenus Pivot Data Sheet'!$A$1:$M$469,2,FALSE)</f>
        <v>1171359.1709999999</v>
      </c>
      <c r="E297" s="10">
        <f>VLOOKUP(C297,'[1]Cenus Pivot Data Sheet'!$A$1:$M$469,3,FALSE)</f>
        <v>2315784.3339999998</v>
      </c>
      <c r="F297" s="10">
        <f>VLOOKUP(C297,'[1]Cenus Pivot Data Sheet'!$A$1:$M$469,4,FALSE)</f>
        <v>2707201.236</v>
      </c>
      <c r="G297" s="10">
        <f>VLOOKUP(C297,'[1]Cenus Pivot Data Sheet'!$A$1:$M$469,5,FALSE)</f>
        <v>2789845.6219999995</v>
      </c>
      <c r="H297" s="10">
        <f>VLOOKUP(C297,'[1]Cenus Pivot Data Sheet'!$A$1:$M$469,6,FALSE)</f>
        <v>2519397.9449999998</v>
      </c>
      <c r="I297" s="10">
        <f>VLOOKUP(C297,'[1]Cenus Pivot Data Sheet'!$A$1:$M$469,7,FALSE)</f>
        <v>2800220.6159999995</v>
      </c>
      <c r="J297" s="10">
        <f>VLOOKUP(C297,'[1]Cenus Pivot Data Sheet'!$A$1:$M$469,8,FALSE)</f>
        <v>2444596.1239999998</v>
      </c>
      <c r="K297" s="10">
        <f>VLOOKUP(C297,'[1]Cenus Pivot Data Sheet'!$A$1:$M$469,9,FALSE)</f>
        <v>1524700.9129999992</v>
      </c>
      <c r="L297" s="10">
        <f>VLOOKUP(C297,'[1]Cenus Pivot Data Sheet'!$A$1:$M$469,10,FALSE)</f>
        <v>854353.20700000017</v>
      </c>
      <c r="M297" s="10">
        <f>VLOOKUP(C297,'[1]Cenus Pivot Data Sheet'!$A$1:$M$469,11,FALSE)</f>
        <v>414236.19699999993</v>
      </c>
      <c r="N297" s="10">
        <f>VLOOKUP(C297,'[1]Cenus Pivot Data Sheet'!$A$1:$M$469,12,FALSE)</f>
        <v>2793290.3169999989</v>
      </c>
      <c r="O297" s="10">
        <f>VLOOKUP(C297,'[1]Cenus Pivot Data Sheet'!$A$1:$M$469,13,FALSE)</f>
        <v>19541695.364999998</v>
      </c>
      <c r="P297" s="11">
        <f>IFERROR(VLOOKUP(C297,'[1]Influenze Pivot Data Sheet'!$A$1:$M$461,2,FALSE),0)</f>
        <v>108</v>
      </c>
      <c r="Q297" s="11">
        <f>IFERROR(VLOOKUP(C297,'[1]Influenze Pivot Data Sheet'!$A$1:$M$461,3,FALSE),0)</f>
        <v>30</v>
      </c>
      <c r="R297" s="11">
        <f>IFERROR(VLOOKUP(C297,'[1]Influenze Pivot Data Sheet'!$A$1:$M$461,4,FALSE),0)</f>
        <v>46</v>
      </c>
      <c r="S297" s="11">
        <f>IFERROR(VLOOKUP(C297,'[1]Influenze Pivot Data Sheet'!$A$1:$M$461,5,FALSE),0)</f>
        <v>57</v>
      </c>
      <c r="T297" s="11">
        <f>IFERROR(VLOOKUP(C297,'[1]Influenze Pivot Data Sheet'!$A$1:$M$461,6,FALSE),0)</f>
        <v>50</v>
      </c>
      <c r="U297" s="11">
        <f>IFERROR(VLOOKUP(C297,'[1]Influenze Pivot Data Sheet'!$A$1:$M$461,7,FALSE),0)</f>
        <v>144</v>
      </c>
      <c r="V297" s="11">
        <f>IFERROR(VLOOKUP(C297,'[1]Influenze Pivot Data Sheet'!$A$1:$M$461,8,FALSE),0)</f>
        <v>329</v>
      </c>
      <c r="W297" s="11">
        <f>IFERROR(VLOOKUP(C297,'[1]Influenze Pivot Data Sheet'!$A$1:$M$461,9,FALSE),0)</f>
        <v>620</v>
      </c>
      <c r="X297" s="11">
        <f>IFERROR(VLOOKUP(C297,'[1]Influenze Pivot Data Sheet'!$A$1:$M$461,10,FALSE),0)</f>
        <v>1214</v>
      </c>
      <c r="Y297" s="11">
        <f>IFERROR(VLOOKUP(C297,'[1]Influenze Pivot Data Sheet'!$A$1:$M$461,11,FALSE),0)</f>
        <v>2464</v>
      </c>
      <c r="Z297" s="11">
        <f>IFERROR(VLOOKUP(C297,'[1]Influenze Pivot Data Sheet'!$A$1:$M$461,12,FALSE),0)</f>
        <v>4298</v>
      </c>
      <c r="AA297" s="11">
        <f>IFERROR(VLOOKUP(C297,'[1]Influenze Pivot Data Sheet'!$A$1:$M$461,13,FALSE),0)</f>
        <v>5062</v>
      </c>
      <c r="AB297" s="4">
        <f t="shared" si="23"/>
        <v>9.2200584307372972E-5</v>
      </c>
      <c r="AC297" s="4">
        <f t="shared" si="24"/>
        <v>1.2954574206045217E-5</v>
      </c>
      <c r="AD297" s="4">
        <f t="shared" si="25"/>
        <v>1.6991718010577918E-5</v>
      </c>
      <c r="AE297" s="4">
        <f t="shared" si="26"/>
        <v>2.0431238040740597E-5</v>
      </c>
      <c r="AF297" s="4">
        <f t="shared" si="26"/>
        <v>1.9846011265997124E-5</v>
      </c>
      <c r="AG297" s="4">
        <f t="shared" si="26"/>
        <v>5.14245196172072E-5</v>
      </c>
      <c r="AH297" s="4">
        <f t="shared" si="26"/>
        <v>1.3458255814529797E-4</v>
      </c>
      <c r="AI297" s="4">
        <f t="shared" si="26"/>
        <v>4.0663712778927173E-4</v>
      </c>
      <c r="AJ297" s="4">
        <f t="shared" si="26"/>
        <v>1.4209579715430268E-3</v>
      </c>
      <c r="AK297" s="4">
        <f t="shared" si="22"/>
        <v>5.9482971740395744E-3</v>
      </c>
      <c r="AL297" s="4">
        <f t="shared" si="22"/>
        <v>1.5386871797185991E-3</v>
      </c>
      <c r="AM297" s="4">
        <f t="shared" si="22"/>
        <v>2.5903586692208166E-4</v>
      </c>
    </row>
    <row r="298" spans="1:39" x14ac:dyDescent="0.3">
      <c r="A298" s="9" t="s">
        <v>350</v>
      </c>
      <c r="B298" s="9" t="s">
        <v>36</v>
      </c>
      <c r="C298" s="9" t="s">
        <v>358</v>
      </c>
      <c r="D298" s="10">
        <f>VLOOKUP(C298,'[1]Cenus Pivot Data Sheet'!$A$1:$M$469,2,FALSE)</f>
        <v>1169454.7980000002</v>
      </c>
      <c r="E298" s="10">
        <f>VLOOKUP(C298,'[1]Cenus Pivot Data Sheet'!$A$1:$M$469,3,FALSE)</f>
        <v>2314891.341</v>
      </c>
      <c r="F298" s="10">
        <f>VLOOKUP(C298,'[1]Cenus Pivot Data Sheet'!$A$1:$M$469,4,FALSE)</f>
        <v>2691833.1459999988</v>
      </c>
      <c r="G298" s="10">
        <f>VLOOKUP(C298,'[1]Cenus Pivot Data Sheet'!$A$1:$M$469,5,FALSE)</f>
        <v>2827994.861</v>
      </c>
      <c r="H298" s="10">
        <f>VLOOKUP(C298,'[1]Cenus Pivot Data Sheet'!$A$1:$M$469,6,FALSE)</f>
        <v>2500141.2679999997</v>
      </c>
      <c r="I298" s="10">
        <f>VLOOKUP(C298,'[1]Cenus Pivot Data Sheet'!$A$1:$M$469,7,FALSE)</f>
        <v>2771845.4829999995</v>
      </c>
      <c r="J298" s="10">
        <f>VLOOKUP(C298,'[1]Cenus Pivot Data Sheet'!$A$1:$M$469,8,FALSE)</f>
        <v>2489961.8030000003</v>
      </c>
      <c r="K298" s="10">
        <f>VLOOKUP(C298,'[1]Cenus Pivot Data Sheet'!$A$1:$M$469,9,FALSE)</f>
        <v>1594041.6060000001</v>
      </c>
      <c r="L298" s="10">
        <f>VLOOKUP(C298,'[1]Cenus Pivot Data Sheet'!$A$1:$M$469,10,FALSE)</f>
        <v>865857.8600000001</v>
      </c>
      <c r="M298" s="10">
        <f>VLOOKUP(C298,'[1]Cenus Pivot Data Sheet'!$A$1:$M$469,11,FALSE)</f>
        <v>424766.728</v>
      </c>
      <c r="N298" s="10">
        <f>VLOOKUP(C298,'[1]Cenus Pivot Data Sheet'!$A$1:$M$469,12,FALSE)</f>
        <v>2884666.1940000001</v>
      </c>
      <c r="O298" s="10">
        <f>VLOOKUP(C298,'[1]Cenus Pivot Data Sheet'!$A$1:$M$469,13,FALSE)</f>
        <v>19650788.893999998</v>
      </c>
      <c r="P298" s="11">
        <f>IFERROR(VLOOKUP(C298,'[1]Influenze Pivot Data Sheet'!$A$1:$M$461,2,FALSE),0)</f>
        <v>131</v>
      </c>
      <c r="Q298" s="11">
        <f>IFERROR(VLOOKUP(C298,'[1]Influenze Pivot Data Sheet'!$A$1:$M$461,3,FALSE),0)</f>
        <v>59</v>
      </c>
      <c r="R298" s="11">
        <f>IFERROR(VLOOKUP(C298,'[1]Influenze Pivot Data Sheet'!$A$1:$M$461,4,FALSE),0)</f>
        <v>42</v>
      </c>
      <c r="S298" s="11">
        <f>IFERROR(VLOOKUP(C298,'[1]Influenze Pivot Data Sheet'!$A$1:$M$461,5,FALSE),0)</f>
        <v>69</v>
      </c>
      <c r="T298" s="11">
        <f>IFERROR(VLOOKUP(C298,'[1]Influenze Pivot Data Sheet'!$A$1:$M$461,6,FALSE),0)</f>
        <v>65</v>
      </c>
      <c r="U298" s="11">
        <f>IFERROR(VLOOKUP(C298,'[1]Influenze Pivot Data Sheet'!$A$1:$M$461,7,FALSE),0)</f>
        <v>119</v>
      </c>
      <c r="V298" s="11">
        <f>IFERROR(VLOOKUP(C298,'[1]Influenze Pivot Data Sheet'!$A$1:$M$461,8,FALSE),0)</f>
        <v>376</v>
      </c>
      <c r="W298" s="11">
        <f>IFERROR(VLOOKUP(C298,'[1]Influenze Pivot Data Sheet'!$A$1:$M$461,9,FALSE),0)</f>
        <v>695</v>
      </c>
      <c r="X298" s="11">
        <f>IFERROR(VLOOKUP(C298,'[1]Influenze Pivot Data Sheet'!$A$1:$M$461,10,FALSE),0)</f>
        <v>1127</v>
      </c>
      <c r="Y298" s="11">
        <f>IFERROR(VLOOKUP(C298,'[1]Influenze Pivot Data Sheet'!$A$1:$M$461,11,FALSE),0)</f>
        <v>2081</v>
      </c>
      <c r="Z298" s="11">
        <f>IFERROR(VLOOKUP(C298,'[1]Influenze Pivot Data Sheet'!$A$1:$M$461,12,FALSE),0)</f>
        <v>3903</v>
      </c>
      <c r="AA298" s="11">
        <f>IFERROR(VLOOKUP(C298,'[1]Influenze Pivot Data Sheet'!$A$1:$M$461,13,FALSE),0)</f>
        <v>4764</v>
      </c>
      <c r="AB298" s="4">
        <f t="shared" si="23"/>
        <v>1.1201801063541404E-4</v>
      </c>
      <c r="AC298" s="4">
        <f t="shared" si="24"/>
        <v>2.5487157412111119E-5</v>
      </c>
      <c r="AD298" s="4">
        <f t="shared" si="25"/>
        <v>1.5602750141631558E-5</v>
      </c>
      <c r="AE298" s="4">
        <f t="shared" si="26"/>
        <v>2.4398912795619823E-5</v>
      </c>
      <c r="AF298" s="4">
        <f t="shared" si="26"/>
        <v>2.5998530895814968E-5</v>
      </c>
      <c r="AG298" s="4">
        <f t="shared" si="26"/>
        <v>4.2931686030061446E-5</v>
      </c>
      <c r="AH298" s="4">
        <f t="shared" si="26"/>
        <v>1.5100633252565599E-4</v>
      </c>
      <c r="AI298" s="4">
        <f t="shared" si="26"/>
        <v>4.3599865736503236E-4</v>
      </c>
      <c r="AJ298" s="4">
        <f t="shared" si="26"/>
        <v>1.3015993179296193E-3</v>
      </c>
      <c r="AK298" s="4">
        <f t="shared" si="22"/>
        <v>4.8991596159104062E-3</v>
      </c>
      <c r="AL298" s="4">
        <f t="shared" si="22"/>
        <v>1.3530161680814566E-3</v>
      </c>
      <c r="AM298" s="4">
        <f t="shared" si="22"/>
        <v>2.4243301506610753E-4</v>
      </c>
    </row>
    <row r="299" spans="1:39" x14ac:dyDescent="0.3">
      <c r="A299" s="9" t="s">
        <v>350</v>
      </c>
      <c r="B299" s="9" t="s">
        <v>38</v>
      </c>
      <c r="C299" s="9" t="s">
        <v>359</v>
      </c>
      <c r="D299" s="10">
        <f>VLOOKUP(C299,'[1]Cenus Pivot Data Sheet'!$A$1:$M$469,2,FALSE)</f>
        <v>1173210</v>
      </c>
      <c r="E299" s="10">
        <f>VLOOKUP(C299,'[1]Cenus Pivot Data Sheet'!$A$1:$M$469,3,FALSE)</f>
        <v>2291845</v>
      </c>
      <c r="F299" s="10">
        <f>VLOOKUP(C299,'[1]Cenus Pivot Data Sheet'!$A$1:$M$469,4,FALSE)</f>
        <v>2653520</v>
      </c>
      <c r="G299" s="10">
        <f>VLOOKUP(C299,'[1]Cenus Pivot Data Sheet'!$A$1:$M$469,5,FALSE)</f>
        <v>2871094</v>
      </c>
      <c r="H299" s="10">
        <f>VLOOKUP(C299,'[1]Cenus Pivot Data Sheet'!$A$1:$M$469,6,FALSE)</f>
        <v>2474240</v>
      </c>
      <c r="I299" s="10">
        <f>VLOOKUP(C299,'[1]Cenus Pivot Data Sheet'!$A$1:$M$469,7,FALSE)</f>
        <v>2725042</v>
      </c>
      <c r="J299" s="10">
        <f>VLOOKUP(C299,'[1]Cenus Pivot Data Sheet'!$A$1:$M$469,8,FALSE)</f>
        <v>2516354</v>
      </c>
      <c r="K299" s="10">
        <f>VLOOKUP(C299,'[1]Cenus Pivot Data Sheet'!$A$1:$M$469,9,FALSE)</f>
        <v>1657882</v>
      </c>
      <c r="L299" s="10">
        <f>VLOOKUP(C299,'[1]Cenus Pivot Data Sheet'!$A$1:$M$469,10,FALSE)</f>
        <v>886199</v>
      </c>
      <c r="M299" s="10">
        <f>VLOOKUP(C299,'[1]Cenus Pivot Data Sheet'!$A$1:$M$469,11,FALSE)</f>
        <v>433729</v>
      </c>
      <c r="N299" s="10">
        <f>VLOOKUP(C299,'[1]Cenus Pivot Data Sheet'!$A$1:$M$469,12,FALSE)</f>
        <v>2977810</v>
      </c>
      <c r="O299" s="10">
        <f>VLOOKUP(C299,'[1]Cenus Pivot Data Sheet'!$A$1:$M$469,13,FALSE)</f>
        <v>19683115</v>
      </c>
      <c r="P299" s="11">
        <f>IFERROR(VLOOKUP(C299,'[1]Influenze Pivot Data Sheet'!$A$1:$M$461,2,FALSE),0)</f>
        <v>93</v>
      </c>
      <c r="Q299" s="11">
        <f>IFERROR(VLOOKUP(C299,'[1]Influenze Pivot Data Sheet'!$A$1:$M$461,3,FALSE),0)</f>
        <v>48</v>
      </c>
      <c r="R299" s="11">
        <f>IFERROR(VLOOKUP(C299,'[1]Influenze Pivot Data Sheet'!$A$1:$M$461,4,FALSE),0)</f>
        <v>44</v>
      </c>
      <c r="S299" s="11">
        <f>IFERROR(VLOOKUP(C299,'[1]Influenze Pivot Data Sheet'!$A$1:$M$461,5,FALSE),0)</f>
        <v>54</v>
      </c>
      <c r="T299" s="11">
        <f>IFERROR(VLOOKUP(C299,'[1]Influenze Pivot Data Sheet'!$A$1:$M$461,6,FALSE),0)</f>
        <v>48</v>
      </c>
      <c r="U299" s="11">
        <f>IFERROR(VLOOKUP(C299,'[1]Influenze Pivot Data Sheet'!$A$1:$M$461,7,FALSE),0)</f>
        <v>121</v>
      </c>
      <c r="V299" s="11">
        <f>IFERROR(VLOOKUP(C299,'[1]Influenze Pivot Data Sheet'!$A$1:$M$461,8,FALSE),0)</f>
        <v>333</v>
      </c>
      <c r="W299" s="11">
        <f>IFERROR(VLOOKUP(C299,'[1]Influenze Pivot Data Sheet'!$A$1:$M$461,9,FALSE),0)</f>
        <v>655</v>
      </c>
      <c r="X299" s="11">
        <f>IFERROR(VLOOKUP(C299,'[1]Influenze Pivot Data Sheet'!$A$1:$M$461,10,FALSE),0)</f>
        <v>1134</v>
      </c>
      <c r="Y299" s="11">
        <f>IFERROR(VLOOKUP(C299,'[1]Influenze Pivot Data Sheet'!$A$1:$M$461,11,FALSE),0)</f>
        <v>2166</v>
      </c>
      <c r="Z299" s="11">
        <f>IFERROR(VLOOKUP(C299,'[1]Influenze Pivot Data Sheet'!$A$1:$M$461,12,FALSE),0)</f>
        <v>3955</v>
      </c>
      <c r="AA299" s="11">
        <f>IFERROR(VLOOKUP(C299,'[1]Influenze Pivot Data Sheet'!$A$1:$M$461,13,FALSE),0)</f>
        <v>4696</v>
      </c>
      <c r="AB299" s="4">
        <f t="shared" si="23"/>
        <v>7.9269695962359685E-5</v>
      </c>
      <c r="AC299" s="4">
        <f t="shared" si="24"/>
        <v>2.0943824735093342E-5</v>
      </c>
      <c r="AD299" s="4">
        <f t="shared" si="25"/>
        <v>1.6581748017727395E-5</v>
      </c>
      <c r="AE299" s="4">
        <f t="shared" si="26"/>
        <v>1.8808161627588646E-5</v>
      </c>
      <c r="AF299" s="4">
        <f t="shared" si="26"/>
        <v>1.9399896533885154E-5</v>
      </c>
      <c r="AG299" s="4">
        <f t="shared" si="26"/>
        <v>4.4402985348482704E-5</v>
      </c>
      <c r="AH299" s="4">
        <f t="shared" si="26"/>
        <v>1.3233432180050978E-4</v>
      </c>
      <c r="AI299" s="4">
        <f t="shared" si="26"/>
        <v>3.9508240031558336E-4</v>
      </c>
      <c r="AJ299" s="4">
        <f t="shared" si="26"/>
        <v>1.2796222970235804E-3</v>
      </c>
      <c r="AK299" s="4">
        <f t="shared" si="22"/>
        <v>4.9939017220430272E-3</v>
      </c>
      <c r="AL299" s="4">
        <f t="shared" si="22"/>
        <v>1.3281572699399894E-3</v>
      </c>
      <c r="AM299" s="4">
        <f t="shared" si="22"/>
        <v>2.3858012311567554E-4</v>
      </c>
    </row>
    <row r="300" spans="1:39" x14ac:dyDescent="0.3">
      <c r="A300" s="9" t="s">
        <v>360</v>
      </c>
      <c r="B300" s="9" t="s">
        <v>22</v>
      </c>
      <c r="C300" s="9" t="s">
        <v>361</v>
      </c>
      <c r="D300" s="10">
        <f>VLOOKUP(C300,'[1]Cenus Pivot Data Sheet'!$A$1:$M$469,2,FALSE)</f>
        <v>629907.10199999972</v>
      </c>
      <c r="E300" s="10">
        <f>VLOOKUP(C300,'[1]Cenus Pivot Data Sheet'!$A$1:$M$469,3,FALSE)</f>
        <v>1194008.5070000004</v>
      </c>
      <c r="F300" s="10">
        <f>VLOOKUP(C300,'[1]Cenus Pivot Data Sheet'!$A$1:$M$469,4,FALSE)</f>
        <v>1259853.595</v>
      </c>
      <c r="G300" s="10">
        <f>VLOOKUP(C300,'[1]Cenus Pivot Data Sheet'!$A$1:$M$469,5,FALSE)</f>
        <v>1200419.0210000002</v>
      </c>
      <c r="H300" s="10">
        <f>VLOOKUP(C300,'[1]Cenus Pivot Data Sheet'!$A$1:$M$469,6,FALSE)</f>
        <v>1313075.2689999999</v>
      </c>
      <c r="I300" s="10">
        <f>VLOOKUP(C300,'[1]Cenus Pivot Data Sheet'!$A$1:$M$469,7,FALSE)</f>
        <v>1275395.4470000002</v>
      </c>
      <c r="J300" s="10">
        <f>VLOOKUP(C300,'[1]Cenus Pivot Data Sheet'!$A$1:$M$469,8,FALSE)</f>
        <v>997468.33900000039</v>
      </c>
      <c r="K300" s="10">
        <f>VLOOKUP(C300,'[1]Cenus Pivot Data Sheet'!$A$1:$M$469,9,FALSE)</f>
        <v>600753.60299999989</v>
      </c>
      <c r="L300" s="10">
        <f>VLOOKUP(C300,'[1]Cenus Pivot Data Sheet'!$A$1:$M$469,10,FALSE)</f>
        <v>378439.97200000007</v>
      </c>
      <c r="M300" s="10">
        <f>VLOOKUP(C300,'[1]Cenus Pivot Data Sheet'!$A$1:$M$469,11,FALSE)</f>
        <v>132036.57</v>
      </c>
      <c r="N300" s="10">
        <f>VLOOKUP(C300,'[1]Cenus Pivot Data Sheet'!$A$1:$M$469,12,FALSE)</f>
        <v>1111230.145</v>
      </c>
      <c r="O300" s="10">
        <f>VLOOKUP(C300,'[1]Cenus Pivot Data Sheet'!$A$1:$M$469,13,FALSE)</f>
        <v>8981357.4250000007</v>
      </c>
      <c r="P300" s="11">
        <f>IFERROR(VLOOKUP(C300,'[1]Influenze Pivot Data Sheet'!$A$1:$M$461,2,FALSE),0)</f>
        <v>129</v>
      </c>
      <c r="Q300" s="11">
        <f>IFERROR(VLOOKUP(C300,'[1]Influenze Pivot Data Sheet'!$A$1:$M$461,3,FALSE),0)</f>
        <v>49</v>
      </c>
      <c r="R300" s="11">
        <f>IFERROR(VLOOKUP(C300,'[1]Influenze Pivot Data Sheet'!$A$1:$M$461,4,FALSE),0)</f>
        <v>39</v>
      </c>
      <c r="S300" s="11">
        <f>IFERROR(VLOOKUP(C300,'[1]Influenze Pivot Data Sheet'!$A$1:$M$461,5,FALSE),0)</f>
        <v>58</v>
      </c>
      <c r="T300" s="11">
        <f>IFERROR(VLOOKUP(C300,'[1]Influenze Pivot Data Sheet'!$A$1:$M$461,6,FALSE),0)</f>
        <v>52</v>
      </c>
      <c r="U300" s="11">
        <f>IFERROR(VLOOKUP(C300,'[1]Influenze Pivot Data Sheet'!$A$1:$M$461,7,FALSE),0)</f>
        <v>92</v>
      </c>
      <c r="V300" s="11">
        <f>IFERROR(VLOOKUP(C300,'[1]Influenze Pivot Data Sheet'!$A$1:$M$461,8,FALSE),0)</f>
        <v>117</v>
      </c>
      <c r="W300" s="11">
        <f>IFERROR(VLOOKUP(C300,'[1]Influenze Pivot Data Sheet'!$A$1:$M$461,9,FALSE),0)</f>
        <v>260</v>
      </c>
      <c r="X300" s="11">
        <f>IFERROR(VLOOKUP(C300,'[1]Influenze Pivot Data Sheet'!$A$1:$M$461,10,FALSE),0)</f>
        <v>475</v>
      </c>
      <c r="Y300" s="11">
        <f>IFERROR(VLOOKUP(C300,'[1]Influenze Pivot Data Sheet'!$A$1:$M$461,11,FALSE),0)</f>
        <v>697</v>
      </c>
      <c r="Z300" s="11">
        <f>IFERROR(VLOOKUP(C300,'[1]Influenze Pivot Data Sheet'!$A$1:$M$461,12,FALSE),0)</f>
        <v>1432</v>
      </c>
      <c r="AA300" s="11">
        <f>IFERROR(VLOOKUP(C300,'[1]Influenze Pivot Data Sheet'!$A$1:$M$461,13,FALSE),0)</f>
        <v>1968</v>
      </c>
      <c r="AB300" s="4">
        <f t="shared" si="23"/>
        <v>2.0479210282026643E-4</v>
      </c>
      <c r="AC300" s="4">
        <f t="shared" si="24"/>
        <v>4.1038233574327444E-5</v>
      </c>
      <c r="AD300" s="4">
        <f t="shared" si="25"/>
        <v>3.0955977865031215E-5</v>
      </c>
      <c r="AE300" s="4">
        <f t="shared" si="26"/>
        <v>4.8316461989817133E-5</v>
      </c>
      <c r="AF300" s="4">
        <f t="shared" si="26"/>
        <v>3.9601690190693866E-5</v>
      </c>
      <c r="AG300" s="4">
        <f t="shared" si="26"/>
        <v>7.2134489907740742E-5</v>
      </c>
      <c r="AH300" s="4">
        <f t="shared" si="26"/>
        <v>1.1729695612925109E-4</v>
      </c>
      <c r="AI300" s="4">
        <f t="shared" si="26"/>
        <v>4.3278974724684263E-4</v>
      </c>
      <c r="AJ300" s="4">
        <f t="shared" si="26"/>
        <v>1.255152825135501E-3</v>
      </c>
      <c r="AK300" s="4">
        <f t="shared" si="22"/>
        <v>5.27884055152296E-3</v>
      </c>
      <c r="AL300" s="4">
        <f t="shared" si="22"/>
        <v>1.2886619450015011E-3</v>
      </c>
      <c r="AM300" s="4">
        <f t="shared" si="22"/>
        <v>2.1912055237017803E-4</v>
      </c>
    </row>
    <row r="301" spans="1:39" x14ac:dyDescent="0.3">
      <c r="A301" s="9" t="s">
        <v>360</v>
      </c>
      <c r="B301" s="9" t="s">
        <v>24</v>
      </c>
      <c r="C301" s="9" t="s">
        <v>362</v>
      </c>
      <c r="D301" s="10">
        <f>VLOOKUP(C301,'[1]Cenus Pivot Data Sheet'!$A$1:$M$469,2,FALSE)</f>
        <v>619388.90500000003</v>
      </c>
      <c r="E301" s="10">
        <f>VLOOKUP(C301,'[1]Cenus Pivot Data Sheet'!$A$1:$M$469,3,FALSE)</f>
        <v>1231015.8289999999</v>
      </c>
      <c r="F301" s="10">
        <f>VLOOKUP(C301,'[1]Cenus Pivot Data Sheet'!$A$1:$M$469,4,FALSE)</f>
        <v>1287084.7029999997</v>
      </c>
      <c r="G301" s="10">
        <f>VLOOKUP(C301,'[1]Cenus Pivot Data Sheet'!$A$1:$M$469,5,FALSE)</f>
        <v>1215825.483</v>
      </c>
      <c r="H301" s="10">
        <f>VLOOKUP(C301,'[1]Cenus Pivot Data Sheet'!$A$1:$M$469,6,FALSE)</f>
        <v>1332852.5079999999</v>
      </c>
      <c r="I301" s="10">
        <f>VLOOKUP(C301,'[1]Cenus Pivot Data Sheet'!$A$1:$M$469,7,FALSE)</f>
        <v>1323392.8719999997</v>
      </c>
      <c r="J301" s="10">
        <f>VLOOKUP(C301,'[1]Cenus Pivot Data Sheet'!$A$1:$M$469,8,FALSE)</f>
        <v>1062270.7980000002</v>
      </c>
      <c r="K301" s="10">
        <f>VLOOKUP(C301,'[1]Cenus Pivot Data Sheet'!$A$1:$M$469,9,FALSE)</f>
        <v>646932.05299999996</v>
      </c>
      <c r="L301" s="10">
        <f>VLOOKUP(C301,'[1]Cenus Pivot Data Sheet'!$A$1:$M$469,10,FALSE)</f>
        <v>379510.88500000001</v>
      </c>
      <c r="M301" s="10">
        <f>VLOOKUP(C301,'[1]Cenus Pivot Data Sheet'!$A$1:$M$469,11,FALSE)</f>
        <v>134309.69200000004</v>
      </c>
      <c r="N301" s="10">
        <f>VLOOKUP(C301,'[1]Cenus Pivot Data Sheet'!$A$1:$M$469,12,FALSE)</f>
        <v>1160752.6299999999</v>
      </c>
      <c r="O301" s="10">
        <f>VLOOKUP(C301,'[1]Cenus Pivot Data Sheet'!$A$1:$M$469,13,FALSE)</f>
        <v>9232583.7279999983</v>
      </c>
      <c r="P301" s="11">
        <f>IFERROR(VLOOKUP(C301,'[1]Influenze Pivot Data Sheet'!$A$1:$M$461,2,FALSE),0)</f>
        <v>86</v>
      </c>
      <c r="Q301" s="11">
        <f>IFERROR(VLOOKUP(C301,'[1]Influenze Pivot Data Sheet'!$A$1:$M$461,3,FALSE),0)</f>
        <v>52</v>
      </c>
      <c r="R301" s="11">
        <f>IFERROR(VLOOKUP(C301,'[1]Influenze Pivot Data Sheet'!$A$1:$M$461,4,FALSE),0)</f>
        <v>36</v>
      </c>
      <c r="S301" s="11">
        <f>IFERROR(VLOOKUP(C301,'[1]Influenze Pivot Data Sheet'!$A$1:$M$461,5,FALSE),0)</f>
        <v>39</v>
      </c>
      <c r="T301" s="11">
        <f>IFERROR(VLOOKUP(C301,'[1]Influenze Pivot Data Sheet'!$A$1:$M$461,6,FALSE),0)</f>
        <v>41</v>
      </c>
      <c r="U301" s="11">
        <f>IFERROR(VLOOKUP(C301,'[1]Influenze Pivot Data Sheet'!$A$1:$M$461,7,FALSE),0)</f>
        <v>53</v>
      </c>
      <c r="V301" s="11">
        <f>IFERROR(VLOOKUP(C301,'[1]Influenze Pivot Data Sheet'!$A$1:$M$461,8,FALSE),0)</f>
        <v>126</v>
      </c>
      <c r="W301" s="11">
        <f>IFERROR(VLOOKUP(C301,'[1]Influenze Pivot Data Sheet'!$A$1:$M$461,9,FALSE),0)</f>
        <v>213</v>
      </c>
      <c r="X301" s="11">
        <f>IFERROR(VLOOKUP(C301,'[1]Influenze Pivot Data Sheet'!$A$1:$M$461,10,FALSE),0)</f>
        <v>440</v>
      </c>
      <c r="Y301" s="11">
        <f>IFERROR(VLOOKUP(C301,'[1]Influenze Pivot Data Sheet'!$A$1:$M$461,11,FALSE),0)</f>
        <v>783</v>
      </c>
      <c r="Z301" s="11">
        <f>IFERROR(VLOOKUP(C301,'[1]Influenze Pivot Data Sheet'!$A$1:$M$461,12,FALSE),0)</f>
        <v>1436</v>
      </c>
      <c r="AA301" s="11">
        <f>IFERROR(VLOOKUP(C301,'[1]Influenze Pivot Data Sheet'!$A$1:$M$461,13,FALSE),0)</f>
        <v>1869</v>
      </c>
      <c r="AB301" s="4">
        <f t="shared" si="23"/>
        <v>1.3884652970979516E-4</v>
      </c>
      <c r="AC301" s="4">
        <f t="shared" si="24"/>
        <v>4.2241536440877075E-5</v>
      </c>
      <c r="AD301" s="4">
        <f t="shared" si="25"/>
        <v>2.7970187133829999E-5</v>
      </c>
      <c r="AE301" s="4">
        <f t="shared" si="26"/>
        <v>3.2076972020498436E-5</v>
      </c>
      <c r="AF301" s="4">
        <f t="shared" si="26"/>
        <v>3.0761093034609048E-5</v>
      </c>
      <c r="AG301" s="4">
        <f t="shared" si="26"/>
        <v>4.0048575990818856E-5</v>
      </c>
      <c r="AH301" s="4">
        <f t="shared" si="26"/>
        <v>1.1861382261211324E-4</v>
      </c>
      <c r="AI301" s="4">
        <f t="shared" si="26"/>
        <v>3.2924632349295578E-4</v>
      </c>
      <c r="AJ301" s="4">
        <f t="shared" si="26"/>
        <v>1.1593870357631507E-3</v>
      </c>
      <c r="AK301" s="4">
        <f t="shared" si="22"/>
        <v>5.8298101078215541E-3</v>
      </c>
      <c r="AL301" s="4">
        <f t="shared" si="22"/>
        <v>1.2371283621386239E-3</v>
      </c>
      <c r="AM301" s="4">
        <f t="shared" si="22"/>
        <v>2.0243520720335462E-4</v>
      </c>
    </row>
    <row r="302" spans="1:39" x14ac:dyDescent="0.3">
      <c r="A302" s="9" t="s">
        <v>360</v>
      </c>
      <c r="B302" s="9" t="s">
        <v>26</v>
      </c>
      <c r="C302" s="9" t="s">
        <v>363</v>
      </c>
      <c r="D302" s="10">
        <f>VLOOKUP(C302,'[1]Cenus Pivot Data Sheet'!$A$1:$M$469,2,FALSE)</f>
        <v>619095.12700000009</v>
      </c>
      <c r="E302" s="10">
        <f>VLOOKUP(C302,'[1]Cenus Pivot Data Sheet'!$A$1:$M$469,3,FALSE)</f>
        <v>1236622.8929999997</v>
      </c>
      <c r="F302" s="10">
        <f>VLOOKUP(C302,'[1]Cenus Pivot Data Sheet'!$A$1:$M$469,4,FALSE)</f>
        <v>1293502.3370000003</v>
      </c>
      <c r="G302" s="10">
        <f>VLOOKUP(C302,'[1]Cenus Pivot Data Sheet'!$A$1:$M$469,5,FALSE)</f>
        <v>1217300.0850000007</v>
      </c>
      <c r="H302" s="10">
        <f>VLOOKUP(C302,'[1]Cenus Pivot Data Sheet'!$A$1:$M$469,6,FALSE)</f>
        <v>1317098.6530000004</v>
      </c>
      <c r="I302" s="10">
        <f>VLOOKUP(C302,'[1]Cenus Pivot Data Sheet'!$A$1:$M$469,7,FALSE)</f>
        <v>1327171.2469999995</v>
      </c>
      <c r="J302" s="10">
        <f>VLOOKUP(C302,'[1]Cenus Pivot Data Sheet'!$A$1:$M$469,8,FALSE)</f>
        <v>1086486.5980000002</v>
      </c>
      <c r="K302" s="10">
        <f>VLOOKUP(C302,'[1]Cenus Pivot Data Sheet'!$A$1:$M$469,9,FALSE)</f>
        <v>659010.88200000022</v>
      </c>
      <c r="L302" s="10">
        <f>VLOOKUP(C302,'[1]Cenus Pivot Data Sheet'!$A$1:$M$469,10,FALSE)</f>
        <v>380524.299</v>
      </c>
      <c r="M302" s="10">
        <f>VLOOKUP(C302,'[1]Cenus Pivot Data Sheet'!$A$1:$M$469,11,FALSE)</f>
        <v>137430.03999999995</v>
      </c>
      <c r="N302" s="10">
        <f>VLOOKUP(C302,'[1]Cenus Pivot Data Sheet'!$A$1:$M$469,12,FALSE)</f>
        <v>1176965.2210000001</v>
      </c>
      <c r="O302" s="10">
        <f>VLOOKUP(C302,'[1]Cenus Pivot Data Sheet'!$A$1:$M$469,13,FALSE)</f>
        <v>9274242.1610000003</v>
      </c>
      <c r="P302" s="11">
        <f>IFERROR(VLOOKUP(C302,'[1]Influenze Pivot Data Sheet'!$A$1:$M$461,2,FALSE),0)</f>
        <v>94</v>
      </c>
      <c r="Q302" s="11">
        <f>IFERROR(VLOOKUP(C302,'[1]Influenze Pivot Data Sheet'!$A$1:$M$461,3,FALSE),0)</f>
        <v>63</v>
      </c>
      <c r="R302" s="11">
        <f>IFERROR(VLOOKUP(C302,'[1]Influenze Pivot Data Sheet'!$A$1:$M$461,4,FALSE),0)</f>
        <v>54</v>
      </c>
      <c r="S302" s="11">
        <f>IFERROR(VLOOKUP(C302,'[1]Influenze Pivot Data Sheet'!$A$1:$M$461,5,FALSE),0)</f>
        <v>65</v>
      </c>
      <c r="T302" s="11">
        <f>IFERROR(VLOOKUP(C302,'[1]Influenze Pivot Data Sheet'!$A$1:$M$461,6,FALSE),0)</f>
        <v>70</v>
      </c>
      <c r="U302" s="11">
        <f>IFERROR(VLOOKUP(C302,'[1]Influenze Pivot Data Sheet'!$A$1:$M$461,7,FALSE),0)</f>
        <v>53</v>
      </c>
      <c r="V302" s="11">
        <f>IFERROR(VLOOKUP(C302,'[1]Influenze Pivot Data Sheet'!$A$1:$M$461,8,FALSE),0)</f>
        <v>106</v>
      </c>
      <c r="W302" s="11">
        <f>IFERROR(VLOOKUP(C302,'[1]Influenze Pivot Data Sheet'!$A$1:$M$461,9,FALSE),0)</f>
        <v>223</v>
      </c>
      <c r="X302" s="11">
        <f>IFERROR(VLOOKUP(C302,'[1]Influenze Pivot Data Sheet'!$A$1:$M$461,10,FALSE),0)</f>
        <v>412</v>
      </c>
      <c r="Y302" s="11">
        <f>IFERROR(VLOOKUP(C302,'[1]Influenze Pivot Data Sheet'!$A$1:$M$461,11,FALSE),0)</f>
        <v>709</v>
      </c>
      <c r="Z302" s="11">
        <f>IFERROR(VLOOKUP(C302,'[1]Influenze Pivot Data Sheet'!$A$1:$M$461,12,FALSE),0)</f>
        <v>1344</v>
      </c>
      <c r="AA302" s="11">
        <f>IFERROR(VLOOKUP(C302,'[1]Influenze Pivot Data Sheet'!$A$1:$M$461,13,FALSE),0)</f>
        <v>1849</v>
      </c>
      <c r="AB302" s="4">
        <f t="shared" si="23"/>
        <v>1.5183450151756725E-4</v>
      </c>
      <c r="AC302" s="4">
        <f t="shared" si="24"/>
        <v>5.0945199507963516E-5</v>
      </c>
      <c r="AD302" s="4">
        <f t="shared" si="25"/>
        <v>4.174712210048368E-5</v>
      </c>
      <c r="AE302" s="4">
        <f t="shared" si="26"/>
        <v>5.3396858178975618E-5</v>
      </c>
      <c r="AF302" s="4">
        <f t="shared" si="26"/>
        <v>5.3147119876372674E-5</v>
      </c>
      <c r="AG302" s="4">
        <f t="shared" si="26"/>
        <v>3.993456015552153E-5</v>
      </c>
      <c r="AH302" s="4">
        <f t="shared" si="26"/>
        <v>9.7562179041254938E-5</v>
      </c>
      <c r="AI302" s="4">
        <f t="shared" si="26"/>
        <v>3.3838591454397247E-4</v>
      </c>
      <c r="AJ302" s="4">
        <f t="shared" si="26"/>
        <v>1.0827166650926542E-3</v>
      </c>
      <c r="AK302" s="4">
        <f t="shared" si="22"/>
        <v>5.1589885297275637E-3</v>
      </c>
      <c r="AL302" s="4">
        <f t="shared" si="22"/>
        <v>1.1419198936550392E-3</v>
      </c>
      <c r="AM302" s="4">
        <f t="shared" si="22"/>
        <v>1.9936938974651818E-4</v>
      </c>
    </row>
    <row r="303" spans="1:39" x14ac:dyDescent="0.3">
      <c r="A303" s="9" t="s">
        <v>360</v>
      </c>
      <c r="B303" s="9" t="s">
        <v>28</v>
      </c>
      <c r="C303" s="9" t="s">
        <v>364</v>
      </c>
      <c r="D303" s="10">
        <f>VLOOKUP(C303,'[1]Cenus Pivot Data Sheet'!$A$1:$M$469,2,FALSE)</f>
        <v>616253.63300000003</v>
      </c>
      <c r="E303" s="10">
        <f>VLOOKUP(C303,'[1]Cenus Pivot Data Sheet'!$A$1:$M$469,3,FALSE)</f>
        <v>1242066.1819999998</v>
      </c>
      <c r="F303" s="10">
        <f>VLOOKUP(C303,'[1]Cenus Pivot Data Sheet'!$A$1:$M$469,4,FALSE)</f>
        <v>1304008.0090000001</v>
      </c>
      <c r="G303" s="10">
        <f>VLOOKUP(C303,'[1]Cenus Pivot Data Sheet'!$A$1:$M$469,5,FALSE)</f>
        <v>1225213.8540000001</v>
      </c>
      <c r="H303" s="10">
        <f>VLOOKUP(C303,'[1]Cenus Pivot Data Sheet'!$A$1:$M$469,6,FALSE)</f>
        <v>1302627.9460000002</v>
      </c>
      <c r="I303" s="10">
        <f>VLOOKUP(C303,'[1]Cenus Pivot Data Sheet'!$A$1:$M$469,7,FALSE)</f>
        <v>1326692.8749999995</v>
      </c>
      <c r="J303" s="10">
        <f>VLOOKUP(C303,'[1]Cenus Pivot Data Sheet'!$A$1:$M$469,8,FALSE)</f>
        <v>1109451.773</v>
      </c>
      <c r="K303" s="10">
        <f>VLOOKUP(C303,'[1]Cenus Pivot Data Sheet'!$A$1:$M$469,9,FALSE)</f>
        <v>684126.66300000018</v>
      </c>
      <c r="L303" s="10">
        <f>VLOOKUP(C303,'[1]Cenus Pivot Data Sheet'!$A$1:$M$469,10,FALSE)</f>
        <v>381596.29299999995</v>
      </c>
      <c r="M303" s="10">
        <f>VLOOKUP(C303,'[1]Cenus Pivot Data Sheet'!$A$1:$M$469,11,FALSE)</f>
        <v>140049.56699999998</v>
      </c>
      <c r="N303" s="10">
        <f>VLOOKUP(C303,'[1]Cenus Pivot Data Sheet'!$A$1:$M$469,12,FALSE)</f>
        <v>1205772.5230000003</v>
      </c>
      <c r="O303" s="10">
        <f>VLOOKUP(C303,'[1]Cenus Pivot Data Sheet'!$A$1:$M$469,13,FALSE)</f>
        <v>9332086.7949999999</v>
      </c>
      <c r="P303" s="11">
        <f>IFERROR(VLOOKUP(C303,'[1]Influenze Pivot Data Sheet'!$A$1:$M$461,2,FALSE),0)</f>
        <v>117</v>
      </c>
      <c r="Q303" s="11">
        <f>IFERROR(VLOOKUP(C303,'[1]Influenze Pivot Data Sheet'!$A$1:$M$461,3,FALSE),0)</f>
        <v>60</v>
      </c>
      <c r="R303" s="11">
        <f>IFERROR(VLOOKUP(C303,'[1]Influenze Pivot Data Sheet'!$A$1:$M$461,4,FALSE),0)</f>
        <v>59</v>
      </c>
      <c r="S303" s="11">
        <f>IFERROR(VLOOKUP(C303,'[1]Influenze Pivot Data Sheet'!$A$1:$M$461,5,FALSE),0)</f>
        <v>39</v>
      </c>
      <c r="T303" s="11">
        <f>IFERROR(VLOOKUP(C303,'[1]Influenze Pivot Data Sheet'!$A$1:$M$461,6,FALSE),0)</f>
        <v>53</v>
      </c>
      <c r="U303" s="11">
        <f>IFERROR(VLOOKUP(C303,'[1]Influenze Pivot Data Sheet'!$A$1:$M$461,7,FALSE),0)</f>
        <v>55</v>
      </c>
      <c r="V303" s="11">
        <f>IFERROR(VLOOKUP(C303,'[1]Influenze Pivot Data Sheet'!$A$1:$M$461,8,FALSE),0)</f>
        <v>174</v>
      </c>
      <c r="W303" s="11">
        <f>IFERROR(VLOOKUP(C303,'[1]Influenze Pivot Data Sheet'!$A$1:$M$461,9,FALSE),0)</f>
        <v>293</v>
      </c>
      <c r="X303" s="11">
        <f>IFERROR(VLOOKUP(C303,'[1]Influenze Pivot Data Sheet'!$A$1:$M$461,10,FALSE),0)</f>
        <v>510</v>
      </c>
      <c r="Y303" s="11">
        <f>IFERROR(VLOOKUP(C303,'[1]Influenze Pivot Data Sheet'!$A$1:$M$461,11,FALSE),0)</f>
        <v>794</v>
      </c>
      <c r="Z303" s="11">
        <f>IFERROR(VLOOKUP(C303,'[1]Influenze Pivot Data Sheet'!$A$1:$M$461,12,FALSE),0)</f>
        <v>1597</v>
      </c>
      <c r="AA303" s="11">
        <f>IFERROR(VLOOKUP(C303,'[1]Influenze Pivot Data Sheet'!$A$1:$M$461,13,FALSE),0)</f>
        <v>2154</v>
      </c>
      <c r="AB303" s="4">
        <f t="shared" si="23"/>
        <v>1.8985689290045937E-4</v>
      </c>
      <c r="AC303" s="4">
        <f t="shared" si="24"/>
        <v>4.8306604647577478E-5</v>
      </c>
      <c r="AD303" s="4">
        <f t="shared" si="25"/>
        <v>4.5245120883302796E-5</v>
      </c>
      <c r="AE303" s="4">
        <f t="shared" si="26"/>
        <v>3.1831177775761587E-5</v>
      </c>
      <c r="AF303" s="4">
        <f t="shared" si="26"/>
        <v>4.0686982159985065E-5</v>
      </c>
      <c r="AG303" s="4">
        <f t="shared" si="26"/>
        <v>4.1456467458604551E-5</v>
      </c>
      <c r="AH303" s="4">
        <f t="shared" si="26"/>
        <v>1.5683421689389646E-4</v>
      </c>
      <c r="AI303" s="4">
        <f t="shared" si="26"/>
        <v>4.2828326367978428E-4</v>
      </c>
      <c r="AJ303" s="4">
        <f t="shared" si="26"/>
        <v>1.3364909705765933E-3</v>
      </c>
      <c r="AK303" s="4">
        <f t="shared" si="22"/>
        <v>5.6694213128127705E-3</v>
      </c>
      <c r="AL303" s="4">
        <f t="shared" si="22"/>
        <v>1.3244620934192573E-3</v>
      </c>
      <c r="AM303" s="4">
        <f t="shared" si="22"/>
        <v>2.3081654160718722E-4</v>
      </c>
    </row>
    <row r="304" spans="1:39" x14ac:dyDescent="0.3">
      <c r="A304" s="9" t="s">
        <v>360</v>
      </c>
      <c r="B304" s="9" t="s">
        <v>30</v>
      </c>
      <c r="C304" s="9" t="s">
        <v>365</v>
      </c>
      <c r="D304" s="10">
        <f>VLOOKUP(C304,'[1]Cenus Pivot Data Sheet'!$A$1:$M$469,2,FALSE)</f>
        <v>616638.81700000016</v>
      </c>
      <c r="E304" s="10">
        <f>VLOOKUP(C304,'[1]Cenus Pivot Data Sheet'!$A$1:$M$469,3,FALSE)</f>
        <v>1263333.5290000001</v>
      </c>
      <c r="F304" s="10">
        <f>VLOOKUP(C304,'[1]Cenus Pivot Data Sheet'!$A$1:$M$469,4,FALSE)</f>
        <v>1323872.145</v>
      </c>
      <c r="G304" s="10">
        <f>VLOOKUP(C304,'[1]Cenus Pivot Data Sheet'!$A$1:$M$469,5,FALSE)</f>
        <v>1239162.7350000008</v>
      </c>
      <c r="H304" s="10">
        <f>VLOOKUP(C304,'[1]Cenus Pivot Data Sheet'!$A$1:$M$469,6,FALSE)</f>
        <v>1301525.1850000001</v>
      </c>
      <c r="I304" s="10">
        <f>VLOOKUP(C304,'[1]Cenus Pivot Data Sheet'!$A$1:$M$469,7,FALSE)</f>
        <v>1342227.8359999999</v>
      </c>
      <c r="J304" s="10">
        <f>VLOOKUP(C304,'[1]Cenus Pivot Data Sheet'!$A$1:$M$469,8,FALSE)</f>
        <v>1144432.7349999999</v>
      </c>
      <c r="K304" s="10">
        <f>VLOOKUP(C304,'[1]Cenus Pivot Data Sheet'!$A$1:$M$469,9,FALSE)</f>
        <v>720958.55299999996</v>
      </c>
      <c r="L304" s="10">
        <f>VLOOKUP(C304,'[1]Cenus Pivot Data Sheet'!$A$1:$M$469,10,FALSE)</f>
        <v>388435.29</v>
      </c>
      <c r="M304" s="10">
        <f>VLOOKUP(C304,'[1]Cenus Pivot Data Sheet'!$A$1:$M$469,11,FALSE)</f>
        <v>146756.73899999997</v>
      </c>
      <c r="N304" s="10">
        <f>VLOOKUP(C304,'[1]Cenus Pivot Data Sheet'!$A$1:$M$469,12,FALSE)</f>
        <v>1256150.5819999999</v>
      </c>
      <c r="O304" s="10">
        <f>VLOOKUP(C304,'[1]Cenus Pivot Data Sheet'!$A$1:$M$469,13,FALSE)</f>
        <v>9487343.5640000012</v>
      </c>
      <c r="P304" s="11">
        <f>IFERROR(VLOOKUP(C304,'[1]Influenze Pivot Data Sheet'!$A$1:$M$461,2,FALSE),0)</f>
        <v>117</v>
      </c>
      <c r="Q304" s="11">
        <f>IFERROR(VLOOKUP(C304,'[1]Influenze Pivot Data Sheet'!$A$1:$M$461,3,FALSE),0)</f>
        <v>58</v>
      </c>
      <c r="R304" s="11">
        <f>IFERROR(VLOOKUP(C304,'[1]Influenze Pivot Data Sheet'!$A$1:$M$461,4,FALSE),0)</f>
        <v>60</v>
      </c>
      <c r="S304" s="11">
        <f>IFERROR(VLOOKUP(C304,'[1]Influenze Pivot Data Sheet'!$A$1:$M$461,5,FALSE),0)</f>
        <v>37</v>
      </c>
      <c r="T304" s="11">
        <f>IFERROR(VLOOKUP(C304,'[1]Influenze Pivot Data Sheet'!$A$1:$M$461,6,FALSE),0)</f>
        <v>60</v>
      </c>
      <c r="U304" s="11">
        <f>IFERROR(VLOOKUP(C304,'[1]Influenze Pivot Data Sheet'!$A$1:$M$461,7,FALSE),0)</f>
        <v>88</v>
      </c>
      <c r="V304" s="11">
        <f>IFERROR(VLOOKUP(C304,'[1]Influenze Pivot Data Sheet'!$A$1:$M$461,8,FALSE),0)</f>
        <v>160</v>
      </c>
      <c r="W304" s="11">
        <f>IFERROR(VLOOKUP(C304,'[1]Influenze Pivot Data Sheet'!$A$1:$M$461,9,FALSE),0)</f>
        <v>288</v>
      </c>
      <c r="X304" s="11">
        <f>IFERROR(VLOOKUP(C304,'[1]Influenze Pivot Data Sheet'!$A$1:$M$461,10,FALSE),0)</f>
        <v>501</v>
      </c>
      <c r="Y304" s="11">
        <f>IFERROR(VLOOKUP(C304,'[1]Influenze Pivot Data Sheet'!$A$1:$M$461,11,FALSE),0)</f>
        <v>797</v>
      </c>
      <c r="Z304" s="11">
        <f>IFERROR(VLOOKUP(C304,'[1]Influenze Pivot Data Sheet'!$A$1:$M$461,12,FALSE),0)</f>
        <v>1586</v>
      </c>
      <c r="AA304" s="11">
        <f>IFERROR(VLOOKUP(C304,'[1]Influenze Pivot Data Sheet'!$A$1:$M$461,13,FALSE),0)</f>
        <v>2166</v>
      </c>
      <c r="AB304" s="4">
        <f t="shared" si="23"/>
        <v>1.8973829861897905E-4</v>
      </c>
      <c r="AC304" s="4">
        <f t="shared" si="24"/>
        <v>4.5910283126824217E-5</v>
      </c>
      <c r="AD304" s="4">
        <f t="shared" si="25"/>
        <v>4.5321597124471561E-5</v>
      </c>
      <c r="AE304" s="4">
        <f t="shared" si="26"/>
        <v>2.9858870796336508E-5</v>
      </c>
      <c r="AF304" s="4">
        <f t="shared" si="26"/>
        <v>4.6099761027674615E-5</v>
      </c>
      <c r="AG304" s="4">
        <f t="shared" si="26"/>
        <v>6.5562639694800677E-5</v>
      </c>
      <c r="AH304" s="4">
        <f t="shared" si="26"/>
        <v>1.3980725568812048E-4</v>
      </c>
      <c r="AI304" s="4">
        <f t="shared" si="26"/>
        <v>3.9946817858196632E-4</v>
      </c>
      <c r="AJ304" s="4">
        <f t="shared" si="26"/>
        <v>1.2897901217986656E-3</v>
      </c>
      <c r="AK304" s="4">
        <f t="shared" si="22"/>
        <v>5.4307557215481613E-3</v>
      </c>
      <c r="AL304" s="4">
        <f t="shared" si="22"/>
        <v>1.262587481729161E-3</v>
      </c>
      <c r="AM304" s="4">
        <f t="shared" si="22"/>
        <v>2.2830415968269025E-4</v>
      </c>
    </row>
    <row r="305" spans="1:39" x14ac:dyDescent="0.3">
      <c r="A305" s="9" t="s">
        <v>360</v>
      </c>
      <c r="B305" s="9" t="s">
        <v>32</v>
      </c>
      <c r="C305" s="9" t="s">
        <v>366</v>
      </c>
      <c r="D305" s="10">
        <f>VLOOKUP(C305,'[1]Cenus Pivot Data Sheet'!$A$1:$M$469,2,FALSE)</f>
        <v>611557.70200000005</v>
      </c>
      <c r="E305" s="10">
        <f>VLOOKUP(C305,'[1]Cenus Pivot Data Sheet'!$A$1:$M$469,3,FALSE)</f>
        <v>1272061.4829999998</v>
      </c>
      <c r="F305" s="10">
        <f>VLOOKUP(C305,'[1]Cenus Pivot Data Sheet'!$A$1:$M$469,4,FALSE)</f>
        <v>1334033.6940000001</v>
      </c>
      <c r="G305" s="10">
        <f>VLOOKUP(C305,'[1]Cenus Pivot Data Sheet'!$A$1:$M$469,5,FALSE)</f>
        <v>1251813.7129999995</v>
      </c>
      <c r="H305" s="10">
        <f>VLOOKUP(C305,'[1]Cenus Pivot Data Sheet'!$A$1:$M$469,6,FALSE)</f>
        <v>1296224.3319999999</v>
      </c>
      <c r="I305" s="10">
        <f>VLOOKUP(C305,'[1]Cenus Pivot Data Sheet'!$A$1:$M$469,7,FALSE)</f>
        <v>1345358.327</v>
      </c>
      <c r="J305" s="10">
        <f>VLOOKUP(C305,'[1]Cenus Pivot Data Sheet'!$A$1:$M$469,8,FALSE)</f>
        <v>1177148.361</v>
      </c>
      <c r="K305" s="10">
        <f>VLOOKUP(C305,'[1]Cenus Pivot Data Sheet'!$A$1:$M$469,9,FALSE)</f>
        <v>766343.8</v>
      </c>
      <c r="L305" s="10">
        <f>VLOOKUP(C305,'[1]Cenus Pivot Data Sheet'!$A$1:$M$469,10,FALSE)</f>
        <v>401730.05099999998</v>
      </c>
      <c r="M305" s="10">
        <f>VLOOKUP(C305,'[1]Cenus Pivot Data Sheet'!$A$1:$M$469,11,FALSE)</f>
        <v>155891.88399999996</v>
      </c>
      <c r="N305" s="10">
        <f>VLOOKUP(C305,'[1]Cenus Pivot Data Sheet'!$A$1:$M$469,12,FALSE)</f>
        <v>1323965.7349999999</v>
      </c>
      <c r="O305" s="10">
        <f>VLOOKUP(C305,'[1]Cenus Pivot Data Sheet'!$A$1:$M$469,13,FALSE)</f>
        <v>9612163.3469999991</v>
      </c>
      <c r="P305" s="11">
        <f>IFERROR(VLOOKUP(C305,'[1]Influenze Pivot Data Sheet'!$A$1:$M$461,2,FALSE),0)</f>
        <v>82</v>
      </c>
      <c r="Q305" s="11">
        <f>IFERROR(VLOOKUP(C305,'[1]Influenze Pivot Data Sheet'!$A$1:$M$461,3,FALSE),0)</f>
        <v>76</v>
      </c>
      <c r="R305" s="11">
        <f>IFERROR(VLOOKUP(C305,'[1]Influenze Pivot Data Sheet'!$A$1:$M$461,4,FALSE),0)</f>
        <v>69</v>
      </c>
      <c r="S305" s="11">
        <f>IFERROR(VLOOKUP(C305,'[1]Influenze Pivot Data Sheet'!$A$1:$M$461,5,FALSE),0)</f>
        <v>46</v>
      </c>
      <c r="T305" s="11">
        <f>IFERROR(VLOOKUP(C305,'[1]Influenze Pivot Data Sheet'!$A$1:$M$461,6,FALSE),0)</f>
        <v>60</v>
      </c>
      <c r="U305" s="11">
        <f>IFERROR(VLOOKUP(C305,'[1]Influenze Pivot Data Sheet'!$A$1:$M$461,7,FALSE),0)</f>
        <v>91</v>
      </c>
      <c r="V305" s="11">
        <f>IFERROR(VLOOKUP(C305,'[1]Influenze Pivot Data Sheet'!$A$1:$M$461,8,FALSE),0)</f>
        <v>158</v>
      </c>
      <c r="W305" s="11">
        <f>IFERROR(VLOOKUP(C305,'[1]Influenze Pivot Data Sheet'!$A$1:$M$461,9,FALSE),0)</f>
        <v>304</v>
      </c>
      <c r="X305" s="11">
        <f>IFERROR(VLOOKUP(C305,'[1]Influenze Pivot Data Sheet'!$A$1:$M$461,10,FALSE),0)</f>
        <v>479</v>
      </c>
      <c r="Y305" s="11">
        <f>IFERROR(VLOOKUP(C305,'[1]Influenze Pivot Data Sheet'!$A$1:$M$461,11,FALSE),0)</f>
        <v>745</v>
      </c>
      <c r="Z305" s="11">
        <f>IFERROR(VLOOKUP(C305,'[1]Influenze Pivot Data Sheet'!$A$1:$M$461,12,FALSE),0)</f>
        <v>1528</v>
      </c>
      <c r="AA305" s="11">
        <f>IFERROR(VLOOKUP(C305,'[1]Influenze Pivot Data Sheet'!$A$1:$M$461,13,FALSE),0)</f>
        <v>2110</v>
      </c>
      <c r="AB305" s="4">
        <f t="shared" si="23"/>
        <v>1.3408383171666766E-4</v>
      </c>
      <c r="AC305" s="4">
        <f t="shared" si="24"/>
        <v>5.9745539830954865E-5</v>
      </c>
      <c r="AD305" s="4">
        <f t="shared" si="25"/>
        <v>5.1722831522424792E-5</v>
      </c>
      <c r="AE305" s="4">
        <f t="shared" si="26"/>
        <v>3.6746681652623836E-5</v>
      </c>
      <c r="AF305" s="4">
        <f t="shared" si="26"/>
        <v>4.6288283994347978E-5</v>
      </c>
      <c r="AG305" s="4">
        <f t="shared" si="26"/>
        <v>6.7639972320920563E-5</v>
      </c>
      <c r="AH305" s="4">
        <f t="shared" si="26"/>
        <v>1.3422267339842985E-4</v>
      </c>
      <c r="AI305" s="4">
        <f t="shared" si="26"/>
        <v>3.9668879685592811E-4</v>
      </c>
      <c r="AJ305" s="4">
        <f t="shared" si="26"/>
        <v>1.1923429646541429E-3</v>
      </c>
      <c r="AK305" s="4">
        <f t="shared" si="22"/>
        <v>4.7789530852035897E-3</v>
      </c>
      <c r="AL305" s="4">
        <f t="shared" si="22"/>
        <v>1.1541084180702005E-3</v>
      </c>
      <c r="AM305" s="4">
        <f t="shared" si="22"/>
        <v>2.1951353965062826E-4</v>
      </c>
    </row>
    <row r="306" spans="1:39" x14ac:dyDescent="0.3">
      <c r="A306" s="9" t="s">
        <v>360</v>
      </c>
      <c r="B306" s="9" t="s">
        <v>34</v>
      </c>
      <c r="C306" s="9" t="s">
        <v>367</v>
      </c>
      <c r="D306" s="10">
        <f>VLOOKUP(C306,'[1]Cenus Pivot Data Sheet'!$A$1:$M$469,2,FALSE)</f>
        <v>571738.84400000039</v>
      </c>
      <c r="E306" s="10">
        <f>VLOOKUP(C306,'[1]Cenus Pivot Data Sheet'!$A$1:$M$469,3,FALSE)</f>
        <v>1203754.264</v>
      </c>
      <c r="F306" s="10">
        <f>VLOOKUP(C306,'[1]Cenus Pivot Data Sheet'!$A$1:$M$469,4,FALSE)</f>
        <v>1273622.4140000003</v>
      </c>
      <c r="G306" s="10">
        <f>VLOOKUP(C306,'[1]Cenus Pivot Data Sheet'!$A$1:$M$469,5,FALSE)</f>
        <v>1192207.0379999997</v>
      </c>
      <c r="H306" s="10">
        <f>VLOOKUP(C306,'[1]Cenus Pivot Data Sheet'!$A$1:$M$469,6,FALSE)</f>
        <v>1216011.6380000007</v>
      </c>
      <c r="I306" s="10">
        <f>VLOOKUP(C306,'[1]Cenus Pivot Data Sheet'!$A$1:$M$469,7,FALSE)</f>
        <v>1265547.2829999998</v>
      </c>
      <c r="J306" s="10">
        <f>VLOOKUP(C306,'[1]Cenus Pivot Data Sheet'!$A$1:$M$469,8,FALSE)</f>
        <v>1121255.7370000002</v>
      </c>
      <c r="K306" s="10">
        <f>VLOOKUP(C306,'[1]Cenus Pivot Data Sheet'!$A$1:$M$469,9,FALSE)</f>
        <v>742216.82499999984</v>
      </c>
      <c r="L306" s="10">
        <f>VLOOKUP(C306,'[1]Cenus Pivot Data Sheet'!$A$1:$M$469,10,FALSE)</f>
        <v>378201.20900000003</v>
      </c>
      <c r="M306" s="10">
        <f>VLOOKUP(C306,'[1]Cenus Pivot Data Sheet'!$A$1:$M$469,11,FALSE)</f>
        <v>144175.75599999999</v>
      </c>
      <c r="N306" s="10">
        <f>VLOOKUP(C306,'[1]Cenus Pivot Data Sheet'!$A$1:$M$469,12,FALSE)</f>
        <v>1264593.79</v>
      </c>
      <c r="O306" s="10">
        <f>VLOOKUP(C306,'[1]Cenus Pivot Data Sheet'!$A$1:$M$469,13,FALSE)</f>
        <v>9108731.0079999994</v>
      </c>
      <c r="P306" s="11">
        <f>IFERROR(VLOOKUP(C306,'[1]Influenze Pivot Data Sheet'!$A$1:$M$461,2,FALSE),0)</f>
        <v>101</v>
      </c>
      <c r="Q306" s="11">
        <f>IFERROR(VLOOKUP(C306,'[1]Influenze Pivot Data Sheet'!$A$1:$M$461,3,FALSE),0)</f>
        <v>57</v>
      </c>
      <c r="R306" s="11">
        <f>IFERROR(VLOOKUP(C306,'[1]Influenze Pivot Data Sheet'!$A$1:$M$461,4,FALSE),0)</f>
        <v>41</v>
      </c>
      <c r="S306" s="11">
        <f>IFERROR(VLOOKUP(C306,'[1]Influenze Pivot Data Sheet'!$A$1:$M$461,5,FALSE),0)</f>
        <v>51</v>
      </c>
      <c r="T306" s="11">
        <f>IFERROR(VLOOKUP(C306,'[1]Influenze Pivot Data Sheet'!$A$1:$M$461,6,FALSE),0)</f>
        <v>49</v>
      </c>
      <c r="U306" s="11">
        <f>IFERROR(VLOOKUP(C306,'[1]Influenze Pivot Data Sheet'!$A$1:$M$461,7,FALSE),0)</f>
        <v>79</v>
      </c>
      <c r="V306" s="11">
        <f>IFERROR(VLOOKUP(C306,'[1]Influenze Pivot Data Sheet'!$A$1:$M$461,8,FALSE),0)</f>
        <v>192</v>
      </c>
      <c r="W306" s="11">
        <f>IFERROR(VLOOKUP(C306,'[1]Influenze Pivot Data Sheet'!$A$1:$M$461,9,FALSE),0)</f>
        <v>365</v>
      </c>
      <c r="X306" s="11">
        <f>IFERROR(VLOOKUP(C306,'[1]Influenze Pivot Data Sheet'!$A$1:$M$461,10,FALSE),0)</f>
        <v>510</v>
      </c>
      <c r="Y306" s="11">
        <f>IFERROR(VLOOKUP(C306,'[1]Influenze Pivot Data Sheet'!$A$1:$M$461,11,FALSE),0)</f>
        <v>903</v>
      </c>
      <c r="Z306" s="11">
        <f>IFERROR(VLOOKUP(C306,'[1]Influenze Pivot Data Sheet'!$A$1:$M$461,12,FALSE),0)</f>
        <v>1778</v>
      </c>
      <c r="AA306" s="11">
        <f>IFERROR(VLOOKUP(C306,'[1]Influenze Pivot Data Sheet'!$A$1:$M$461,13,FALSE),0)</f>
        <v>2348</v>
      </c>
      <c r="AB306" s="4">
        <f t="shared" si="23"/>
        <v>1.7665408089711661E-4</v>
      </c>
      <c r="AC306" s="4">
        <f t="shared" si="24"/>
        <v>4.7351857189350731E-5</v>
      </c>
      <c r="AD306" s="4">
        <f t="shared" si="25"/>
        <v>3.2191644516708379E-5</v>
      </c>
      <c r="AE306" s="4">
        <f t="shared" si="26"/>
        <v>4.2777804839632237E-5</v>
      </c>
      <c r="AF306" s="4">
        <f t="shared" si="26"/>
        <v>4.0295666972884657E-5</v>
      </c>
      <c r="AG306" s="4">
        <f t="shared" si="26"/>
        <v>6.2423586270699626E-5</v>
      </c>
      <c r="AH306" s="4">
        <f t="shared" si="26"/>
        <v>1.7123658204301341E-4</v>
      </c>
      <c r="AI306" s="4">
        <f t="shared" si="26"/>
        <v>4.9177004307332983E-4</v>
      </c>
      <c r="AJ306" s="4">
        <f t="shared" si="26"/>
        <v>1.3484885501780614E-3</v>
      </c>
      <c r="AK306" s="4">
        <f t="shared" si="22"/>
        <v>6.2631889372579399E-3</v>
      </c>
      <c r="AL306" s="4">
        <f t="shared" si="22"/>
        <v>1.4059850792087158E-3</v>
      </c>
      <c r="AM306" s="4">
        <f t="shared" si="22"/>
        <v>2.5777465576025936E-4</v>
      </c>
    </row>
    <row r="307" spans="1:39" x14ac:dyDescent="0.3">
      <c r="A307" s="9" t="s">
        <v>360</v>
      </c>
      <c r="B307" s="9" t="s">
        <v>36</v>
      </c>
      <c r="C307" s="9" t="s">
        <v>368</v>
      </c>
      <c r="D307" s="10">
        <f>VLOOKUP(C307,'[1]Cenus Pivot Data Sheet'!$A$1:$M$469,2,FALSE)</f>
        <v>581748.34300000034</v>
      </c>
      <c r="E307" s="10">
        <f>VLOOKUP(C307,'[1]Cenus Pivot Data Sheet'!$A$1:$M$469,3,FALSE)</f>
        <v>1240508.1380000003</v>
      </c>
      <c r="F307" s="10">
        <f>VLOOKUP(C307,'[1]Cenus Pivot Data Sheet'!$A$1:$M$469,4,FALSE)</f>
        <v>1300771.719</v>
      </c>
      <c r="G307" s="10">
        <f>VLOOKUP(C307,'[1]Cenus Pivot Data Sheet'!$A$1:$M$469,5,FALSE)</f>
        <v>1243246.1400000001</v>
      </c>
      <c r="H307" s="10">
        <f>VLOOKUP(C307,'[1]Cenus Pivot Data Sheet'!$A$1:$M$469,6,FALSE)</f>
        <v>1247091.3969999999</v>
      </c>
      <c r="I307" s="10">
        <f>VLOOKUP(C307,'[1]Cenus Pivot Data Sheet'!$A$1:$M$469,7,FALSE)</f>
        <v>1306406.3749999995</v>
      </c>
      <c r="J307" s="10">
        <f>VLOOKUP(C307,'[1]Cenus Pivot Data Sheet'!$A$1:$M$469,8,FALSE)</f>
        <v>1171056.3589999999</v>
      </c>
      <c r="K307" s="10">
        <f>VLOOKUP(C307,'[1]Cenus Pivot Data Sheet'!$A$1:$M$469,9,FALSE)</f>
        <v>794983.86500000011</v>
      </c>
      <c r="L307" s="10">
        <f>VLOOKUP(C307,'[1]Cenus Pivot Data Sheet'!$A$1:$M$469,10,FALSE)</f>
        <v>398491.95499999996</v>
      </c>
      <c r="M307" s="10">
        <f>VLOOKUP(C307,'[1]Cenus Pivot Data Sheet'!$A$1:$M$469,11,FALSE)</f>
        <v>152052.54900000006</v>
      </c>
      <c r="N307" s="10">
        <f>VLOOKUP(C307,'[1]Cenus Pivot Data Sheet'!$A$1:$M$469,12,FALSE)</f>
        <v>1345528.3690000002</v>
      </c>
      <c r="O307" s="10">
        <f>VLOOKUP(C307,'[1]Cenus Pivot Data Sheet'!$A$1:$M$469,13,FALSE)</f>
        <v>9436356.8399999999</v>
      </c>
      <c r="P307" s="11">
        <f>IFERROR(VLOOKUP(C307,'[1]Influenze Pivot Data Sheet'!$A$1:$M$461,2,FALSE),0)</f>
        <v>119</v>
      </c>
      <c r="Q307" s="11">
        <f>IFERROR(VLOOKUP(C307,'[1]Influenze Pivot Data Sheet'!$A$1:$M$461,3,FALSE),0)</f>
        <v>63</v>
      </c>
      <c r="R307" s="11">
        <f>IFERROR(VLOOKUP(C307,'[1]Influenze Pivot Data Sheet'!$A$1:$M$461,4,FALSE),0)</f>
        <v>54</v>
      </c>
      <c r="S307" s="11">
        <f>IFERROR(VLOOKUP(C307,'[1]Influenze Pivot Data Sheet'!$A$1:$M$461,5,FALSE),0)</f>
        <v>74</v>
      </c>
      <c r="T307" s="11">
        <f>IFERROR(VLOOKUP(C307,'[1]Influenze Pivot Data Sheet'!$A$1:$M$461,6,FALSE),0)</f>
        <v>59</v>
      </c>
      <c r="U307" s="11">
        <f>IFERROR(VLOOKUP(C307,'[1]Influenze Pivot Data Sheet'!$A$1:$M$461,7,FALSE),0)</f>
        <v>86</v>
      </c>
      <c r="V307" s="11">
        <f>IFERROR(VLOOKUP(C307,'[1]Influenze Pivot Data Sheet'!$A$1:$M$461,8,FALSE),0)</f>
        <v>180</v>
      </c>
      <c r="W307" s="11">
        <f>IFERROR(VLOOKUP(C307,'[1]Influenze Pivot Data Sheet'!$A$1:$M$461,9,FALSE),0)</f>
        <v>323</v>
      </c>
      <c r="X307" s="11">
        <f>IFERROR(VLOOKUP(C307,'[1]Influenze Pivot Data Sheet'!$A$1:$M$461,10,FALSE),0)</f>
        <v>487</v>
      </c>
      <c r="Y307" s="11">
        <f>IFERROR(VLOOKUP(C307,'[1]Influenze Pivot Data Sheet'!$A$1:$M$461,11,FALSE),0)</f>
        <v>740</v>
      </c>
      <c r="Z307" s="11">
        <f>IFERROR(VLOOKUP(C307,'[1]Influenze Pivot Data Sheet'!$A$1:$M$461,12,FALSE),0)</f>
        <v>1550</v>
      </c>
      <c r="AA307" s="11">
        <f>IFERROR(VLOOKUP(C307,'[1]Influenze Pivot Data Sheet'!$A$1:$M$461,13,FALSE),0)</f>
        <v>2185</v>
      </c>
      <c r="AB307" s="4">
        <f t="shared" si="23"/>
        <v>2.0455580395181276E-4</v>
      </c>
      <c r="AC307" s="4">
        <f t="shared" si="24"/>
        <v>5.0785640230922845E-5</v>
      </c>
      <c r="AD307" s="4">
        <f t="shared" si="25"/>
        <v>4.1513817690865708E-5</v>
      </c>
      <c r="AE307" s="4">
        <f t="shared" si="26"/>
        <v>5.952160044510574E-5</v>
      </c>
      <c r="AF307" s="4">
        <f t="shared" si="26"/>
        <v>4.7310085004138635E-5</v>
      </c>
      <c r="AG307" s="4">
        <f t="shared" si="26"/>
        <v>6.5829439939773735E-5</v>
      </c>
      <c r="AH307" s="4">
        <f t="shared" si="26"/>
        <v>1.5370737592314293E-4</v>
      </c>
      <c r="AI307" s="4">
        <f t="shared" si="26"/>
        <v>4.0629755422772005E-4</v>
      </c>
      <c r="AJ307" s="4">
        <f t="shared" si="26"/>
        <v>1.2221074826968591E-3</v>
      </c>
      <c r="AK307" s="4">
        <f t="shared" si="22"/>
        <v>4.866738537872191E-3</v>
      </c>
      <c r="AL307" s="4">
        <f t="shared" si="22"/>
        <v>1.1519638200954199E-3</v>
      </c>
      <c r="AM307" s="4">
        <f t="shared" si="22"/>
        <v>2.3155122650067141E-4</v>
      </c>
    </row>
    <row r="308" spans="1:39" x14ac:dyDescent="0.3">
      <c r="A308" s="9" t="s">
        <v>360</v>
      </c>
      <c r="B308" s="9" t="s">
        <v>38</v>
      </c>
      <c r="C308" s="9" t="s">
        <v>369</v>
      </c>
      <c r="D308" s="10">
        <f>VLOOKUP(C308,'[1]Cenus Pivot Data Sheet'!$A$1:$M$469,2,FALSE)</f>
        <v>596188</v>
      </c>
      <c r="E308" s="10">
        <f>VLOOKUP(C308,'[1]Cenus Pivot Data Sheet'!$A$1:$M$469,3,FALSE)</f>
        <v>1273298</v>
      </c>
      <c r="F308" s="10">
        <f>VLOOKUP(C308,'[1]Cenus Pivot Data Sheet'!$A$1:$M$469,4,FALSE)</f>
        <v>1349978</v>
      </c>
      <c r="G308" s="10">
        <f>VLOOKUP(C308,'[1]Cenus Pivot Data Sheet'!$A$1:$M$469,5,FALSE)</f>
        <v>1299950</v>
      </c>
      <c r="H308" s="10">
        <f>VLOOKUP(C308,'[1]Cenus Pivot Data Sheet'!$A$1:$M$469,6,FALSE)</f>
        <v>1277317</v>
      </c>
      <c r="I308" s="10">
        <f>VLOOKUP(C308,'[1]Cenus Pivot Data Sheet'!$A$1:$M$469,7,FALSE)</f>
        <v>1350960</v>
      </c>
      <c r="J308" s="10">
        <f>VLOOKUP(C308,'[1]Cenus Pivot Data Sheet'!$A$1:$M$469,8,FALSE)</f>
        <v>1243861</v>
      </c>
      <c r="K308" s="10">
        <f>VLOOKUP(C308,'[1]Cenus Pivot Data Sheet'!$A$1:$M$469,9,FALSE)</f>
        <v>874333</v>
      </c>
      <c r="L308" s="10">
        <f>VLOOKUP(C308,'[1]Cenus Pivot Data Sheet'!$A$1:$M$469,10,FALSE)</f>
        <v>429212</v>
      </c>
      <c r="M308" s="10">
        <f>VLOOKUP(C308,'[1]Cenus Pivot Data Sheet'!$A$1:$M$469,11,FALSE)</f>
        <v>162068</v>
      </c>
      <c r="N308" s="10">
        <f>VLOOKUP(C308,'[1]Cenus Pivot Data Sheet'!$A$1:$M$469,12,FALSE)</f>
        <v>1465613</v>
      </c>
      <c r="O308" s="10">
        <f>VLOOKUP(C308,'[1]Cenus Pivot Data Sheet'!$A$1:$M$469,13,FALSE)</f>
        <v>9857165</v>
      </c>
      <c r="P308" s="11">
        <f>IFERROR(VLOOKUP(C308,'[1]Influenze Pivot Data Sheet'!$A$1:$M$461,2,FALSE),0)</f>
        <v>114</v>
      </c>
      <c r="Q308" s="11">
        <f>IFERROR(VLOOKUP(C308,'[1]Influenze Pivot Data Sheet'!$A$1:$M$461,3,FALSE),0)</f>
        <v>71</v>
      </c>
      <c r="R308" s="11">
        <f>IFERROR(VLOOKUP(C308,'[1]Influenze Pivot Data Sheet'!$A$1:$M$461,4,FALSE),0)</f>
        <v>46</v>
      </c>
      <c r="S308" s="11">
        <f>IFERROR(VLOOKUP(C308,'[1]Influenze Pivot Data Sheet'!$A$1:$M$461,5,FALSE),0)</f>
        <v>52</v>
      </c>
      <c r="T308" s="11">
        <f>IFERROR(VLOOKUP(C308,'[1]Influenze Pivot Data Sheet'!$A$1:$M$461,6,FALSE),0)</f>
        <v>67</v>
      </c>
      <c r="U308" s="11">
        <f>IFERROR(VLOOKUP(C308,'[1]Influenze Pivot Data Sheet'!$A$1:$M$461,7,FALSE),0)</f>
        <v>88</v>
      </c>
      <c r="V308" s="11">
        <f>IFERROR(VLOOKUP(C308,'[1]Influenze Pivot Data Sheet'!$A$1:$M$461,8,FALSE),0)</f>
        <v>214</v>
      </c>
      <c r="W308" s="11">
        <f>IFERROR(VLOOKUP(C308,'[1]Influenze Pivot Data Sheet'!$A$1:$M$461,9,FALSE),0)</f>
        <v>363</v>
      </c>
      <c r="X308" s="11">
        <f>IFERROR(VLOOKUP(C308,'[1]Influenze Pivot Data Sheet'!$A$1:$M$461,10,FALSE),0)</f>
        <v>514</v>
      </c>
      <c r="Y308" s="11">
        <f>IFERROR(VLOOKUP(C308,'[1]Influenze Pivot Data Sheet'!$A$1:$M$461,11,FALSE),0)</f>
        <v>813</v>
      </c>
      <c r="Z308" s="11">
        <f>IFERROR(VLOOKUP(C308,'[1]Influenze Pivot Data Sheet'!$A$1:$M$461,12,FALSE),0)</f>
        <v>1690</v>
      </c>
      <c r="AA308" s="11">
        <f>IFERROR(VLOOKUP(C308,'[1]Influenze Pivot Data Sheet'!$A$1:$M$461,13,FALSE),0)</f>
        <v>2342</v>
      </c>
      <c r="AB308" s="4">
        <f t="shared" si="23"/>
        <v>1.912148516910773E-4</v>
      </c>
      <c r="AC308" s="4">
        <f t="shared" si="24"/>
        <v>5.5760709590370832E-5</v>
      </c>
      <c r="AD308" s="4">
        <f t="shared" si="25"/>
        <v>3.4074629364330378E-5</v>
      </c>
      <c r="AE308" s="4">
        <f t="shared" si="26"/>
        <v>4.0001538520712336E-5</v>
      </c>
      <c r="AF308" s="4">
        <f t="shared" si="26"/>
        <v>5.2453697868266058E-5</v>
      </c>
      <c r="AG308" s="4">
        <f t="shared" si="26"/>
        <v>6.5138864215076684E-5</v>
      </c>
      <c r="AH308" s="4">
        <f t="shared" si="26"/>
        <v>1.7204494714441565E-4</v>
      </c>
      <c r="AI308" s="4">
        <f t="shared" si="26"/>
        <v>4.1517362377949818E-4</v>
      </c>
      <c r="AJ308" s="4">
        <f t="shared" si="26"/>
        <v>1.1975434051238083E-3</v>
      </c>
      <c r="AK308" s="4">
        <f t="shared" si="22"/>
        <v>5.0164128637362098E-3</v>
      </c>
      <c r="AL308" s="4">
        <f t="shared" si="22"/>
        <v>1.1531011256040989E-3</v>
      </c>
      <c r="AM308" s="4">
        <f t="shared" si="22"/>
        <v>2.3759366917364171E-4</v>
      </c>
    </row>
    <row r="309" spans="1:39" x14ac:dyDescent="0.3">
      <c r="A309" s="9" t="s">
        <v>370</v>
      </c>
      <c r="B309" s="9" t="s">
        <v>22</v>
      </c>
      <c r="C309" s="9" t="s">
        <v>371</v>
      </c>
      <c r="D309" s="10">
        <f>VLOOKUP(C309,'[1]Cenus Pivot Data Sheet'!$A$1:$M$469,2,FALSE)</f>
        <v>39268.421999999991</v>
      </c>
      <c r="E309" s="10">
        <f>VLOOKUP(C309,'[1]Cenus Pivot Data Sheet'!$A$1:$M$469,3,FALSE)</f>
        <v>73636.787000000011</v>
      </c>
      <c r="F309" s="10">
        <f>VLOOKUP(C309,'[1]Cenus Pivot Data Sheet'!$A$1:$M$469,4,FALSE)</f>
        <v>110411.41800000001</v>
      </c>
      <c r="G309" s="10">
        <f>VLOOKUP(C309,'[1]Cenus Pivot Data Sheet'!$A$1:$M$469,5,FALSE)</f>
        <v>75390.820000000007</v>
      </c>
      <c r="H309" s="10">
        <f>VLOOKUP(C309,'[1]Cenus Pivot Data Sheet'!$A$1:$M$469,6,FALSE)</f>
        <v>72782.008999999991</v>
      </c>
      <c r="I309" s="10">
        <f>VLOOKUP(C309,'[1]Cenus Pivot Data Sheet'!$A$1:$M$469,7,FALSE)</f>
        <v>88506.627999999997</v>
      </c>
      <c r="J309" s="10">
        <f>VLOOKUP(C309,'[1]Cenus Pivot Data Sheet'!$A$1:$M$469,8,FALSE)</f>
        <v>65287.616000000002</v>
      </c>
      <c r="K309" s="10">
        <f>VLOOKUP(C309,'[1]Cenus Pivot Data Sheet'!$A$1:$M$469,9,FALSE)</f>
        <v>40961.863999999994</v>
      </c>
      <c r="L309" s="10">
        <f>VLOOKUP(C309,'[1]Cenus Pivot Data Sheet'!$A$1:$M$469,10,FALSE)</f>
        <v>32564.284999999996</v>
      </c>
      <c r="M309" s="10">
        <f>VLOOKUP(C309,'[1]Cenus Pivot Data Sheet'!$A$1:$M$469,11,FALSE)</f>
        <v>15286.260999999997</v>
      </c>
      <c r="N309" s="10">
        <f>VLOOKUP(C309,'[1]Cenus Pivot Data Sheet'!$A$1:$M$469,12,FALSE)</f>
        <v>88812.409999999989</v>
      </c>
      <c r="O309" s="10">
        <f>VLOOKUP(C309,'[1]Cenus Pivot Data Sheet'!$A$1:$M$469,13,FALSE)</f>
        <v>614096.11</v>
      </c>
      <c r="P309" s="11">
        <f>IFERROR(VLOOKUP(C309,'[1]Influenze Pivot Data Sheet'!$A$1:$M$461,2,FALSE),0)</f>
        <v>116</v>
      </c>
      <c r="Q309" s="11">
        <f>IFERROR(VLOOKUP(C309,'[1]Influenze Pivot Data Sheet'!$A$1:$M$461,3,FALSE),0)</f>
        <v>66</v>
      </c>
      <c r="R309" s="11">
        <f>IFERROR(VLOOKUP(C309,'[1]Influenze Pivot Data Sheet'!$A$1:$M$461,4,FALSE),0)</f>
        <v>27</v>
      </c>
      <c r="S309" s="11">
        <f>IFERROR(VLOOKUP(C309,'[1]Influenze Pivot Data Sheet'!$A$1:$M$461,5,FALSE),0)</f>
        <v>34</v>
      </c>
      <c r="T309" s="11">
        <f>IFERROR(VLOOKUP(C309,'[1]Influenze Pivot Data Sheet'!$A$1:$M$461,6,FALSE),0)</f>
        <v>60</v>
      </c>
      <c r="U309" s="11">
        <f>IFERROR(VLOOKUP(C309,'[1]Influenze Pivot Data Sheet'!$A$1:$M$461,7,FALSE),0)</f>
        <v>58</v>
      </c>
      <c r="V309" s="11">
        <f>IFERROR(VLOOKUP(C309,'[1]Influenze Pivot Data Sheet'!$A$1:$M$461,8,FALSE),0)</f>
        <v>68</v>
      </c>
      <c r="W309" s="11">
        <f>IFERROR(VLOOKUP(C309,'[1]Influenze Pivot Data Sheet'!$A$1:$M$461,9,FALSE),0)</f>
        <v>63</v>
      </c>
      <c r="X309" s="11">
        <f>IFERROR(VLOOKUP(C309,'[1]Influenze Pivot Data Sheet'!$A$1:$M$461,10,FALSE),0)</f>
        <v>65</v>
      </c>
      <c r="Y309" s="11">
        <f>IFERROR(VLOOKUP(C309,'[1]Influenze Pivot Data Sheet'!$A$1:$M$461,11,FALSE),0)</f>
        <v>48</v>
      </c>
      <c r="Z309" s="11">
        <f>IFERROR(VLOOKUP(C309,'[1]Influenze Pivot Data Sheet'!$A$1:$M$461,12,FALSE),0)</f>
        <v>176</v>
      </c>
      <c r="AA309" s="11">
        <f>IFERROR(VLOOKUP(C309,'[1]Influenze Pivot Data Sheet'!$A$1:$M$461,13,FALSE),0)</f>
        <v>605</v>
      </c>
      <c r="AB309" s="4">
        <f t="shared" si="23"/>
        <v>2.9540275389726644E-3</v>
      </c>
      <c r="AC309" s="4">
        <f t="shared" si="24"/>
        <v>8.9629114317548906E-4</v>
      </c>
      <c r="AD309" s="4">
        <f t="shared" si="25"/>
        <v>2.4453992611525013E-4</v>
      </c>
      <c r="AE309" s="4">
        <f t="shared" si="26"/>
        <v>4.509832894774191E-4</v>
      </c>
      <c r="AF309" s="4">
        <f t="shared" si="26"/>
        <v>8.2437955236987215E-4</v>
      </c>
      <c r="AG309" s="4">
        <f t="shared" si="26"/>
        <v>6.5531815312182046E-4</v>
      </c>
      <c r="AH309" s="4">
        <f t="shared" ref="AH309:AM355" si="27">V309/J309</f>
        <v>1.0415451530654757E-3</v>
      </c>
      <c r="AI309" s="4">
        <f t="shared" si="27"/>
        <v>1.5380159457587185E-3</v>
      </c>
      <c r="AJ309" s="4">
        <f t="shared" si="27"/>
        <v>1.9960518095207681E-3</v>
      </c>
      <c r="AK309" s="4">
        <f t="shared" si="22"/>
        <v>3.1400746068642954E-3</v>
      </c>
      <c r="AL309" s="4">
        <f t="shared" si="22"/>
        <v>1.9817050342401474E-3</v>
      </c>
      <c r="AM309" s="4">
        <f t="shared" si="22"/>
        <v>9.8518780716588491E-4</v>
      </c>
    </row>
    <row r="310" spans="1:39" x14ac:dyDescent="0.3">
      <c r="A310" s="9" t="s">
        <v>370</v>
      </c>
      <c r="B310" s="9" t="s">
        <v>24</v>
      </c>
      <c r="C310" s="9" t="s">
        <v>372</v>
      </c>
      <c r="D310" s="10">
        <f>VLOOKUP(C310,'[1]Cenus Pivot Data Sheet'!$A$1:$M$469,2,FALSE)</f>
        <v>35805.029000000002</v>
      </c>
      <c r="E310" s="10">
        <f>VLOOKUP(C310,'[1]Cenus Pivot Data Sheet'!$A$1:$M$469,3,FALSE)</f>
        <v>68062.16</v>
      </c>
      <c r="F310" s="10">
        <f>VLOOKUP(C310,'[1]Cenus Pivot Data Sheet'!$A$1:$M$469,4,FALSE)</f>
        <v>86648.111999999965</v>
      </c>
      <c r="G310" s="10">
        <f>VLOOKUP(C310,'[1]Cenus Pivot Data Sheet'!$A$1:$M$469,5,FALSE)</f>
        <v>70893.409000000014</v>
      </c>
      <c r="H310" s="10">
        <f>VLOOKUP(C310,'[1]Cenus Pivot Data Sheet'!$A$1:$M$469,6,FALSE)</f>
        <v>66339.702000000005</v>
      </c>
      <c r="I310" s="10">
        <f>VLOOKUP(C310,'[1]Cenus Pivot Data Sheet'!$A$1:$M$469,7,FALSE)</f>
        <v>82738.121000000014</v>
      </c>
      <c r="J310" s="10">
        <f>VLOOKUP(C310,'[1]Cenus Pivot Data Sheet'!$A$1:$M$469,8,FALSE)</f>
        <v>64705.953999999998</v>
      </c>
      <c r="K310" s="10">
        <f>VLOOKUP(C310,'[1]Cenus Pivot Data Sheet'!$A$1:$M$469,9,FALSE)</f>
        <v>39193.004000000001</v>
      </c>
      <c r="L310" s="10">
        <f>VLOOKUP(C310,'[1]Cenus Pivot Data Sheet'!$A$1:$M$469,10,FALSE)</f>
        <v>29374.664000000001</v>
      </c>
      <c r="M310" s="10">
        <f>VLOOKUP(C310,'[1]Cenus Pivot Data Sheet'!$A$1:$M$469,11,FALSE)</f>
        <v>13776.968999999999</v>
      </c>
      <c r="N310" s="10">
        <f>VLOOKUP(C310,'[1]Cenus Pivot Data Sheet'!$A$1:$M$469,12,FALSE)</f>
        <v>82344.637000000002</v>
      </c>
      <c r="O310" s="10">
        <f>VLOOKUP(C310,'[1]Cenus Pivot Data Sheet'!$A$1:$M$469,13,FALSE)</f>
        <v>557537.12400000019</v>
      </c>
      <c r="P310" s="11">
        <f>IFERROR(VLOOKUP(C310,'[1]Influenze Pivot Data Sheet'!$A$1:$M$461,2,FALSE),0)</f>
        <v>81</v>
      </c>
      <c r="Q310" s="11">
        <f>IFERROR(VLOOKUP(C310,'[1]Influenze Pivot Data Sheet'!$A$1:$M$461,3,FALSE),0)</f>
        <v>61</v>
      </c>
      <c r="R310" s="11">
        <f>IFERROR(VLOOKUP(C310,'[1]Influenze Pivot Data Sheet'!$A$1:$M$461,4,FALSE),0)</f>
        <v>60</v>
      </c>
      <c r="S310" s="11">
        <f>IFERROR(VLOOKUP(C310,'[1]Influenze Pivot Data Sheet'!$A$1:$M$461,5,FALSE),0)</f>
        <v>66</v>
      </c>
      <c r="T310" s="11">
        <f>IFERROR(VLOOKUP(C310,'[1]Influenze Pivot Data Sheet'!$A$1:$M$461,6,FALSE),0)</f>
        <v>48</v>
      </c>
      <c r="U310" s="11">
        <f>IFERROR(VLOOKUP(C310,'[1]Influenze Pivot Data Sheet'!$A$1:$M$461,7,FALSE),0)</f>
        <v>47</v>
      </c>
      <c r="V310" s="11">
        <f>IFERROR(VLOOKUP(C310,'[1]Influenze Pivot Data Sheet'!$A$1:$M$461,8,FALSE),0)</f>
        <v>63</v>
      </c>
      <c r="W310" s="11">
        <f>IFERROR(VLOOKUP(C310,'[1]Influenze Pivot Data Sheet'!$A$1:$M$461,9,FALSE),0)</f>
        <v>66</v>
      </c>
      <c r="X310" s="11">
        <f>IFERROR(VLOOKUP(C310,'[1]Influenze Pivot Data Sheet'!$A$1:$M$461,10,FALSE),0)</f>
        <v>61</v>
      </c>
      <c r="Y310" s="11">
        <f>IFERROR(VLOOKUP(C310,'[1]Influenze Pivot Data Sheet'!$A$1:$M$461,11,FALSE),0)</f>
        <v>74</v>
      </c>
      <c r="Z310" s="11">
        <f>IFERROR(VLOOKUP(C310,'[1]Influenze Pivot Data Sheet'!$A$1:$M$461,12,FALSE),0)</f>
        <v>201</v>
      </c>
      <c r="AA310" s="11">
        <f>IFERROR(VLOOKUP(C310,'[1]Influenze Pivot Data Sheet'!$A$1:$M$461,13,FALSE),0)</f>
        <v>627</v>
      </c>
      <c r="AB310" s="4">
        <f t="shared" si="23"/>
        <v>2.2622520428624703E-3</v>
      </c>
      <c r="AC310" s="4">
        <f t="shared" si="24"/>
        <v>8.9623955513606966E-4</v>
      </c>
      <c r="AD310" s="4">
        <f t="shared" si="25"/>
        <v>6.9245594179824738E-4</v>
      </c>
      <c r="AE310" s="4">
        <f t="shared" ref="AE310:AM368" si="28">S310/G310</f>
        <v>9.3097512069140285E-4</v>
      </c>
      <c r="AF310" s="4">
        <f t="shared" si="28"/>
        <v>7.2354862251265456E-4</v>
      </c>
      <c r="AG310" s="4">
        <f t="shared" si="28"/>
        <v>5.6805737708256619E-4</v>
      </c>
      <c r="AH310" s="4">
        <f t="shared" si="27"/>
        <v>9.7363528555656563E-4</v>
      </c>
      <c r="AI310" s="4">
        <f t="shared" si="27"/>
        <v>1.6839740071978152E-3</v>
      </c>
      <c r="AJ310" s="4">
        <f t="shared" si="27"/>
        <v>2.076619497673233E-3</v>
      </c>
      <c r="AK310" s="4">
        <f t="shared" si="22"/>
        <v>5.3712830449135808E-3</v>
      </c>
      <c r="AL310" s="4">
        <f t="shared" si="22"/>
        <v>2.4409604234456703E-3</v>
      </c>
      <c r="AM310" s="4">
        <f t="shared" si="22"/>
        <v>1.1245887906111878E-3</v>
      </c>
    </row>
    <row r="311" spans="1:39" x14ac:dyDescent="0.3">
      <c r="A311" s="9" t="s">
        <v>370</v>
      </c>
      <c r="B311" s="9" t="s">
        <v>26</v>
      </c>
      <c r="C311" s="9" t="s">
        <v>373</v>
      </c>
      <c r="D311" s="10">
        <f>VLOOKUP(C311,'[1]Cenus Pivot Data Sheet'!$A$1:$M$469,2,FALSE)</f>
        <v>42127.234999999993</v>
      </c>
      <c r="E311" s="10">
        <f>VLOOKUP(C311,'[1]Cenus Pivot Data Sheet'!$A$1:$M$469,3,FALSE)</f>
        <v>78759.998999999982</v>
      </c>
      <c r="F311" s="10">
        <f>VLOOKUP(C311,'[1]Cenus Pivot Data Sheet'!$A$1:$M$469,4,FALSE)</f>
        <v>107728.15000000001</v>
      </c>
      <c r="G311" s="10">
        <f>VLOOKUP(C311,'[1]Cenus Pivot Data Sheet'!$A$1:$M$469,5,FALSE)</f>
        <v>85941.305999999982</v>
      </c>
      <c r="H311" s="10">
        <f>VLOOKUP(C311,'[1]Cenus Pivot Data Sheet'!$A$1:$M$469,6,FALSE)</f>
        <v>75048.103000000003</v>
      </c>
      <c r="I311" s="10">
        <f>VLOOKUP(C311,'[1]Cenus Pivot Data Sheet'!$A$1:$M$469,7,FALSE)</f>
        <v>94145.4</v>
      </c>
      <c r="J311" s="10">
        <f>VLOOKUP(C311,'[1]Cenus Pivot Data Sheet'!$A$1:$M$469,8,FALSE)</f>
        <v>76774.972000000009</v>
      </c>
      <c r="K311" s="10">
        <f>VLOOKUP(C311,'[1]Cenus Pivot Data Sheet'!$A$1:$M$469,9,FALSE)</f>
        <v>45038.945000000007</v>
      </c>
      <c r="L311" s="10">
        <f>VLOOKUP(C311,'[1]Cenus Pivot Data Sheet'!$A$1:$M$469,10,FALSE)</f>
        <v>33402.345000000001</v>
      </c>
      <c r="M311" s="10">
        <f>VLOOKUP(C311,'[1]Cenus Pivot Data Sheet'!$A$1:$M$469,11,FALSE)</f>
        <v>15838.497000000001</v>
      </c>
      <c r="N311" s="10">
        <f>VLOOKUP(C311,'[1]Cenus Pivot Data Sheet'!$A$1:$M$469,12,FALSE)</f>
        <v>94279.787000000011</v>
      </c>
      <c r="O311" s="10">
        <f>VLOOKUP(C311,'[1]Cenus Pivot Data Sheet'!$A$1:$M$469,13,FALSE)</f>
        <v>654804.95200000005</v>
      </c>
      <c r="P311" s="11">
        <f>IFERROR(VLOOKUP(C311,'[1]Influenze Pivot Data Sheet'!$A$1:$M$461,2,FALSE),0)</f>
        <v>130</v>
      </c>
      <c r="Q311" s="11">
        <f>IFERROR(VLOOKUP(C311,'[1]Influenze Pivot Data Sheet'!$A$1:$M$461,3,FALSE),0)</f>
        <v>50</v>
      </c>
      <c r="R311" s="11">
        <f>IFERROR(VLOOKUP(C311,'[1]Influenze Pivot Data Sheet'!$A$1:$M$461,4,FALSE),0)</f>
        <v>38</v>
      </c>
      <c r="S311" s="11">
        <f>IFERROR(VLOOKUP(C311,'[1]Influenze Pivot Data Sheet'!$A$1:$M$461,5,FALSE),0)</f>
        <v>65</v>
      </c>
      <c r="T311" s="11">
        <f>IFERROR(VLOOKUP(C311,'[1]Influenze Pivot Data Sheet'!$A$1:$M$461,6,FALSE),0)</f>
        <v>54</v>
      </c>
      <c r="U311" s="11">
        <f>IFERROR(VLOOKUP(C311,'[1]Influenze Pivot Data Sheet'!$A$1:$M$461,7,FALSE),0)</f>
        <v>61</v>
      </c>
      <c r="V311" s="11">
        <f>IFERROR(VLOOKUP(C311,'[1]Influenze Pivot Data Sheet'!$A$1:$M$461,8,FALSE),0)</f>
        <v>57</v>
      </c>
      <c r="W311" s="11">
        <f>IFERROR(VLOOKUP(C311,'[1]Influenze Pivot Data Sheet'!$A$1:$M$461,9,FALSE),0)</f>
        <v>42</v>
      </c>
      <c r="X311" s="11">
        <f>IFERROR(VLOOKUP(C311,'[1]Influenze Pivot Data Sheet'!$A$1:$M$461,10,FALSE),0)</f>
        <v>56</v>
      </c>
      <c r="Y311" s="11">
        <f>IFERROR(VLOOKUP(C311,'[1]Influenze Pivot Data Sheet'!$A$1:$M$461,11,FALSE),0)</f>
        <v>47</v>
      </c>
      <c r="Z311" s="11">
        <f>IFERROR(VLOOKUP(C311,'[1]Influenze Pivot Data Sheet'!$A$1:$M$461,12,FALSE),0)</f>
        <v>145</v>
      </c>
      <c r="AA311" s="11">
        <f>IFERROR(VLOOKUP(C311,'[1]Influenze Pivot Data Sheet'!$A$1:$M$461,13,FALSE),0)</f>
        <v>600</v>
      </c>
      <c r="AB311" s="4">
        <f t="shared" si="23"/>
        <v>3.085889686327622E-3</v>
      </c>
      <c r="AC311" s="4">
        <f t="shared" si="24"/>
        <v>6.3484002837531795E-4</v>
      </c>
      <c r="AD311" s="4">
        <f t="shared" si="25"/>
        <v>3.5273974351179334E-4</v>
      </c>
      <c r="AE311" s="4">
        <f t="shared" si="28"/>
        <v>7.5633014001439552E-4</v>
      </c>
      <c r="AF311" s="4">
        <f t="shared" si="28"/>
        <v>7.195385071891824E-4</v>
      </c>
      <c r="AG311" s="4">
        <f t="shared" si="28"/>
        <v>6.4793394047930116E-4</v>
      </c>
      <c r="AH311" s="4">
        <f t="shared" si="27"/>
        <v>7.4242944692965817E-4</v>
      </c>
      <c r="AI311" s="4">
        <f t="shared" si="27"/>
        <v>9.3252628364185689E-4</v>
      </c>
      <c r="AJ311" s="4">
        <f t="shared" si="27"/>
        <v>1.6765289981886002E-3</v>
      </c>
      <c r="AK311" s="4">
        <f t="shared" si="22"/>
        <v>2.9674532880234784E-3</v>
      </c>
      <c r="AL311" s="4">
        <f t="shared" si="22"/>
        <v>1.5379754729399208E-3</v>
      </c>
      <c r="AM311" s="4">
        <f t="shared" si="22"/>
        <v>9.1630339411361071E-4</v>
      </c>
    </row>
    <row r="312" spans="1:39" x14ac:dyDescent="0.3">
      <c r="A312" s="9" t="s">
        <v>370</v>
      </c>
      <c r="B312" s="9" t="s">
        <v>28</v>
      </c>
      <c r="C312" s="9" t="s">
        <v>374</v>
      </c>
      <c r="D312" s="10">
        <f>VLOOKUP(C312,'[1]Cenus Pivot Data Sheet'!$A$1:$M$469,2,FALSE)</f>
        <v>41924.519999999997</v>
      </c>
      <c r="E312" s="10">
        <f>VLOOKUP(C312,'[1]Cenus Pivot Data Sheet'!$A$1:$M$469,3,FALSE)</f>
        <v>76861.214000000007</v>
      </c>
      <c r="F312" s="10">
        <f>VLOOKUP(C312,'[1]Cenus Pivot Data Sheet'!$A$1:$M$469,4,FALSE)</f>
        <v>104730.63300000002</v>
      </c>
      <c r="G312" s="10">
        <f>VLOOKUP(C312,'[1]Cenus Pivot Data Sheet'!$A$1:$M$469,5,FALSE)</f>
        <v>86940.062000000005</v>
      </c>
      <c r="H312" s="10">
        <f>VLOOKUP(C312,'[1]Cenus Pivot Data Sheet'!$A$1:$M$469,6,FALSE)</f>
        <v>72774.09</v>
      </c>
      <c r="I312" s="10">
        <f>VLOOKUP(C312,'[1]Cenus Pivot Data Sheet'!$A$1:$M$469,7,FALSE)</f>
        <v>90960.793999999994</v>
      </c>
      <c r="J312" s="10">
        <f>VLOOKUP(C312,'[1]Cenus Pivot Data Sheet'!$A$1:$M$469,8,FALSE)</f>
        <v>78184.996999999974</v>
      </c>
      <c r="K312" s="10">
        <f>VLOOKUP(C312,'[1]Cenus Pivot Data Sheet'!$A$1:$M$469,9,FALSE)</f>
        <v>45268.493000000002</v>
      </c>
      <c r="L312" s="10">
        <f>VLOOKUP(C312,'[1]Cenus Pivot Data Sheet'!$A$1:$M$469,10,FALSE)</f>
        <v>31167.891000000003</v>
      </c>
      <c r="M312" s="10">
        <f>VLOOKUP(C312,'[1]Cenus Pivot Data Sheet'!$A$1:$M$469,11,FALSE)</f>
        <v>14947.589</v>
      </c>
      <c r="N312" s="10">
        <f>VLOOKUP(C312,'[1]Cenus Pivot Data Sheet'!$A$1:$M$469,12,FALSE)</f>
        <v>91383.972999999998</v>
      </c>
      <c r="O312" s="10">
        <f>VLOOKUP(C312,'[1]Cenus Pivot Data Sheet'!$A$1:$M$469,13,FALSE)</f>
        <v>643760.28299999994</v>
      </c>
      <c r="P312" s="11">
        <f>IFERROR(VLOOKUP(C312,'[1]Influenze Pivot Data Sheet'!$A$1:$M$461,2,FALSE),0)</f>
        <v>91</v>
      </c>
      <c r="Q312" s="11">
        <f>IFERROR(VLOOKUP(C312,'[1]Influenze Pivot Data Sheet'!$A$1:$M$461,3,FALSE),0)</f>
        <v>67</v>
      </c>
      <c r="R312" s="11">
        <f>IFERROR(VLOOKUP(C312,'[1]Influenze Pivot Data Sheet'!$A$1:$M$461,4,FALSE),0)</f>
        <v>62</v>
      </c>
      <c r="S312" s="11">
        <f>IFERROR(VLOOKUP(C312,'[1]Influenze Pivot Data Sheet'!$A$1:$M$461,5,FALSE),0)</f>
        <v>44</v>
      </c>
      <c r="T312" s="11">
        <f>IFERROR(VLOOKUP(C312,'[1]Influenze Pivot Data Sheet'!$A$1:$M$461,6,FALSE),0)</f>
        <v>49</v>
      </c>
      <c r="U312" s="11">
        <f>IFERROR(VLOOKUP(C312,'[1]Influenze Pivot Data Sheet'!$A$1:$M$461,7,FALSE),0)</f>
        <v>64</v>
      </c>
      <c r="V312" s="11">
        <f>IFERROR(VLOOKUP(C312,'[1]Influenze Pivot Data Sheet'!$A$1:$M$461,8,FALSE),0)</f>
        <v>53</v>
      </c>
      <c r="W312" s="11">
        <f>IFERROR(VLOOKUP(C312,'[1]Influenze Pivot Data Sheet'!$A$1:$M$461,9,FALSE),0)</f>
        <v>59</v>
      </c>
      <c r="X312" s="11">
        <f>IFERROR(VLOOKUP(C312,'[1]Influenze Pivot Data Sheet'!$A$1:$M$461,10,FALSE),0)</f>
        <v>41</v>
      </c>
      <c r="Y312" s="11">
        <f>IFERROR(VLOOKUP(C312,'[1]Influenze Pivot Data Sheet'!$A$1:$M$461,11,FALSE),0)</f>
        <v>78</v>
      </c>
      <c r="Z312" s="11">
        <f>IFERROR(VLOOKUP(C312,'[1]Influenze Pivot Data Sheet'!$A$1:$M$461,12,FALSE),0)</f>
        <v>178</v>
      </c>
      <c r="AA312" s="11">
        <f>IFERROR(VLOOKUP(C312,'[1]Influenze Pivot Data Sheet'!$A$1:$M$461,13,FALSE),0)</f>
        <v>608</v>
      </c>
      <c r="AB312" s="4">
        <f t="shared" si="23"/>
        <v>2.1705674865210144E-3</v>
      </c>
      <c r="AC312" s="4">
        <f t="shared" si="24"/>
        <v>8.7170103766510889E-4</v>
      </c>
      <c r="AD312" s="4">
        <f t="shared" si="25"/>
        <v>5.9199489417771384E-4</v>
      </c>
      <c r="AE312" s="4">
        <f t="shared" si="28"/>
        <v>5.0609579735519394E-4</v>
      </c>
      <c r="AF312" s="4">
        <f t="shared" si="28"/>
        <v>6.7331656088039028E-4</v>
      </c>
      <c r="AG312" s="4">
        <f t="shared" si="28"/>
        <v>7.0359983884925195E-4</v>
      </c>
      <c r="AH312" s="4">
        <f t="shared" si="27"/>
        <v>6.778794146401261E-4</v>
      </c>
      <c r="AI312" s="4">
        <f t="shared" si="27"/>
        <v>1.3033347498446657E-3</v>
      </c>
      <c r="AJ312" s="4">
        <f t="shared" si="27"/>
        <v>1.3154563457630161E-3</v>
      </c>
      <c r="AK312" s="4">
        <f t="shared" si="22"/>
        <v>5.2182328534722223E-3</v>
      </c>
      <c r="AL312" s="4">
        <f t="shared" si="22"/>
        <v>1.9478251399728484E-3</v>
      </c>
      <c r="AM312" s="4">
        <f t="shared" si="22"/>
        <v>9.4445093314338569E-4</v>
      </c>
    </row>
    <row r="313" spans="1:39" x14ac:dyDescent="0.3">
      <c r="A313" s="9" t="s">
        <v>370</v>
      </c>
      <c r="B313" s="9" t="s">
        <v>30</v>
      </c>
      <c r="C313" s="9" t="s">
        <v>375</v>
      </c>
      <c r="D313" s="10">
        <f>VLOOKUP(C313,'[1]Cenus Pivot Data Sheet'!$A$1:$M$469,2,FALSE)</f>
        <v>41571.672000000006</v>
      </c>
      <c r="E313" s="10">
        <f>VLOOKUP(C313,'[1]Cenus Pivot Data Sheet'!$A$1:$M$469,3,FALSE)</f>
        <v>76732.354999999981</v>
      </c>
      <c r="F313" s="10">
        <f>VLOOKUP(C313,'[1]Cenus Pivot Data Sheet'!$A$1:$M$469,4,FALSE)</f>
        <v>104486.215</v>
      </c>
      <c r="G313" s="10">
        <f>VLOOKUP(C313,'[1]Cenus Pivot Data Sheet'!$A$1:$M$469,5,FALSE)</f>
        <v>87393.346999999994</v>
      </c>
      <c r="H313" s="10">
        <f>VLOOKUP(C313,'[1]Cenus Pivot Data Sheet'!$A$1:$M$469,6,FALSE)</f>
        <v>71085.01999999999</v>
      </c>
      <c r="I313" s="10">
        <f>VLOOKUP(C313,'[1]Cenus Pivot Data Sheet'!$A$1:$M$469,7,FALSE)</f>
        <v>86611.937999999995</v>
      </c>
      <c r="J313" s="10">
        <f>VLOOKUP(C313,'[1]Cenus Pivot Data Sheet'!$A$1:$M$469,8,FALSE)</f>
        <v>78879.335999999996</v>
      </c>
      <c r="K313" s="10">
        <f>VLOOKUP(C313,'[1]Cenus Pivot Data Sheet'!$A$1:$M$469,9,FALSE)</f>
        <v>44860.286999999997</v>
      </c>
      <c r="L313" s="10">
        <f>VLOOKUP(C313,'[1]Cenus Pivot Data Sheet'!$A$1:$M$469,10,FALSE)</f>
        <v>30600.976000000002</v>
      </c>
      <c r="M313" s="10">
        <f>VLOOKUP(C313,'[1]Cenus Pivot Data Sheet'!$A$1:$M$469,11,FALSE)</f>
        <v>14456.887999999999</v>
      </c>
      <c r="N313" s="10">
        <f>VLOOKUP(C313,'[1]Cenus Pivot Data Sheet'!$A$1:$M$469,12,FALSE)</f>
        <v>89918.151000000013</v>
      </c>
      <c r="O313" s="10">
        <f>VLOOKUP(C313,'[1]Cenus Pivot Data Sheet'!$A$1:$M$469,13,FALSE)</f>
        <v>636678.03399999999</v>
      </c>
      <c r="P313" s="11">
        <f>IFERROR(VLOOKUP(C313,'[1]Influenze Pivot Data Sheet'!$A$1:$M$461,2,FALSE),0)</f>
        <v>91</v>
      </c>
      <c r="Q313" s="11">
        <f>IFERROR(VLOOKUP(C313,'[1]Influenze Pivot Data Sheet'!$A$1:$M$461,3,FALSE),0)</f>
        <v>52</v>
      </c>
      <c r="R313" s="11">
        <f>IFERROR(VLOOKUP(C313,'[1]Influenze Pivot Data Sheet'!$A$1:$M$461,4,FALSE),0)</f>
        <v>62</v>
      </c>
      <c r="S313" s="11">
        <f>IFERROR(VLOOKUP(C313,'[1]Influenze Pivot Data Sheet'!$A$1:$M$461,5,FALSE),0)</f>
        <v>54</v>
      </c>
      <c r="T313" s="11">
        <f>IFERROR(VLOOKUP(C313,'[1]Influenze Pivot Data Sheet'!$A$1:$M$461,6,FALSE),0)</f>
        <v>43</v>
      </c>
      <c r="U313" s="11">
        <f>IFERROR(VLOOKUP(C313,'[1]Influenze Pivot Data Sheet'!$A$1:$M$461,7,FALSE),0)</f>
        <v>49</v>
      </c>
      <c r="V313" s="11">
        <f>IFERROR(VLOOKUP(C313,'[1]Influenze Pivot Data Sheet'!$A$1:$M$461,8,FALSE),0)</f>
        <v>46</v>
      </c>
      <c r="W313" s="11">
        <f>IFERROR(VLOOKUP(C313,'[1]Influenze Pivot Data Sheet'!$A$1:$M$461,9,FALSE),0)</f>
        <v>44</v>
      </c>
      <c r="X313" s="11">
        <f>IFERROR(VLOOKUP(C313,'[1]Influenze Pivot Data Sheet'!$A$1:$M$461,10,FALSE),0)</f>
        <v>55</v>
      </c>
      <c r="Y313" s="11">
        <f>IFERROR(VLOOKUP(C313,'[1]Influenze Pivot Data Sheet'!$A$1:$M$461,11,FALSE),0)</f>
        <v>78</v>
      </c>
      <c r="Z313" s="11">
        <f>IFERROR(VLOOKUP(C313,'[1]Influenze Pivot Data Sheet'!$A$1:$M$461,12,FALSE),0)</f>
        <v>177</v>
      </c>
      <c r="AA313" s="11">
        <f>IFERROR(VLOOKUP(C313,'[1]Influenze Pivot Data Sheet'!$A$1:$M$461,13,FALSE),0)</f>
        <v>574</v>
      </c>
      <c r="AB313" s="4">
        <f t="shared" si="23"/>
        <v>2.1889906184191961E-3</v>
      </c>
      <c r="AC313" s="4">
        <f t="shared" si="24"/>
        <v>6.7768023019754847E-4</v>
      </c>
      <c r="AD313" s="4">
        <f t="shared" si="25"/>
        <v>5.9337971042400185E-4</v>
      </c>
      <c r="AE313" s="4">
        <f t="shared" si="28"/>
        <v>6.1789600528745054E-4</v>
      </c>
      <c r="AF313" s="4">
        <f t="shared" si="28"/>
        <v>6.0490944505607516E-4</v>
      </c>
      <c r="AG313" s="4">
        <f t="shared" si="28"/>
        <v>5.6574187267348765E-4</v>
      </c>
      <c r="AH313" s="4">
        <f t="shared" si="27"/>
        <v>5.8316920923370862E-4</v>
      </c>
      <c r="AI313" s="4">
        <f t="shared" si="27"/>
        <v>9.8082297155165326E-4</v>
      </c>
      <c r="AJ313" s="4">
        <f t="shared" si="27"/>
        <v>1.7973282943655128E-3</v>
      </c>
      <c r="AK313" s="4">
        <f t="shared" si="22"/>
        <v>5.3953520287353682E-3</v>
      </c>
      <c r="AL313" s="4">
        <f t="shared" si="22"/>
        <v>1.9684568469385006E-3</v>
      </c>
      <c r="AM313" s="4">
        <f t="shared" si="22"/>
        <v>9.0155458386679632E-4</v>
      </c>
    </row>
    <row r="314" spans="1:39" x14ac:dyDescent="0.3">
      <c r="A314" s="9" t="s">
        <v>370</v>
      </c>
      <c r="B314" s="9" t="s">
        <v>32</v>
      </c>
      <c r="C314" s="9" t="s">
        <v>376</v>
      </c>
      <c r="D314" s="10">
        <f>VLOOKUP(C314,'[1]Cenus Pivot Data Sheet'!$A$1:$M$469,2,FALSE)</f>
        <v>42181.464</v>
      </c>
      <c r="E314" s="10">
        <f>VLOOKUP(C314,'[1]Cenus Pivot Data Sheet'!$A$1:$M$469,3,FALSE)</f>
        <v>77404.066000000006</v>
      </c>
      <c r="F314" s="10">
        <f>VLOOKUP(C314,'[1]Cenus Pivot Data Sheet'!$A$1:$M$469,4,FALSE)</f>
        <v>104687.64699999997</v>
      </c>
      <c r="G314" s="10">
        <f>VLOOKUP(C314,'[1]Cenus Pivot Data Sheet'!$A$1:$M$469,5,FALSE)</f>
        <v>89141.656000000003</v>
      </c>
      <c r="H314" s="10">
        <f>VLOOKUP(C314,'[1]Cenus Pivot Data Sheet'!$A$1:$M$469,6,FALSE)</f>
        <v>71128.284999999974</v>
      </c>
      <c r="I314" s="10">
        <f>VLOOKUP(C314,'[1]Cenus Pivot Data Sheet'!$A$1:$M$469,7,FALSE)</f>
        <v>80527.825000000012</v>
      </c>
      <c r="J314" s="10">
        <f>VLOOKUP(C314,'[1]Cenus Pivot Data Sheet'!$A$1:$M$469,8,FALSE)</f>
        <v>75842.453999999998</v>
      </c>
      <c r="K314" s="10">
        <f>VLOOKUP(C314,'[1]Cenus Pivot Data Sheet'!$A$1:$M$469,9,FALSE)</f>
        <v>44025.641999999993</v>
      </c>
      <c r="L314" s="10">
        <f>VLOOKUP(C314,'[1]Cenus Pivot Data Sheet'!$A$1:$M$469,10,FALSE)</f>
        <v>27978.367999999999</v>
      </c>
      <c r="M314" s="10">
        <f>VLOOKUP(C314,'[1]Cenus Pivot Data Sheet'!$A$1:$M$469,11,FALSE)</f>
        <v>13147.647999999999</v>
      </c>
      <c r="N314" s="10">
        <f>VLOOKUP(C314,'[1]Cenus Pivot Data Sheet'!$A$1:$M$469,12,FALSE)</f>
        <v>85151.657999999996</v>
      </c>
      <c r="O314" s="10">
        <f>VLOOKUP(C314,'[1]Cenus Pivot Data Sheet'!$A$1:$M$469,13,FALSE)</f>
        <v>626065.05500000005</v>
      </c>
      <c r="P314" s="11">
        <f>IFERROR(VLOOKUP(C314,'[1]Influenze Pivot Data Sheet'!$A$1:$M$461,2,FALSE),0)</f>
        <v>117</v>
      </c>
      <c r="Q314" s="11">
        <f>IFERROR(VLOOKUP(C314,'[1]Influenze Pivot Data Sheet'!$A$1:$M$461,3,FALSE),0)</f>
        <v>49</v>
      </c>
      <c r="R314" s="11">
        <f>IFERROR(VLOOKUP(C314,'[1]Influenze Pivot Data Sheet'!$A$1:$M$461,4,FALSE),0)</f>
        <v>61</v>
      </c>
      <c r="S314" s="11">
        <f>IFERROR(VLOOKUP(C314,'[1]Influenze Pivot Data Sheet'!$A$1:$M$461,5,FALSE),0)</f>
        <v>66</v>
      </c>
      <c r="T314" s="11">
        <f>IFERROR(VLOOKUP(C314,'[1]Influenze Pivot Data Sheet'!$A$1:$M$461,6,FALSE),0)</f>
        <v>52</v>
      </c>
      <c r="U314" s="11">
        <f>IFERROR(VLOOKUP(C314,'[1]Influenze Pivot Data Sheet'!$A$1:$M$461,7,FALSE),0)</f>
        <v>62</v>
      </c>
      <c r="V314" s="11">
        <f>IFERROR(VLOOKUP(C314,'[1]Influenze Pivot Data Sheet'!$A$1:$M$461,8,FALSE),0)</f>
        <v>53</v>
      </c>
      <c r="W314" s="11">
        <f>IFERROR(VLOOKUP(C314,'[1]Influenze Pivot Data Sheet'!$A$1:$M$461,9,FALSE),0)</f>
        <v>55</v>
      </c>
      <c r="X314" s="11">
        <f>IFERROR(VLOOKUP(C314,'[1]Influenze Pivot Data Sheet'!$A$1:$M$461,10,FALSE),0)</f>
        <v>86</v>
      </c>
      <c r="Y314" s="11">
        <f>IFERROR(VLOOKUP(C314,'[1]Influenze Pivot Data Sheet'!$A$1:$M$461,11,FALSE),0)</f>
        <v>111</v>
      </c>
      <c r="Z314" s="11">
        <f>IFERROR(VLOOKUP(C314,'[1]Influenze Pivot Data Sheet'!$A$1:$M$461,12,FALSE),0)</f>
        <v>252</v>
      </c>
      <c r="AA314" s="11">
        <f>IFERROR(VLOOKUP(C314,'[1]Influenze Pivot Data Sheet'!$A$1:$M$461,13,FALSE),0)</f>
        <v>712</v>
      </c>
      <c r="AB314" s="4">
        <f t="shared" si="23"/>
        <v>2.7737301863207022E-3</v>
      </c>
      <c r="AC314" s="4">
        <f t="shared" si="24"/>
        <v>6.3304168026522012E-4</v>
      </c>
      <c r="AD314" s="4">
        <f t="shared" si="25"/>
        <v>5.8268574896902612E-4</v>
      </c>
      <c r="AE314" s="4">
        <f t="shared" si="28"/>
        <v>7.4039459172712695E-4</v>
      </c>
      <c r="AF314" s="4">
        <f t="shared" si="28"/>
        <v>7.3107344005271632E-4</v>
      </c>
      <c r="AG314" s="4">
        <f t="shared" si="28"/>
        <v>7.6992021080912081E-4</v>
      </c>
      <c r="AH314" s="4">
        <f t="shared" si="27"/>
        <v>6.988170504082054E-4</v>
      </c>
      <c r="AI314" s="4">
        <f t="shared" si="27"/>
        <v>1.2492719583737134E-3</v>
      </c>
      <c r="AJ314" s="4">
        <f t="shared" si="27"/>
        <v>3.0738033040383201E-3</v>
      </c>
      <c r="AK314" s="4">
        <f t="shared" si="22"/>
        <v>8.4425746719108997E-3</v>
      </c>
      <c r="AL314" s="4">
        <f t="shared" si="22"/>
        <v>2.9594256403087304E-3</v>
      </c>
      <c r="AM314" s="4">
        <f t="shared" si="22"/>
        <v>1.1372620054636334E-3</v>
      </c>
    </row>
    <row r="315" spans="1:39" x14ac:dyDescent="0.3">
      <c r="A315" s="9" t="s">
        <v>370</v>
      </c>
      <c r="B315" s="9" t="s">
        <v>34</v>
      </c>
      <c r="C315" s="9" t="s">
        <v>377</v>
      </c>
      <c r="D315" s="10">
        <f>VLOOKUP(C315,'[1]Cenus Pivot Data Sheet'!$A$1:$M$469,2,FALSE)</f>
        <v>43447.164999999994</v>
      </c>
      <c r="E315" s="10">
        <f>VLOOKUP(C315,'[1]Cenus Pivot Data Sheet'!$A$1:$M$469,3,FALSE)</f>
        <v>79017.564999999973</v>
      </c>
      <c r="F315" s="10">
        <f>VLOOKUP(C315,'[1]Cenus Pivot Data Sheet'!$A$1:$M$469,4,FALSE)</f>
        <v>105687.879</v>
      </c>
      <c r="G315" s="10">
        <f>VLOOKUP(C315,'[1]Cenus Pivot Data Sheet'!$A$1:$M$469,5,FALSE)</f>
        <v>94618.745999999985</v>
      </c>
      <c r="H315" s="10">
        <f>VLOOKUP(C315,'[1]Cenus Pivot Data Sheet'!$A$1:$M$469,6,FALSE)</f>
        <v>73289.823000000004</v>
      </c>
      <c r="I315" s="10">
        <f>VLOOKUP(C315,'[1]Cenus Pivot Data Sheet'!$A$1:$M$469,7,FALSE)</f>
        <v>82751.443999999989</v>
      </c>
      <c r="J315" s="10">
        <f>VLOOKUP(C315,'[1]Cenus Pivot Data Sheet'!$A$1:$M$469,8,FALSE)</f>
        <v>81499.17300000001</v>
      </c>
      <c r="K315" s="10">
        <f>VLOOKUP(C315,'[1]Cenus Pivot Data Sheet'!$A$1:$M$469,9,FALSE)</f>
        <v>47167.546999999999</v>
      </c>
      <c r="L315" s="10">
        <f>VLOOKUP(C315,'[1]Cenus Pivot Data Sheet'!$A$1:$M$469,10,FALSE)</f>
        <v>28891.248</v>
      </c>
      <c r="M315" s="10">
        <f>VLOOKUP(C315,'[1]Cenus Pivot Data Sheet'!$A$1:$M$469,11,FALSE)</f>
        <v>14632.179</v>
      </c>
      <c r="N315" s="10">
        <f>VLOOKUP(C315,'[1]Cenus Pivot Data Sheet'!$A$1:$M$469,12,FALSE)</f>
        <v>90690.974000000002</v>
      </c>
      <c r="O315" s="10">
        <f>VLOOKUP(C315,'[1]Cenus Pivot Data Sheet'!$A$1:$M$469,13,FALSE)</f>
        <v>651002.76899999997</v>
      </c>
      <c r="P315" s="11">
        <f>IFERROR(VLOOKUP(C315,'[1]Influenze Pivot Data Sheet'!$A$1:$M$461,2,FALSE),0)</f>
        <v>107</v>
      </c>
      <c r="Q315" s="11">
        <f>IFERROR(VLOOKUP(C315,'[1]Influenze Pivot Data Sheet'!$A$1:$M$461,3,FALSE),0)</f>
        <v>50</v>
      </c>
      <c r="R315" s="11">
        <f>IFERROR(VLOOKUP(C315,'[1]Influenze Pivot Data Sheet'!$A$1:$M$461,4,FALSE),0)</f>
        <v>70</v>
      </c>
      <c r="S315" s="11">
        <f>IFERROR(VLOOKUP(C315,'[1]Influenze Pivot Data Sheet'!$A$1:$M$461,5,FALSE),0)</f>
        <v>54</v>
      </c>
      <c r="T315" s="11">
        <f>IFERROR(VLOOKUP(C315,'[1]Influenze Pivot Data Sheet'!$A$1:$M$461,6,FALSE),0)</f>
        <v>66</v>
      </c>
      <c r="U315" s="11">
        <f>IFERROR(VLOOKUP(C315,'[1]Influenze Pivot Data Sheet'!$A$1:$M$461,7,FALSE),0)</f>
        <v>48</v>
      </c>
      <c r="V315" s="11">
        <f>IFERROR(VLOOKUP(C315,'[1]Influenze Pivot Data Sheet'!$A$1:$M$461,8,FALSE),0)</f>
        <v>54</v>
      </c>
      <c r="W315" s="11">
        <f>IFERROR(VLOOKUP(C315,'[1]Influenze Pivot Data Sheet'!$A$1:$M$461,9,FALSE),0)</f>
        <v>66</v>
      </c>
      <c r="X315" s="11">
        <f>IFERROR(VLOOKUP(C315,'[1]Influenze Pivot Data Sheet'!$A$1:$M$461,10,FALSE),0)</f>
        <v>66</v>
      </c>
      <c r="Y315" s="11">
        <f>IFERROR(VLOOKUP(C315,'[1]Influenze Pivot Data Sheet'!$A$1:$M$461,11,FALSE),0)</f>
        <v>88</v>
      </c>
      <c r="Z315" s="11">
        <f>IFERROR(VLOOKUP(C315,'[1]Influenze Pivot Data Sheet'!$A$1:$M$461,12,FALSE),0)</f>
        <v>220</v>
      </c>
      <c r="AA315" s="11">
        <f>IFERROR(VLOOKUP(C315,'[1]Influenze Pivot Data Sheet'!$A$1:$M$461,13,FALSE),0)</f>
        <v>669</v>
      </c>
      <c r="AB315" s="4">
        <f t="shared" si="23"/>
        <v>2.4627613792522485E-3</v>
      </c>
      <c r="AC315" s="4">
        <f t="shared" si="24"/>
        <v>6.3277070104602717E-4</v>
      </c>
      <c r="AD315" s="4">
        <f t="shared" si="25"/>
        <v>6.6232760712323503E-4</v>
      </c>
      <c r="AE315" s="4">
        <f t="shared" si="28"/>
        <v>5.7071143174947602E-4</v>
      </c>
      <c r="AF315" s="4">
        <f t="shared" si="28"/>
        <v>9.0053430747131147E-4</v>
      </c>
      <c r="AG315" s="4">
        <f t="shared" si="28"/>
        <v>5.8005030099535194E-4</v>
      </c>
      <c r="AH315" s="4">
        <f t="shared" si="27"/>
        <v>6.6258341050896299E-4</v>
      </c>
      <c r="AI315" s="4">
        <f t="shared" si="27"/>
        <v>1.3992671698615153E-3</v>
      </c>
      <c r="AJ315" s="4">
        <f t="shared" si="27"/>
        <v>2.2844288346422418E-3</v>
      </c>
      <c r="AK315" s="4">
        <f t="shared" si="22"/>
        <v>6.0141418444921973E-3</v>
      </c>
      <c r="AL315" s="4">
        <f t="shared" si="22"/>
        <v>2.4258202365320279E-3</v>
      </c>
      <c r="AM315" s="4">
        <f t="shared" si="22"/>
        <v>1.02764539854054E-3</v>
      </c>
    </row>
    <row r="316" spans="1:39" x14ac:dyDescent="0.3">
      <c r="A316" s="9" t="s">
        <v>370</v>
      </c>
      <c r="B316" s="9" t="s">
        <v>36</v>
      </c>
      <c r="C316" s="9" t="s">
        <v>378</v>
      </c>
      <c r="D316" s="10">
        <f>VLOOKUP(C316,'[1]Cenus Pivot Data Sheet'!$A$1:$M$469,2,FALSE)</f>
        <v>39452.471999999994</v>
      </c>
      <c r="E316" s="10">
        <f>VLOOKUP(C316,'[1]Cenus Pivot Data Sheet'!$A$1:$M$469,3,FALSE)</f>
        <v>70575.978999999992</v>
      </c>
      <c r="F316" s="10">
        <f>VLOOKUP(C316,'[1]Cenus Pivot Data Sheet'!$A$1:$M$469,4,FALSE)</f>
        <v>86864.62</v>
      </c>
      <c r="G316" s="10">
        <f>VLOOKUP(C316,'[1]Cenus Pivot Data Sheet'!$A$1:$M$469,5,FALSE)</f>
        <v>84411.347999999998</v>
      </c>
      <c r="H316" s="10">
        <f>VLOOKUP(C316,'[1]Cenus Pivot Data Sheet'!$A$1:$M$469,6,FALSE)</f>
        <v>65240.150999999998</v>
      </c>
      <c r="I316" s="10">
        <f>VLOOKUP(C316,'[1]Cenus Pivot Data Sheet'!$A$1:$M$469,7,FALSE)</f>
        <v>70875.866999999998</v>
      </c>
      <c r="J316" s="10">
        <f>VLOOKUP(C316,'[1]Cenus Pivot Data Sheet'!$A$1:$M$469,8,FALSE)</f>
        <v>71415.012000000017</v>
      </c>
      <c r="K316" s="10">
        <f>VLOOKUP(C316,'[1]Cenus Pivot Data Sheet'!$A$1:$M$469,9,FALSE)</f>
        <v>42129.402000000002</v>
      </c>
      <c r="L316" s="10">
        <f>VLOOKUP(C316,'[1]Cenus Pivot Data Sheet'!$A$1:$M$469,10,FALSE)</f>
        <v>25164.021000000001</v>
      </c>
      <c r="M316" s="10">
        <f>VLOOKUP(C316,'[1]Cenus Pivot Data Sheet'!$A$1:$M$469,11,FALSE)</f>
        <v>13460.289000000002</v>
      </c>
      <c r="N316" s="10">
        <f>VLOOKUP(C316,'[1]Cenus Pivot Data Sheet'!$A$1:$M$469,12,FALSE)</f>
        <v>80753.712000000014</v>
      </c>
      <c r="O316" s="10">
        <f>VLOOKUP(C316,'[1]Cenus Pivot Data Sheet'!$A$1:$M$469,13,FALSE)</f>
        <v>569589.16099999996</v>
      </c>
      <c r="P316" s="11">
        <f>IFERROR(VLOOKUP(C316,'[1]Influenze Pivot Data Sheet'!$A$1:$M$461,2,FALSE),0)</f>
        <v>121</v>
      </c>
      <c r="Q316" s="11">
        <f>IFERROR(VLOOKUP(C316,'[1]Influenze Pivot Data Sheet'!$A$1:$M$461,3,FALSE),0)</f>
        <v>51</v>
      </c>
      <c r="R316" s="11">
        <f>IFERROR(VLOOKUP(C316,'[1]Influenze Pivot Data Sheet'!$A$1:$M$461,4,FALSE),0)</f>
        <v>55</v>
      </c>
      <c r="S316" s="11">
        <f>IFERROR(VLOOKUP(C316,'[1]Influenze Pivot Data Sheet'!$A$1:$M$461,5,FALSE),0)</f>
        <v>32</v>
      </c>
      <c r="T316" s="11">
        <f>IFERROR(VLOOKUP(C316,'[1]Influenze Pivot Data Sheet'!$A$1:$M$461,6,FALSE),0)</f>
        <v>51</v>
      </c>
      <c r="U316" s="11">
        <f>IFERROR(VLOOKUP(C316,'[1]Influenze Pivot Data Sheet'!$A$1:$M$461,7,FALSE),0)</f>
        <v>58</v>
      </c>
      <c r="V316" s="11">
        <f>IFERROR(VLOOKUP(C316,'[1]Influenze Pivot Data Sheet'!$A$1:$M$461,8,FALSE),0)</f>
        <v>50</v>
      </c>
      <c r="W316" s="11">
        <f>IFERROR(VLOOKUP(C316,'[1]Influenze Pivot Data Sheet'!$A$1:$M$461,9,FALSE),0)</f>
        <v>55</v>
      </c>
      <c r="X316" s="11">
        <f>IFERROR(VLOOKUP(C316,'[1]Influenze Pivot Data Sheet'!$A$1:$M$461,10,FALSE),0)</f>
        <v>48</v>
      </c>
      <c r="Y316" s="11">
        <f>IFERROR(VLOOKUP(C316,'[1]Influenze Pivot Data Sheet'!$A$1:$M$461,11,FALSE),0)</f>
        <v>50</v>
      </c>
      <c r="Z316" s="11">
        <f>IFERROR(VLOOKUP(C316,'[1]Influenze Pivot Data Sheet'!$A$1:$M$461,12,FALSE),0)</f>
        <v>153</v>
      </c>
      <c r="AA316" s="11">
        <f>IFERROR(VLOOKUP(C316,'[1]Influenze Pivot Data Sheet'!$A$1:$M$461,13,FALSE),0)</f>
        <v>571</v>
      </c>
      <c r="AB316" s="4">
        <f t="shared" si="23"/>
        <v>3.0669814555599967E-3</v>
      </c>
      <c r="AC316" s="4">
        <f t="shared" si="24"/>
        <v>7.2262547006255492E-4</v>
      </c>
      <c r="AD316" s="4">
        <f t="shared" si="25"/>
        <v>6.331691775086336E-4</v>
      </c>
      <c r="AE316" s="4">
        <f t="shared" si="28"/>
        <v>3.7909594809456187E-4</v>
      </c>
      <c r="AF316" s="4">
        <f t="shared" si="28"/>
        <v>7.8172719128133232E-4</v>
      </c>
      <c r="AG316" s="4">
        <f t="shared" si="28"/>
        <v>8.1833214117860457E-4</v>
      </c>
      <c r="AH316" s="4">
        <f t="shared" si="27"/>
        <v>7.0013290763012103E-4</v>
      </c>
      <c r="AI316" s="4">
        <f t="shared" si="27"/>
        <v>1.3055015592198531E-3</v>
      </c>
      <c r="AJ316" s="4">
        <f t="shared" si="27"/>
        <v>1.9074852941825156E-3</v>
      </c>
      <c r="AK316" s="4">
        <f t="shared" si="22"/>
        <v>3.7146304956750921E-3</v>
      </c>
      <c r="AL316" s="4">
        <f t="shared" si="22"/>
        <v>1.8946497468747936E-3</v>
      </c>
      <c r="AM316" s="4">
        <f t="shared" si="22"/>
        <v>1.0024769414458715E-3</v>
      </c>
    </row>
    <row r="317" spans="1:39" x14ac:dyDescent="0.3">
      <c r="A317" s="9" t="s">
        <v>370</v>
      </c>
      <c r="B317" s="9" t="s">
        <v>38</v>
      </c>
      <c r="C317" s="9" t="s">
        <v>379</v>
      </c>
      <c r="D317" s="10">
        <f>VLOOKUP(C317,'[1]Cenus Pivot Data Sheet'!$A$1:$M$469,2,FALSE)</f>
        <v>46750</v>
      </c>
      <c r="E317" s="10">
        <f>VLOOKUP(C317,'[1]Cenus Pivot Data Sheet'!$A$1:$M$469,3,FALSE)</f>
        <v>84445</v>
      </c>
      <c r="F317" s="10">
        <f>VLOOKUP(C317,'[1]Cenus Pivot Data Sheet'!$A$1:$M$469,4,FALSE)</f>
        <v>112320</v>
      </c>
      <c r="G317" s="10">
        <f>VLOOKUP(C317,'[1]Cenus Pivot Data Sheet'!$A$1:$M$469,5,FALSE)</f>
        <v>103395</v>
      </c>
      <c r="H317" s="10">
        <f>VLOOKUP(C317,'[1]Cenus Pivot Data Sheet'!$A$1:$M$469,6,FALSE)</f>
        <v>79044</v>
      </c>
      <c r="I317" s="10">
        <f>VLOOKUP(C317,'[1]Cenus Pivot Data Sheet'!$A$1:$M$469,7,FALSE)</f>
        <v>81634</v>
      </c>
      <c r="J317" s="10">
        <f>VLOOKUP(C317,'[1]Cenus Pivot Data Sheet'!$A$1:$M$469,8,FALSE)</f>
        <v>86268</v>
      </c>
      <c r="K317" s="10">
        <f>VLOOKUP(C317,'[1]Cenus Pivot Data Sheet'!$A$1:$M$469,9,FALSE)</f>
        <v>54231</v>
      </c>
      <c r="L317" s="10">
        <f>VLOOKUP(C317,'[1]Cenus Pivot Data Sheet'!$A$1:$M$469,10,FALSE)</f>
        <v>31040</v>
      </c>
      <c r="M317" s="10">
        <f>VLOOKUP(C317,'[1]Cenus Pivot Data Sheet'!$A$1:$M$469,11,FALSE)</f>
        <v>16168</v>
      </c>
      <c r="N317" s="10">
        <f>VLOOKUP(C317,'[1]Cenus Pivot Data Sheet'!$A$1:$M$469,12,FALSE)</f>
        <v>101439</v>
      </c>
      <c r="O317" s="10">
        <f>VLOOKUP(C317,'[1]Cenus Pivot Data Sheet'!$A$1:$M$469,13,FALSE)</f>
        <v>695295</v>
      </c>
      <c r="P317" s="11">
        <f>IFERROR(VLOOKUP(C317,'[1]Influenze Pivot Data Sheet'!$A$1:$M$461,2,FALSE),0)</f>
        <v>111</v>
      </c>
      <c r="Q317" s="11">
        <f>IFERROR(VLOOKUP(C317,'[1]Influenze Pivot Data Sheet'!$A$1:$M$461,3,FALSE),0)</f>
        <v>45</v>
      </c>
      <c r="R317" s="11">
        <f>IFERROR(VLOOKUP(C317,'[1]Influenze Pivot Data Sheet'!$A$1:$M$461,4,FALSE),0)</f>
        <v>52</v>
      </c>
      <c r="S317" s="11">
        <f>IFERROR(VLOOKUP(C317,'[1]Influenze Pivot Data Sheet'!$A$1:$M$461,5,FALSE),0)</f>
        <v>42</v>
      </c>
      <c r="T317" s="11">
        <f>IFERROR(VLOOKUP(C317,'[1]Influenze Pivot Data Sheet'!$A$1:$M$461,6,FALSE),0)</f>
        <v>53</v>
      </c>
      <c r="U317" s="11">
        <f>IFERROR(VLOOKUP(C317,'[1]Influenze Pivot Data Sheet'!$A$1:$M$461,7,FALSE),0)</f>
        <v>76</v>
      </c>
      <c r="V317" s="11">
        <f>IFERROR(VLOOKUP(C317,'[1]Influenze Pivot Data Sheet'!$A$1:$M$461,8,FALSE),0)</f>
        <v>49</v>
      </c>
      <c r="W317" s="11">
        <f>IFERROR(VLOOKUP(C317,'[1]Influenze Pivot Data Sheet'!$A$1:$M$461,9,FALSE),0)</f>
        <v>55</v>
      </c>
      <c r="X317" s="11">
        <f>IFERROR(VLOOKUP(C317,'[1]Influenze Pivot Data Sheet'!$A$1:$M$461,10,FALSE),0)</f>
        <v>62</v>
      </c>
      <c r="Y317" s="11">
        <f>IFERROR(VLOOKUP(C317,'[1]Influenze Pivot Data Sheet'!$A$1:$M$461,11,FALSE),0)</f>
        <v>67</v>
      </c>
      <c r="Z317" s="11">
        <f>IFERROR(VLOOKUP(C317,'[1]Influenze Pivot Data Sheet'!$A$1:$M$461,12,FALSE),0)</f>
        <v>184</v>
      </c>
      <c r="AA317" s="11">
        <f>IFERROR(VLOOKUP(C317,'[1]Influenze Pivot Data Sheet'!$A$1:$M$461,13,FALSE),0)</f>
        <v>612</v>
      </c>
      <c r="AB317" s="4">
        <f t="shared" si="23"/>
        <v>2.3743315508021391E-3</v>
      </c>
      <c r="AC317" s="4">
        <f t="shared" si="24"/>
        <v>5.3289123097874358E-4</v>
      </c>
      <c r="AD317" s="4">
        <f t="shared" si="25"/>
        <v>4.6296296296296298E-4</v>
      </c>
      <c r="AE317" s="4">
        <f t="shared" si="28"/>
        <v>4.0620919773683449E-4</v>
      </c>
      <c r="AF317" s="4">
        <f t="shared" si="28"/>
        <v>6.7051262587925712E-4</v>
      </c>
      <c r="AG317" s="4">
        <f t="shared" si="28"/>
        <v>9.3098463875346054E-4</v>
      </c>
      <c r="AH317" s="4">
        <f t="shared" si="27"/>
        <v>5.6799740344044142E-4</v>
      </c>
      <c r="AI317" s="4">
        <f t="shared" si="27"/>
        <v>1.0141800815031993E-3</v>
      </c>
      <c r="AJ317" s="4">
        <f t="shared" si="27"/>
        <v>1.997422680412371E-3</v>
      </c>
      <c r="AK317" s="4">
        <f t="shared" si="22"/>
        <v>4.1439881246907468E-3</v>
      </c>
      <c r="AL317" s="4">
        <f t="shared" si="22"/>
        <v>1.813898007669634E-3</v>
      </c>
      <c r="AM317" s="4">
        <f t="shared" si="22"/>
        <v>8.8020192867775552E-4</v>
      </c>
    </row>
    <row r="318" spans="1:39" x14ac:dyDescent="0.3">
      <c r="A318" s="9" t="s">
        <v>380</v>
      </c>
      <c r="B318" s="9" t="s">
        <v>22</v>
      </c>
      <c r="C318" s="9" t="s">
        <v>381</v>
      </c>
      <c r="D318" s="10">
        <f>VLOOKUP(C318,'[1]Cenus Pivot Data Sheet'!$A$1:$M$469,2,FALSE)</f>
        <v>737234.78499999992</v>
      </c>
      <c r="E318" s="10">
        <f>VLOOKUP(C318,'[1]Cenus Pivot Data Sheet'!$A$1:$M$469,3,FALSE)</f>
        <v>1520464.7240000004</v>
      </c>
      <c r="F318" s="10">
        <f>VLOOKUP(C318,'[1]Cenus Pivot Data Sheet'!$A$1:$M$469,4,FALSE)</f>
        <v>1550587.9069999999</v>
      </c>
      <c r="G318" s="10">
        <f>VLOOKUP(C318,'[1]Cenus Pivot Data Sheet'!$A$1:$M$469,5,FALSE)</f>
        <v>1462744.3209999995</v>
      </c>
      <c r="H318" s="10">
        <f>VLOOKUP(C318,'[1]Cenus Pivot Data Sheet'!$A$1:$M$469,6,FALSE)</f>
        <v>1585350.2919999999</v>
      </c>
      <c r="I318" s="10">
        <f>VLOOKUP(C318,'[1]Cenus Pivot Data Sheet'!$A$1:$M$469,7,FALSE)</f>
        <v>1737749.5599999996</v>
      </c>
      <c r="J318" s="10">
        <f>VLOOKUP(C318,'[1]Cenus Pivot Data Sheet'!$A$1:$M$469,8,FALSE)</f>
        <v>1296379.665</v>
      </c>
      <c r="K318" s="10">
        <f>VLOOKUP(C318,'[1]Cenus Pivot Data Sheet'!$A$1:$M$469,9,FALSE)</f>
        <v>793425.80099999998</v>
      </c>
      <c r="L318" s="10">
        <f>VLOOKUP(C318,'[1]Cenus Pivot Data Sheet'!$A$1:$M$469,10,FALSE)</f>
        <v>551716.94999999995</v>
      </c>
      <c r="M318" s="10">
        <f>VLOOKUP(C318,'[1]Cenus Pivot Data Sheet'!$A$1:$M$469,11,FALSE)</f>
        <v>212146.69899999996</v>
      </c>
      <c r="N318" s="10">
        <f>VLOOKUP(C318,'[1]Cenus Pivot Data Sheet'!$A$1:$M$469,12,FALSE)</f>
        <v>1557289.45</v>
      </c>
      <c r="O318" s="10">
        <f>VLOOKUP(C318,'[1]Cenus Pivot Data Sheet'!$A$1:$M$469,13,FALSE)</f>
        <v>11447800.703999994</v>
      </c>
      <c r="P318" s="11">
        <f>IFERROR(VLOOKUP(C318,'[1]Influenze Pivot Data Sheet'!$A$1:$M$461,2,FALSE),0)</f>
        <v>94</v>
      </c>
      <c r="Q318" s="11">
        <f>IFERROR(VLOOKUP(C318,'[1]Influenze Pivot Data Sheet'!$A$1:$M$461,3,FALSE),0)</f>
        <v>47</v>
      </c>
      <c r="R318" s="11">
        <f>IFERROR(VLOOKUP(C318,'[1]Influenze Pivot Data Sheet'!$A$1:$M$461,4,FALSE),0)</f>
        <v>63</v>
      </c>
      <c r="S318" s="11">
        <f>IFERROR(VLOOKUP(C318,'[1]Influenze Pivot Data Sheet'!$A$1:$M$461,5,FALSE),0)</f>
        <v>77</v>
      </c>
      <c r="T318" s="11">
        <f>IFERROR(VLOOKUP(C318,'[1]Influenze Pivot Data Sheet'!$A$1:$M$461,6,FALSE),0)</f>
        <v>65</v>
      </c>
      <c r="U318" s="11">
        <f>IFERROR(VLOOKUP(C318,'[1]Influenze Pivot Data Sheet'!$A$1:$M$461,7,FALSE),0)</f>
        <v>114</v>
      </c>
      <c r="V318" s="11">
        <f>IFERROR(VLOOKUP(C318,'[1]Influenze Pivot Data Sheet'!$A$1:$M$461,8,FALSE),0)</f>
        <v>151</v>
      </c>
      <c r="W318" s="11">
        <f>IFERROR(VLOOKUP(C318,'[1]Influenze Pivot Data Sheet'!$A$1:$M$461,9,FALSE),0)</f>
        <v>245</v>
      </c>
      <c r="X318" s="11">
        <f>IFERROR(VLOOKUP(C318,'[1]Influenze Pivot Data Sheet'!$A$1:$M$461,10,FALSE),0)</f>
        <v>570</v>
      </c>
      <c r="Y318" s="11">
        <f>IFERROR(VLOOKUP(C318,'[1]Influenze Pivot Data Sheet'!$A$1:$M$461,11,FALSE),0)</f>
        <v>825</v>
      </c>
      <c r="Z318" s="11">
        <f>IFERROR(VLOOKUP(C318,'[1]Influenze Pivot Data Sheet'!$A$1:$M$461,12,FALSE),0)</f>
        <v>1640</v>
      </c>
      <c r="AA318" s="11">
        <f>IFERROR(VLOOKUP(C318,'[1]Influenze Pivot Data Sheet'!$A$1:$M$461,13,FALSE),0)</f>
        <v>2251</v>
      </c>
      <c r="AB318" s="4">
        <f t="shared" si="23"/>
        <v>1.2750347909858866E-4</v>
      </c>
      <c r="AC318" s="4">
        <f t="shared" si="24"/>
        <v>3.0911601734733827E-5</v>
      </c>
      <c r="AD318" s="4">
        <f t="shared" si="25"/>
        <v>4.0629750635608433E-5</v>
      </c>
      <c r="AE318" s="4">
        <f t="shared" si="28"/>
        <v>5.2640778634067261E-5</v>
      </c>
      <c r="AF318" s="4">
        <f t="shared" si="28"/>
        <v>4.1000402452381168E-5</v>
      </c>
      <c r="AG318" s="4">
        <f t="shared" si="28"/>
        <v>6.5602088254880658E-5</v>
      </c>
      <c r="AH318" s="4">
        <f t="shared" si="27"/>
        <v>1.1647822322174422E-4</v>
      </c>
      <c r="AI318" s="4">
        <f t="shared" si="27"/>
        <v>3.08787538407766E-4</v>
      </c>
      <c r="AJ318" s="4">
        <f t="shared" si="27"/>
        <v>1.0331384598569974E-3</v>
      </c>
      <c r="AK318" s="4">
        <f t="shared" si="27"/>
        <v>3.8888184633030756E-3</v>
      </c>
      <c r="AL318" s="4">
        <f t="shared" si="27"/>
        <v>1.0531118669043832E-3</v>
      </c>
      <c r="AM318" s="4">
        <f t="shared" si="27"/>
        <v>1.9663165512773771E-4</v>
      </c>
    </row>
    <row r="319" spans="1:39" x14ac:dyDescent="0.3">
      <c r="A319" s="9" t="s">
        <v>380</v>
      </c>
      <c r="B319" s="9" t="s">
        <v>24</v>
      </c>
      <c r="C319" s="9" t="s">
        <v>382</v>
      </c>
      <c r="D319" s="10">
        <f>VLOOKUP(C319,'[1]Cenus Pivot Data Sheet'!$A$1:$M$469,2,FALSE)</f>
        <v>720747.25300000003</v>
      </c>
      <c r="E319" s="10">
        <f>VLOOKUP(C319,'[1]Cenus Pivot Data Sheet'!$A$1:$M$469,3,FALSE)</f>
        <v>1531225.4190000002</v>
      </c>
      <c r="F319" s="10">
        <f>VLOOKUP(C319,'[1]Cenus Pivot Data Sheet'!$A$1:$M$469,4,FALSE)</f>
        <v>1581923.4409999996</v>
      </c>
      <c r="G319" s="10">
        <f>VLOOKUP(C319,'[1]Cenus Pivot Data Sheet'!$A$1:$M$469,5,FALSE)</f>
        <v>1406369.0840000003</v>
      </c>
      <c r="H319" s="10">
        <f>VLOOKUP(C319,'[1]Cenus Pivot Data Sheet'!$A$1:$M$469,6,FALSE)</f>
        <v>1536275.7079999996</v>
      </c>
      <c r="I319" s="10">
        <f>VLOOKUP(C319,'[1]Cenus Pivot Data Sheet'!$A$1:$M$469,7,FALSE)</f>
        <v>1732980.3540000003</v>
      </c>
      <c r="J319" s="10">
        <f>VLOOKUP(C319,'[1]Cenus Pivot Data Sheet'!$A$1:$M$469,8,FALSE)</f>
        <v>1355252.1489999997</v>
      </c>
      <c r="K319" s="10">
        <f>VLOOKUP(C319,'[1]Cenus Pivot Data Sheet'!$A$1:$M$469,9,FALSE)</f>
        <v>811120.67200000002</v>
      </c>
      <c r="L319" s="10">
        <f>VLOOKUP(C319,'[1]Cenus Pivot Data Sheet'!$A$1:$M$469,10,FALSE)</f>
        <v>546898.27099999995</v>
      </c>
      <c r="M319" s="10">
        <f>VLOOKUP(C319,'[1]Cenus Pivot Data Sheet'!$A$1:$M$469,11,FALSE)</f>
        <v>215826.77800000002</v>
      </c>
      <c r="N319" s="10">
        <f>VLOOKUP(C319,'[1]Cenus Pivot Data Sheet'!$A$1:$M$469,12,FALSE)</f>
        <v>1573845.7209999999</v>
      </c>
      <c r="O319" s="10">
        <f>VLOOKUP(C319,'[1]Cenus Pivot Data Sheet'!$A$1:$M$469,13,FALSE)</f>
        <v>11438619.129000001</v>
      </c>
      <c r="P319" s="11">
        <f>IFERROR(VLOOKUP(C319,'[1]Influenze Pivot Data Sheet'!$A$1:$M$461,2,FALSE),0)</f>
        <v>106</v>
      </c>
      <c r="Q319" s="11">
        <f>IFERROR(VLOOKUP(C319,'[1]Influenze Pivot Data Sheet'!$A$1:$M$461,3,FALSE),0)</f>
        <v>49</v>
      </c>
      <c r="R319" s="11">
        <f>IFERROR(VLOOKUP(C319,'[1]Influenze Pivot Data Sheet'!$A$1:$M$461,4,FALSE),0)</f>
        <v>61</v>
      </c>
      <c r="S319" s="11">
        <f>IFERROR(VLOOKUP(C319,'[1]Influenze Pivot Data Sheet'!$A$1:$M$461,5,FALSE),0)</f>
        <v>71</v>
      </c>
      <c r="T319" s="11">
        <f>IFERROR(VLOOKUP(C319,'[1]Influenze Pivot Data Sheet'!$A$1:$M$461,6,FALSE),0)</f>
        <v>50</v>
      </c>
      <c r="U319" s="11">
        <f>IFERROR(VLOOKUP(C319,'[1]Influenze Pivot Data Sheet'!$A$1:$M$461,7,FALSE),0)</f>
        <v>69</v>
      </c>
      <c r="V319" s="11">
        <f>IFERROR(VLOOKUP(C319,'[1]Influenze Pivot Data Sheet'!$A$1:$M$461,8,FALSE),0)</f>
        <v>154</v>
      </c>
      <c r="W319" s="11">
        <f>IFERROR(VLOOKUP(C319,'[1]Influenze Pivot Data Sheet'!$A$1:$M$461,9,FALSE),0)</f>
        <v>244</v>
      </c>
      <c r="X319" s="11">
        <f>IFERROR(VLOOKUP(C319,'[1]Influenze Pivot Data Sheet'!$A$1:$M$461,10,FALSE),0)</f>
        <v>532</v>
      </c>
      <c r="Y319" s="11">
        <f>IFERROR(VLOOKUP(C319,'[1]Influenze Pivot Data Sheet'!$A$1:$M$461,11,FALSE),0)</f>
        <v>893</v>
      </c>
      <c r="Z319" s="11">
        <f>IFERROR(VLOOKUP(C319,'[1]Influenze Pivot Data Sheet'!$A$1:$M$461,12,FALSE),0)</f>
        <v>1669</v>
      </c>
      <c r="AA319" s="11">
        <f>IFERROR(VLOOKUP(C319,'[1]Influenze Pivot Data Sheet'!$A$1:$M$461,13,FALSE),0)</f>
        <v>2229</v>
      </c>
      <c r="AB319" s="4">
        <f t="shared" si="23"/>
        <v>1.4706958584828625E-4</v>
      </c>
      <c r="AC319" s="4">
        <f t="shared" si="24"/>
        <v>3.2000513700981077E-5</v>
      </c>
      <c r="AD319" s="4">
        <f t="shared" si="25"/>
        <v>3.8560652443103921E-5</v>
      </c>
      <c r="AE319" s="4">
        <f t="shared" si="28"/>
        <v>5.04846137530708E-5</v>
      </c>
      <c r="AF319" s="4">
        <f t="shared" si="28"/>
        <v>3.2546241367763663E-5</v>
      </c>
      <c r="AG319" s="4">
        <f t="shared" si="28"/>
        <v>3.9815800473869647E-5</v>
      </c>
      <c r="AH319" s="4">
        <f t="shared" si="27"/>
        <v>1.1363199100155054E-4</v>
      </c>
      <c r="AI319" s="4">
        <f t="shared" si="27"/>
        <v>3.0081837194256589E-4</v>
      </c>
      <c r="AJ319" s="4">
        <f t="shared" si="27"/>
        <v>9.7275860650874145E-4</v>
      </c>
      <c r="AK319" s="4">
        <f t="shared" si="27"/>
        <v>4.1375774047833856E-3</v>
      </c>
      <c r="AL319" s="4">
        <f t="shared" si="27"/>
        <v>1.060459724692418E-3</v>
      </c>
      <c r="AM319" s="4">
        <f t="shared" si="27"/>
        <v>1.9486617876356079E-4</v>
      </c>
    </row>
    <row r="320" spans="1:39" x14ac:dyDescent="0.3">
      <c r="A320" s="9" t="s">
        <v>380</v>
      </c>
      <c r="B320" s="9" t="s">
        <v>26</v>
      </c>
      <c r="C320" s="9" t="s">
        <v>383</v>
      </c>
      <c r="D320" s="10">
        <f>VLOOKUP(C320,'[1]Cenus Pivot Data Sheet'!$A$1:$M$469,2,FALSE)</f>
        <v>715799.32300000044</v>
      </c>
      <c r="E320" s="10">
        <f>VLOOKUP(C320,'[1]Cenus Pivot Data Sheet'!$A$1:$M$469,3,FALSE)</f>
        <v>1514962.1239999994</v>
      </c>
      <c r="F320" s="10">
        <f>VLOOKUP(C320,'[1]Cenus Pivot Data Sheet'!$A$1:$M$469,4,FALSE)</f>
        <v>1570250.1689999998</v>
      </c>
      <c r="G320" s="10">
        <f>VLOOKUP(C320,'[1]Cenus Pivot Data Sheet'!$A$1:$M$469,5,FALSE)</f>
        <v>1405988.074</v>
      </c>
      <c r="H320" s="10">
        <f>VLOOKUP(C320,'[1]Cenus Pivot Data Sheet'!$A$1:$M$469,6,FALSE)</f>
        <v>1500698.875</v>
      </c>
      <c r="I320" s="10">
        <f>VLOOKUP(C320,'[1]Cenus Pivot Data Sheet'!$A$1:$M$469,7,FALSE)</f>
        <v>1725018.9839999997</v>
      </c>
      <c r="J320" s="10">
        <f>VLOOKUP(C320,'[1]Cenus Pivot Data Sheet'!$A$1:$M$469,8,FALSE)</f>
        <v>1398172.5179999997</v>
      </c>
      <c r="K320" s="10">
        <f>VLOOKUP(C320,'[1]Cenus Pivot Data Sheet'!$A$1:$M$469,9,FALSE)</f>
        <v>826714.66199999989</v>
      </c>
      <c r="L320" s="10">
        <f>VLOOKUP(C320,'[1]Cenus Pivot Data Sheet'!$A$1:$M$469,10,FALSE)</f>
        <v>540927.31700000004</v>
      </c>
      <c r="M320" s="10">
        <f>VLOOKUP(C320,'[1]Cenus Pivot Data Sheet'!$A$1:$M$469,11,FALSE)</f>
        <v>221086.83000000002</v>
      </c>
      <c r="N320" s="10">
        <f>VLOOKUP(C320,'[1]Cenus Pivot Data Sheet'!$A$1:$M$469,12,FALSE)</f>
        <v>1588728.8089999999</v>
      </c>
      <c r="O320" s="10">
        <f>VLOOKUP(C320,'[1]Cenus Pivot Data Sheet'!$A$1:$M$469,13,FALSE)</f>
        <v>11419618.875999998</v>
      </c>
      <c r="P320" s="11">
        <f>IFERROR(VLOOKUP(C320,'[1]Influenze Pivot Data Sheet'!$A$1:$M$461,2,FALSE),0)</f>
        <v>118</v>
      </c>
      <c r="Q320" s="11">
        <f>IFERROR(VLOOKUP(C320,'[1]Influenze Pivot Data Sheet'!$A$1:$M$461,3,FALSE),0)</f>
        <v>65</v>
      </c>
      <c r="R320" s="11">
        <f>IFERROR(VLOOKUP(C320,'[1]Influenze Pivot Data Sheet'!$A$1:$M$461,4,FALSE),0)</f>
        <v>54</v>
      </c>
      <c r="S320" s="11">
        <f>IFERROR(VLOOKUP(C320,'[1]Influenze Pivot Data Sheet'!$A$1:$M$461,5,FALSE),0)</f>
        <v>62</v>
      </c>
      <c r="T320" s="11">
        <f>IFERROR(VLOOKUP(C320,'[1]Influenze Pivot Data Sheet'!$A$1:$M$461,6,FALSE),0)</f>
        <v>72</v>
      </c>
      <c r="U320" s="11">
        <f>IFERROR(VLOOKUP(C320,'[1]Influenze Pivot Data Sheet'!$A$1:$M$461,7,FALSE),0)</f>
        <v>78</v>
      </c>
      <c r="V320" s="11">
        <f>IFERROR(VLOOKUP(C320,'[1]Influenze Pivot Data Sheet'!$A$1:$M$461,8,FALSE),0)</f>
        <v>191</v>
      </c>
      <c r="W320" s="11">
        <f>IFERROR(VLOOKUP(C320,'[1]Influenze Pivot Data Sheet'!$A$1:$M$461,9,FALSE),0)</f>
        <v>275</v>
      </c>
      <c r="X320" s="11">
        <f>IFERROR(VLOOKUP(C320,'[1]Influenze Pivot Data Sheet'!$A$1:$M$461,10,FALSE),0)</f>
        <v>592</v>
      </c>
      <c r="Y320" s="11">
        <f>IFERROR(VLOOKUP(C320,'[1]Influenze Pivot Data Sheet'!$A$1:$M$461,11,FALSE),0)</f>
        <v>1025</v>
      </c>
      <c r="Z320" s="11">
        <f>IFERROR(VLOOKUP(C320,'[1]Influenze Pivot Data Sheet'!$A$1:$M$461,12,FALSE),0)</f>
        <v>1892</v>
      </c>
      <c r="AA320" s="11">
        <f>IFERROR(VLOOKUP(C320,'[1]Influenze Pivot Data Sheet'!$A$1:$M$461,13,FALSE),0)</f>
        <v>2532</v>
      </c>
      <c r="AB320" s="4">
        <f t="shared" si="23"/>
        <v>1.6485067281909113E-4</v>
      </c>
      <c r="AC320" s="4">
        <f t="shared" si="24"/>
        <v>4.2905363091440578E-5</v>
      </c>
      <c r="AD320" s="4">
        <f t="shared" si="25"/>
        <v>3.4389424733760375E-5</v>
      </c>
      <c r="AE320" s="4">
        <f t="shared" si="28"/>
        <v>4.4097102348536704E-5</v>
      </c>
      <c r="AF320" s="4">
        <f t="shared" si="28"/>
        <v>4.7977646414907853E-5</v>
      </c>
      <c r="AG320" s="4">
        <f t="shared" si="28"/>
        <v>4.5216893682603095E-5</v>
      </c>
      <c r="AH320" s="4">
        <f t="shared" si="27"/>
        <v>1.3660689045241271E-4</v>
      </c>
      <c r="AI320" s="4">
        <f t="shared" si="27"/>
        <v>3.326419775049303E-4</v>
      </c>
      <c r="AJ320" s="4">
        <f t="shared" si="27"/>
        <v>1.09441690481311E-3</v>
      </c>
      <c r="AK320" s="4">
        <f t="shared" si="27"/>
        <v>4.63618751058125E-3</v>
      </c>
      <c r="AL320" s="4">
        <f t="shared" si="27"/>
        <v>1.190889212357702E-3</v>
      </c>
      <c r="AM320" s="4">
        <f t="shared" si="27"/>
        <v>2.2172368688427676E-4</v>
      </c>
    </row>
    <row r="321" spans="1:39" x14ac:dyDescent="0.3">
      <c r="A321" s="9" t="s">
        <v>380</v>
      </c>
      <c r="B321" s="9" t="s">
        <v>28</v>
      </c>
      <c r="C321" s="9" t="s">
        <v>384</v>
      </c>
      <c r="D321" s="10">
        <f>VLOOKUP(C321,'[1]Cenus Pivot Data Sheet'!$A$1:$M$469,2,FALSE)</f>
        <v>703301.87199999997</v>
      </c>
      <c r="E321" s="10">
        <f>VLOOKUP(C321,'[1]Cenus Pivot Data Sheet'!$A$1:$M$469,3,FALSE)</f>
        <v>1500270.4989999998</v>
      </c>
      <c r="F321" s="10">
        <f>VLOOKUP(C321,'[1]Cenus Pivot Data Sheet'!$A$1:$M$469,4,FALSE)</f>
        <v>1567710.9789999994</v>
      </c>
      <c r="G321" s="10">
        <f>VLOOKUP(C321,'[1]Cenus Pivot Data Sheet'!$A$1:$M$469,5,FALSE)</f>
        <v>1409455.9789999998</v>
      </c>
      <c r="H321" s="10">
        <f>VLOOKUP(C321,'[1]Cenus Pivot Data Sheet'!$A$1:$M$469,6,FALSE)</f>
        <v>1467493.3900000001</v>
      </c>
      <c r="I321" s="10">
        <f>VLOOKUP(C321,'[1]Cenus Pivot Data Sheet'!$A$1:$M$469,7,FALSE)</f>
        <v>1706270.7059999991</v>
      </c>
      <c r="J321" s="10">
        <f>VLOOKUP(C321,'[1]Cenus Pivot Data Sheet'!$A$1:$M$469,8,FALSE)</f>
        <v>1439027.9270000001</v>
      </c>
      <c r="K321" s="10">
        <f>VLOOKUP(C321,'[1]Cenus Pivot Data Sheet'!$A$1:$M$469,9,FALSE)</f>
        <v>850556.59499999997</v>
      </c>
      <c r="L321" s="10">
        <f>VLOOKUP(C321,'[1]Cenus Pivot Data Sheet'!$A$1:$M$469,10,FALSE)</f>
        <v>538197.46499999985</v>
      </c>
      <c r="M321" s="10">
        <f>VLOOKUP(C321,'[1]Cenus Pivot Data Sheet'!$A$1:$M$469,11,FALSE)</f>
        <v>228884.58900000001</v>
      </c>
      <c r="N321" s="10">
        <f>VLOOKUP(C321,'[1]Cenus Pivot Data Sheet'!$A$1:$M$469,12,FALSE)</f>
        <v>1617638.6489999997</v>
      </c>
      <c r="O321" s="10">
        <f>VLOOKUP(C321,'[1]Cenus Pivot Data Sheet'!$A$1:$M$469,13,FALSE)</f>
        <v>11411170.000999998</v>
      </c>
      <c r="P321" s="11">
        <f>IFERROR(VLOOKUP(C321,'[1]Influenze Pivot Data Sheet'!$A$1:$M$461,2,FALSE),0)</f>
        <v>117</v>
      </c>
      <c r="Q321" s="11">
        <f>IFERROR(VLOOKUP(C321,'[1]Influenze Pivot Data Sheet'!$A$1:$M$461,3,FALSE),0)</f>
        <v>45</v>
      </c>
      <c r="R321" s="11">
        <f>IFERROR(VLOOKUP(C321,'[1]Influenze Pivot Data Sheet'!$A$1:$M$461,4,FALSE),0)</f>
        <v>66</v>
      </c>
      <c r="S321" s="11">
        <f>IFERROR(VLOOKUP(C321,'[1]Influenze Pivot Data Sheet'!$A$1:$M$461,5,FALSE),0)</f>
        <v>59</v>
      </c>
      <c r="T321" s="11">
        <f>IFERROR(VLOOKUP(C321,'[1]Influenze Pivot Data Sheet'!$A$1:$M$461,6,FALSE),0)</f>
        <v>58</v>
      </c>
      <c r="U321" s="11">
        <f>IFERROR(VLOOKUP(C321,'[1]Influenze Pivot Data Sheet'!$A$1:$M$461,7,FALSE),0)</f>
        <v>71</v>
      </c>
      <c r="V321" s="11">
        <f>IFERROR(VLOOKUP(C321,'[1]Influenze Pivot Data Sheet'!$A$1:$M$461,8,FALSE),0)</f>
        <v>171</v>
      </c>
      <c r="W321" s="11">
        <f>IFERROR(VLOOKUP(C321,'[1]Influenze Pivot Data Sheet'!$A$1:$M$461,9,FALSE),0)</f>
        <v>254</v>
      </c>
      <c r="X321" s="11">
        <f>IFERROR(VLOOKUP(C321,'[1]Influenze Pivot Data Sheet'!$A$1:$M$461,10,FALSE),0)</f>
        <v>574</v>
      </c>
      <c r="Y321" s="11">
        <f>IFERROR(VLOOKUP(C321,'[1]Influenze Pivot Data Sheet'!$A$1:$M$461,11,FALSE),0)</f>
        <v>1053</v>
      </c>
      <c r="Z321" s="11">
        <f>IFERROR(VLOOKUP(C321,'[1]Influenze Pivot Data Sheet'!$A$1:$M$461,12,FALSE),0)</f>
        <v>1881</v>
      </c>
      <c r="AA321" s="11">
        <f>IFERROR(VLOOKUP(C321,'[1]Influenze Pivot Data Sheet'!$A$1:$M$461,13,FALSE),0)</f>
        <v>2468</v>
      </c>
      <c r="AB321" s="4">
        <f t="shared" si="23"/>
        <v>1.6635815239234855E-4</v>
      </c>
      <c r="AC321" s="4">
        <f t="shared" si="24"/>
        <v>2.9994590995420223E-5</v>
      </c>
      <c r="AD321" s="4">
        <f t="shared" si="25"/>
        <v>4.2099596726751011E-5</v>
      </c>
      <c r="AE321" s="4">
        <f t="shared" si="28"/>
        <v>4.1860122543068089E-5</v>
      </c>
      <c r="AF321" s="4">
        <f t="shared" si="28"/>
        <v>3.9523176319042904E-5</v>
      </c>
      <c r="AG321" s="4">
        <f t="shared" si="28"/>
        <v>4.1611216643603351E-5</v>
      </c>
      <c r="AH321" s="4">
        <f t="shared" si="27"/>
        <v>1.1883021642011538E-4</v>
      </c>
      <c r="AI321" s="4">
        <f t="shared" si="27"/>
        <v>2.9862798253889268E-4</v>
      </c>
      <c r="AJ321" s="4">
        <f t="shared" si="27"/>
        <v>1.06652304651788E-3</v>
      </c>
      <c r="AK321" s="4">
        <f t="shared" si="27"/>
        <v>4.6005718628788937E-3</v>
      </c>
      <c r="AL321" s="4">
        <f t="shared" si="27"/>
        <v>1.162806045196068E-3</v>
      </c>
      <c r="AM321" s="4">
        <f t="shared" si="27"/>
        <v>2.1627931226891905E-4</v>
      </c>
    </row>
    <row r="322" spans="1:39" x14ac:dyDescent="0.3">
      <c r="A322" s="9" t="s">
        <v>380</v>
      </c>
      <c r="B322" s="9" t="s">
        <v>30</v>
      </c>
      <c r="C322" s="9" t="s">
        <v>385</v>
      </c>
      <c r="D322" s="10">
        <f>VLOOKUP(C322,'[1]Cenus Pivot Data Sheet'!$A$1:$M$469,2,FALSE)</f>
        <v>680908.41099999996</v>
      </c>
      <c r="E322" s="10">
        <f>VLOOKUP(C322,'[1]Cenus Pivot Data Sheet'!$A$1:$M$469,3,FALSE)</f>
        <v>1456668.588</v>
      </c>
      <c r="F322" s="10">
        <f>VLOOKUP(C322,'[1]Cenus Pivot Data Sheet'!$A$1:$M$469,4,FALSE)</f>
        <v>1533236.7660000003</v>
      </c>
      <c r="G322" s="10">
        <f>VLOOKUP(C322,'[1]Cenus Pivot Data Sheet'!$A$1:$M$469,5,FALSE)</f>
        <v>1381016.3720000004</v>
      </c>
      <c r="H322" s="10">
        <f>VLOOKUP(C322,'[1]Cenus Pivot Data Sheet'!$A$1:$M$469,6,FALSE)</f>
        <v>1405833.6089999997</v>
      </c>
      <c r="I322" s="10">
        <f>VLOOKUP(C322,'[1]Cenus Pivot Data Sheet'!$A$1:$M$469,7,FALSE)</f>
        <v>1642384.7079999996</v>
      </c>
      <c r="J322" s="10">
        <f>VLOOKUP(C322,'[1]Cenus Pivot Data Sheet'!$A$1:$M$469,8,FALSE)</f>
        <v>1441855.0970000005</v>
      </c>
      <c r="K322" s="10">
        <f>VLOOKUP(C322,'[1]Cenus Pivot Data Sheet'!$A$1:$M$469,9,FALSE)</f>
        <v>855745.39599999995</v>
      </c>
      <c r="L322" s="10">
        <f>VLOOKUP(C322,'[1]Cenus Pivot Data Sheet'!$A$1:$M$469,10,FALSE)</f>
        <v>520648.41099999996</v>
      </c>
      <c r="M322" s="10">
        <f>VLOOKUP(C322,'[1]Cenus Pivot Data Sheet'!$A$1:$M$469,11,FALSE)</f>
        <v>228111.4849999999</v>
      </c>
      <c r="N322" s="10">
        <f>VLOOKUP(C322,'[1]Cenus Pivot Data Sheet'!$A$1:$M$469,12,FALSE)</f>
        <v>1604505.2919999999</v>
      </c>
      <c r="O322" s="10">
        <f>VLOOKUP(C322,'[1]Cenus Pivot Data Sheet'!$A$1:$M$469,13,FALSE)</f>
        <v>11146408.842999998</v>
      </c>
      <c r="P322" s="11">
        <f>IFERROR(VLOOKUP(C322,'[1]Influenze Pivot Data Sheet'!$A$1:$M$461,2,FALSE),0)</f>
        <v>114</v>
      </c>
      <c r="Q322" s="11">
        <f>IFERROR(VLOOKUP(C322,'[1]Influenze Pivot Data Sheet'!$A$1:$M$461,3,FALSE),0)</f>
        <v>69</v>
      </c>
      <c r="R322" s="11">
        <f>IFERROR(VLOOKUP(C322,'[1]Influenze Pivot Data Sheet'!$A$1:$M$461,4,FALSE),0)</f>
        <v>55</v>
      </c>
      <c r="S322" s="11">
        <f>IFERROR(VLOOKUP(C322,'[1]Influenze Pivot Data Sheet'!$A$1:$M$461,5,FALSE),0)</f>
        <v>47</v>
      </c>
      <c r="T322" s="11">
        <f>IFERROR(VLOOKUP(C322,'[1]Influenze Pivot Data Sheet'!$A$1:$M$461,6,FALSE),0)</f>
        <v>52</v>
      </c>
      <c r="U322" s="11">
        <f>IFERROR(VLOOKUP(C322,'[1]Influenze Pivot Data Sheet'!$A$1:$M$461,7,FALSE),0)</f>
        <v>91</v>
      </c>
      <c r="V322" s="11">
        <f>IFERROR(VLOOKUP(C322,'[1]Influenze Pivot Data Sheet'!$A$1:$M$461,8,FALSE),0)</f>
        <v>217</v>
      </c>
      <c r="W322" s="11">
        <f>IFERROR(VLOOKUP(C322,'[1]Influenze Pivot Data Sheet'!$A$1:$M$461,9,FALSE),0)</f>
        <v>310</v>
      </c>
      <c r="X322" s="11">
        <f>IFERROR(VLOOKUP(C322,'[1]Influenze Pivot Data Sheet'!$A$1:$M$461,10,FALSE),0)</f>
        <v>641</v>
      </c>
      <c r="Y322" s="11">
        <f>IFERROR(VLOOKUP(C322,'[1]Influenze Pivot Data Sheet'!$A$1:$M$461,11,FALSE),0)</f>
        <v>1054</v>
      </c>
      <c r="Z322" s="11">
        <f>IFERROR(VLOOKUP(C322,'[1]Influenze Pivot Data Sheet'!$A$1:$M$461,12,FALSE),0)</f>
        <v>2005</v>
      </c>
      <c r="AA322" s="11">
        <f>IFERROR(VLOOKUP(C322,'[1]Influenze Pivot Data Sheet'!$A$1:$M$461,13,FALSE),0)</f>
        <v>2650</v>
      </c>
      <c r="AB322" s="4">
        <f t="shared" si="23"/>
        <v>1.6742339815214885E-4</v>
      </c>
      <c r="AC322" s="4">
        <f t="shared" si="24"/>
        <v>4.7368358574091803E-5</v>
      </c>
      <c r="AD322" s="4">
        <f t="shared" si="25"/>
        <v>3.5871824378101294E-5</v>
      </c>
      <c r="AE322" s="4">
        <f t="shared" si="28"/>
        <v>3.4032905730099471E-5</v>
      </c>
      <c r="AF322" s="4">
        <f t="shared" si="28"/>
        <v>3.6988730150639052E-5</v>
      </c>
      <c r="AG322" s="4">
        <f t="shared" si="28"/>
        <v>5.5407237754188841E-5</v>
      </c>
      <c r="AH322" s="4">
        <f t="shared" si="27"/>
        <v>1.5050056032086832E-4</v>
      </c>
      <c r="AI322" s="4">
        <f t="shared" si="27"/>
        <v>3.6225728055217025E-4</v>
      </c>
      <c r="AJ322" s="4">
        <f t="shared" si="27"/>
        <v>1.2311571234200887E-3</v>
      </c>
      <c r="AK322" s="4">
        <f t="shared" si="27"/>
        <v>4.6205477115718241E-3</v>
      </c>
      <c r="AL322" s="4">
        <f t="shared" si="27"/>
        <v>1.2496063490702405E-3</v>
      </c>
      <c r="AM322" s="4">
        <f t="shared" si="27"/>
        <v>2.3774473351246338E-4</v>
      </c>
    </row>
    <row r="323" spans="1:39" x14ac:dyDescent="0.3">
      <c r="A323" s="9" t="s">
        <v>380</v>
      </c>
      <c r="B323" s="9" t="s">
        <v>32</v>
      </c>
      <c r="C323" s="9" t="s">
        <v>386</v>
      </c>
      <c r="D323" s="10">
        <f>VLOOKUP(C323,'[1]Cenus Pivot Data Sheet'!$A$1:$M$469,2,FALSE)</f>
        <v>692002.89</v>
      </c>
      <c r="E323" s="10">
        <f>VLOOKUP(C323,'[1]Cenus Pivot Data Sheet'!$A$1:$M$469,3,FALSE)</f>
        <v>1483621.024</v>
      </c>
      <c r="F323" s="10">
        <f>VLOOKUP(C323,'[1]Cenus Pivot Data Sheet'!$A$1:$M$469,4,FALSE)</f>
        <v>1559899.1040000001</v>
      </c>
      <c r="G323" s="10">
        <f>VLOOKUP(C323,'[1]Cenus Pivot Data Sheet'!$A$1:$M$469,5,FALSE)</f>
        <v>1425749.0569999998</v>
      </c>
      <c r="H323" s="10">
        <f>VLOOKUP(C323,'[1]Cenus Pivot Data Sheet'!$A$1:$M$469,6,FALSE)</f>
        <v>1421567.6349999995</v>
      </c>
      <c r="I323" s="10">
        <f>VLOOKUP(C323,'[1]Cenus Pivot Data Sheet'!$A$1:$M$469,7,FALSE)</f>
        <v>1651334.8409999995</v>
      </c>
      <c r="J323" s="10">
        <f>VLOOKUP(C323,'[1]Cenus Pivot Data Sheet'!$A$1:$M$469,8,FALSE)</f>
        <v>1507430.834</v>
      </c>
      <c r="K323" s="10">
        <f>VLOOKUP(C323,'[1]Cenus Pivot Data Sheet'!$A$1:$M$469,9,FALSE)</f>
        <v>908882.17599999998</v>
      </c>
      <c r="L323" s="10">
        <f>VLOOKUP(C323,'[1]Cenus Pivot Data Sheet'!$A$1:$M$469,10,FALSE)</f>
        <v>529690.26700000011</v>
      </c>
      <c r="M323" s="10">
        <f>VLOOKUP(C323,'[1]Cenus Pivot Data Sheet'!$A$1:$M$469,11,FALSE)</f>
        <v>238200.67199999999</v>
      </c>
      <c r="N323" s="10">
        <f>VLOOKUP(C323,'[1]Cenus Pivot Data Sheet'!$A$1:$M$469,12,FALSE)</f>
        <v>1676773.115</v>
      </c>
      <c r="O323" s="10">
        <f>VLOOKUP(C323,'[1]Cenus Pivot Data Sheet'!$A$1:$M$469,13,FALSE)</f>
        <v>11418378.500000002</v>
      </c>
      <c r="P323" s="11">
        <f>IFERROR(VLOOKUP(C323,'[1]Influenze Pivot Data Sheet'!$A$1:$M$461,2,FALSE),0)</f>
        <v>97</v>
      </c>
      <c r="Q323" s="11">
        <f>IFERROR(VLOOKUP(C323,'[1]Influenze Pivot Data Sheet'!$A$1:$M$461,3,FALSE),0)</f>
        <v>56</v>
      </c>
      <c r="R323" s="11">
        <f>IFERROR(VLOOKUP(C323,'[1]Influenze Pivot Data Sheet'!$A$1:$M$461,4,FALSE),0)</f>
        <v>67</v>
      </c>
      <c r="S323" s="11">
        <f>IFERROR(VLOOKUP(C323,'[1]Influenze Pivot Data Sheet'!$A$1:$M$461,5,FALSE),0)</f>
        <v>53</v>
      </c>
      <c r="T323" s="11">
        <f>IFERROR(VLOOKUP(C323,'[1]Influenze Pivot Data Sheet'!$A$1:$M$461,6,FALSE),0)</f>
        <v>61</v>
      </c>
      <c r="U323" s="11">
        <f>IFERROR(VLOOKUP(C323,'[1]Influenze Pivot Data Sheet'!$A$1:$M$461,7,FALSE),0)</f>
        <v>107</v>
      </c>
      <c r="V323" s="11">
        <f>IFERROR(VLOOKUP(C323,'[1]Influenze Pivot Data Sheet'!$A$1:$M$461,8,FALSE),0)</f>
        <v>225</v>
      </c>
      <c r="W323" s="11">
        <f>IFERROR(VLOOKUP(C323,'[1]Influenze Pivot Data Sheet'!$A$1:$M$461,9,FALSE),0)</f>
        <v>360</v>
      </c>
      <c r="X323" s="11">
        <f>IFERROR(VLOOKUP(C323,'[1]Influenze Pivot Data Sheet'!$A$1:$M$461,10,FALSE),0)</f>
        <v>590</v>
      </c>
      <c r="Y323" s="11">
        <f>IFERROR(VLOOKUP(C323,'[1]Influenze Pivot Data Sheet'!$A$1:$M$461,11,FALSE),0)</f>
        <v>1075</v>
      </c>
      <c r="Z323" s="11">
        <f>IFERROR(VLOOKUP(C323,'[1]Influenze Pivot Data Sheet'!$A$1:$M$461,12,FALSE),0)</f>
        <v>2025</v>
      </c>
      <c r="AA323" s="11">
        <f>IFERROR(VLOOKUP(C323,'[1]Influenze Pivot Data Sheet'!$A$1:$M$461,13,FALSE),0)</f>
        <v>2691</v>
      </c>
      <c r="AB323" s="4">
        <f t="shared" ref="AB323:AB386" si="29">P323/D323</f>
        <v>1.401728250007742E-4</v>
      </c>
      <c r="AC323" s="4">
        <f t="shared" ref="AC323:AC386" si="30">Q323/E323</f>
        <v>3.774548829796038E-5</v>
      </c>
      <c r="AD323" s="4">
        <f t="shared" ref="AD323:AD386" si="31">R323/F323</f>
        <v>4.2951495919315558E-5</v>
      </c>
      <c r="AE323" s="4">
        <f t="shared" si="28"/>
        <v>3.7173442086309588E-5</v>
      </c>
      <c r="AF323" s="4">
        <f t="shared" si="28"/>
        <v>4.2910374784946493E-5</v>
      </c>
      <c r="AG323" s="4">
        <f t="shared" si="28"/>
        <v>6.4796065185183133E-5</v>
      </c>
      <c r="AH323" s="4">
        <f t="shared" si="27"/>
        <v>1.4926057960679872E-4</v>
      </c>
      <c r="AI323" s="4">
        <f t="shared" si="27"/>
        <v>3.9609094501595772E-4</v>
      </c>
      <c r="AJ323" s="4">
        <f t="shared" si="27"/>
        <v>1.1138584881719186E-3</v>
      </c>
      <c r="AK323" s="4">
        <f t="shared" si="27"/>
        <v>4.513001541826045E-3</v>
      </c>
      <c r="AL323" s="4">
        <f t="shared" si="27"/>
        <v>1.2076768060537517E-3</v>
      </c>
      <c r="AM323" s="4">
        <f t="shared" si="27"/>
        <v>2.3567269205518101E-4</v>
      </c>
    </row>
    <row r="324" spans="1:39" x14ac:dyDescent="0.3">
      <c r="A324" s="9" t="s">
        <v>380</v>
      </c>
      <c r="B324" s="9" t="s">
        <v>34</v>
      </c>
      <c r="C324" s="9" t="s">
        <v>387</v>
      </c>
      <c r="D324" s="10">
        <f>VLOOKUP(C324,'[1]Cenus Pivot Data Sheet'!$A$1:$M$469,2,FALSE)</f>
        <v>660374.39700000011</v>
      </c>
      <c r="E324" s="10">
        <f>VLOOKUP(C324,'[1]Cenus Pivot Data Sheet'!$A$1:$M$469,3,FALSE)</f>
        <v>1408369.6620000002</v>
      </c>
      <c r="F324" s="10">
        <f>VLOOKUP(C324,'[1]Cenus Pivot Data Sheet'!$A$1:$M$469,4,FALSE)</f>
        <v>1480497.9500000002</v>
      </c>
      <c r="G324" s="10">
        <f>VLOOKUP(C324,'[1]Cenus Pivot Data Sheet'!$A$1:$M$469,5,FALSE)</f>
        <v>1379763.4210000006</v>
      </c>
      <c r="H324" s="10">
        <f>VLOOKUP(C324,'[1]Cenus Pivot Data Sheet'!$A$1:$M$469,6,FALSE)</f>
        <v>1349681.7509999997</v>
      </c>
      <c r="I324" s="10">
        <f>VLOOKUP(C324,'[1]Cenus Pivot Data Sheet'!$A$1:$M$469,7,FALSE)</f>
        <v>1550576.925</v>
      </c>
      <c r="J324" s="10">
        <f>VLOOKUP(C324,'[1]Cenus Pivot Data Sheet'!$A$1:$M$469,8,FALSE)</f>
        <v>1468611.6770000001</v>
      </c>
      <c r="K324" s="10">
        <f>VLOOKUP(C324,'[1]Cenus Pivot Data Sheet'!$A$1:$M$469,9,FALSE)</f>
        <v>907910.88800000004</v>
      </c>
      <c r="L324" s="10">
        <f>VLOOKUP(C324,'[1]Cenus Pivot Data Sheet'!$A$1:$M$469,10,FALSE)</f>
        <v>508438.19500000018</v>
      </c>
      <c r="M324" s="10">
        <f>VLOOKUP(C324,'[1]Cenus Pivot Data Sheet'!$A$1:$M$469,11,FALSE)</f>
        <v>235188.27100000001</v>
      </c>
      <c r="N324" s="10">
        <f>VLOOKUP(C324,'[1]Cenus Pivot Data Sheet'!$A$1:$M$469,12,FALSE)</f>
        <v>1651537.3540000001</v>
      </c>
      <c r="O324" s="10">
        <f>VLOOKUP(C324,'[1]Cenus Pivot Data Sheet'!$A$1:$M$469,13,FALSE)</f>
        <v>10949413.137000002</v>
      </c>
      <c r="P324" s="11">
        <f>IFERROR(VLOOKUP(C324,'[1]Influenze Pivot Data Sheet'!$A$1:$M$461,2,FALSE),0)</f>
        <v>127</v>
      </c>
      <c r="Q324" s="11">
        <f>IFERROR(VLOOKUP(C324,'[1]Influenze Pivot Data Sheet'!$A$1:$M$461,3,FALSE),0)</f>
        <v>62</v>
      </c>
      <c r="R324" s="11">
        <f>IFERROR(VLOOKUP(C324,'[1]Influenze Pivot Data Sheet'!$A$1:$M$461,4,FALSE),0)</f>
        <v>53</v>
      </c>
      <c r="S324" s="11">
        <f>IFERROR(VLOOKUP(C324,'[1]Influenze Pivot Data Sheet'!$A$1:$M$461,5,FALSE),0)</f>
        <v>59</v>
      </c>
      <c r="T324" s="11">
        <f>IFERROR(VLOOKUP(C324,'[1]Influenze Pivot Data Sheet'!$A$1:$M$461,6,FALSE),0)</f>
        <v>54</v>
      </c>
      <c r="U324" s="11">
        <f>IFERROR(VLOOKUP(C324,'[1]Influenze Pivot Data Sheet'!$A$1:$M$461,7,FALSE),0)</f>
        <v>73</v>
      </c>
      <c r="V324" s="11">
        <f>IFERROR(VLOOKUP(C324,'[1]Influenze Pivot Data Sheet'!$A$1:$M$461,8,FALSE),0)</f>
        <v>204</v>
      </c>
      <c r="W324" s="11">
        <f>IFERROR(VLOOKUP(C324,'[1]Influenze Pivot Data Sheet'!$A$1:$M$461,9,FALSE),0)</f>
        <v>361</v>
      </c>
      <c r="X324" s="11">
        <f>IFERROR(VLOOKUP(C324,'[1]Influenze Pivot Data Sheet'!$A$1:$M$461,10,FALSE),0)</f>
        <v>596</v>
      </c>
      <c r="Y324" s="11">
        <f>IFERROR(VLOOKUP(C324,'[1]Influenze Pivot Data Sheet'!$A$1:$M$461,11,FALSE),0)</f>
        <v>1136</v>
      </c>
      <c r="Z324" s="11">
        <f>IFERROR(VLOOKUP(C324,'[1]Influenze Pivot Data Sheet'!$A$1:$M$461,12,FALSE),0)</f>
        <v>2093</v>
      </c>
      <c r="AA324" s="11">
        <f>IFERROR(VLOOKUP(C324,'[1]Influenze Pivot Data Sheet'!$A$1:$M$461,13,FALSE),0)</f>
        <v>2725</v>
      </c>
      <c r="AB324" s="4">
        <f t="shared" si="29"/>
        <v>1.9231514815980967E-4</v>
      </c>
      <c r="AC324" s="4">
        <f t="shared" si="30"/>
        <v>4.4022533055671563E-5</v>
      </c>
      <c r="AD324" s="4">
        <f t="shared" si="31"/>
        <v>3.5798766219162945E-5</v>
      </c>
      <c r="AE324" s="4">
        <f t="shared" si="28"/>
        <v>4.276095387225081E-5</v>
      </c>
      <c r="AF324" s="4">
        <f t="shared" si="28"/>
        <v>4.000943182345807E-5</v>
      </c>
      <c r="AG324" s="4">
        <f t="shared" si="28"/>
        <v>4.7079250840779796E-5</v>
      </c>
      <c r="AH324" s="4">
        <f t="shared" si="27"/>
        <v>1.3890669888770059E-4</v>
      </c>
      <c r="AI324" s="4">
        <f t="shared" si="27"/>
        <v>3.9761611494188841E-4</v>
      </c>
      <c r="AJ324" s="4">
        <f t="shared" si="27"/>
        <v>1.1722172052790012E-3</v>
      </c>
      <c r="AK324" s="4">
        <f t="shared" si="27"/>
        <v>4.8301728448014317E-3</v>
      </c>
      <c r="AL324" s="4">
        <f t="shared" si="27"/>
        <v>1.2673040636536519E-3</v>
      </c>
      <c r="AM324" s="4">
        <f t="shared" si="27"/>
        <v>2.4887178572080212E-4</v>
      </c>
    </row>
    <row r="325" spans="1:39" x14ac:dyDescent="0.3">
      <c r="A325" s="9" t="s">
        <v>380</v>
      </c>
      <c r="B325" s="9" t="s">
        <v>36</v>
      </c>
      <c r="C325" s="9" t="s">
        <v>388</v>
      </c>
      <c r="D325" s="10">
        <f>VLOOKUP(C325,'[1]Cenus Pivot Data Sheet'!$A$1:$M$469,2,FALSE)</f>
        <v>670869.60899999994</v>
      </c>
      <c r="E325" s="10">
        <f>VLOOKUP(C325,'[1]Cenus Pivot Data Sheet'!$A$1:$M$469,3,FALSE)</f>
        <v>1420794.841</v>
      </c>
      <c r="F325" s="10">
        <f>VLOOKUP(C325,'[1]Cenus Pivot Data Sheet'!$A$1:$M$469,4,FALSE)</f>
        <v>1517003.254</v>
      </c>
      <c r="G325" s="10">
        <f>VLOOKUP(C325,'[1]Cenus Pivot Data Sheet'!$A$1:$M$469,5,FALSE)</f>
        <v>1421581.2209999997</v>
      </c>
      <c r="H325" s="10">
        <f>VLOOKUP(C325,'[1]Cenus Pivot Data Sheet'!$A$1:$M$469,6,FALSE)</f>
        <v>1351854.1609999998</v>
      </c>
      <c r="I325" s="10">
        <f>VLOOKUP(C325,'[1]Cenus Pivot Data Sheet'!$A$1:$M$469,7,FALSE)</f>
        <v>1540725.487</v>
      </c>
      <c r="J325" s="10">
        <f>VLOOKUP(C325,'[1]Cenus Pivot Data Sheet'!$A$1:$M$469,8,FALSE)</f>
        <v>1509244.3640000001</v>
      </c>
      <c r="K325" s="10">
        <f>VLOOKUP(C325,'[1]Cenus Pivot Data Sheet'!$A$1:$M$469,9,FALSE)</f>
        <v>968571.00399999996</v>
      </c>
      <c r="L325" s="10">
        <f>VLOOKUP(C325,'[1]Cenus Pivot Data Sheet'!$A$1:$M$469,10,FALSE)</f>
        <v>519739.94699999981</v>
      </c>
      <c r="M325" s="10">
        <f>VLOOKUP(C325,'[1]Cenus Pivot Data Sheet'!$A$1:$M$469,11,FALSE)</f>
        <v>241161.9090000001</v>
      </c>
      <c r="N325" s="10">
        <f>VLOOKUP(C325,'[1]Cenus Pivot Data Sheet'!$A$1:$M$469,12,FALSE)</f>
        <v>1729472.8599999999</v>
      </c>
      <c r="O325" s="10">
        <f>VLOOKUP(C325,'[1]Cenus Pivot Data Sheet'!$A$1:$M$469,13,FALSE)</f>
        <v>11161545.797</v>
      </c>
      <c r="P325" s="11">
        <f>IFERROR(VLOOKUP(C325,'[1]Influenze Pivot Data Sheet'!$A$1:$M$461,2,FALSE),0)</f>
        <v>113</v>
      </c>
      <c r="Q325" s="11">
        <f>IFERROR(VLOOKUP(C325,'[1]Influenze Pivot Data Sheet'!$A$1:$M$461,3,FALSE),0)</f>
        <v>42</v>
      </c>
      <c r="R325" s="11">
        <f>IFERROR(VLOOKUP(C325,'[1]Influenze Pivot Data Sheet'!$A$1:$M$461,4,FALSE),0)</f>
        <v>41</v>
      </c>
      <c r="S325" s="11">
        <f>IFERROR(VLOOKUP(C325,'[1]Influenze Pivot Data Sheet'!$A$1:$M$461,5,FALSE),0)</f>
        <v>52</v>
      </c>
      <c r="T325" s="11">
        <f>IFERROR(VLOOKUP(C325,'[1]Influenze Pivot Data Sheet'!$A$1:$M$461,6,FALSE),0)</f>
        <v>69</v>
      </c>
      <c r="U325" s="11">
        <f>IFERROR(VLOOKUP(C325,'[1]Influenze Pivot Data Sheet'!$A$1:$M$461,7,FALSE),0)</f>
        <v>67</v>
      </c>
      <c r="V325" s="11">
        <f>IFERROR(VLOOKUP(C325,'[1]Influenze Pivot Data Sheet'!$A$1:$M$461,8,FALSE),0)</f>
        <v>218</v>
      </c>
      <c r="W325" s="11">
        <f>IFERROR(VLOOKUP(C325,'[1]Influenze Pivot Data Sheet'!$A$1:$M$461,9,FALSE),0)</f>
        <v>355</v>
      </c>
      <c r="X325" s="11">
        <f>IFERROR(VLOOKUP(C325,'[1]Influenze Pivot Data Sheet'!$A$1:$M$461,10,FALSE),0)</f>
        <v>539</v>
      </c>
      <c r="Y325" s="11">
        <f>IFERROR(VLOOKUP(C325,'[1]Influenze Pivot Data Sheet'!$A$1:$M$461,11,FALSE),0)</f>
        <v>879</v>
      </c>
      <c r="Z325" s="11">
        <f>IFERROR(VLOOKUP(C325,'[1]Influenze Pivot Data Sheet'!$A$1:$M$461,12,FALSE),0)</f>
        <v>1773</v>
      </c>
      <c r="AA325" s="11">
        <f>IFERROR(VLOOKUP(C325,'[1]Influenze Pivot Data Sheet'!$A$1:$M$461,13,FALSE),0)</f>
        <v>2375</v>
      </c>
      <c r="AB325" s="4">
        <f t="shared" si="29"/>
        <v>1.6843809658994408E-4</v>
      </c>
      <c r="AC325" s="4">
        <f t="shared" si="30"/>
        <v>2.9560918148069205E-5</v>
      </c>
      <c r="AD325" s="4">
        <f t="shared" si="31"/>
        <v>2.7026969053554846E-5</v>
      </c>
      <c r="AE325" s="4">
        <f t="shared" si="28"/>
        <v>3.6578986294867502E-5</v>
      </c>
      <c r="AF325" s="4">
        <f t="shared" si="28"/>
        <v>5.1041008705376177E-5</v>
      </c>
      <c r="AG325" s="4">
        <f t="shared" si="28"/>
        <v>4.3486007446049342E-5</v>
      </c>
      <c r="AH325" s="4">
        <f t="shared" si="27"/>
        <v>1.4444314333712495E-4</v>
      </c>
      <c r="AI325" s="4">
        <f t="shared" si="27"/>
        <v>3.6651933470434556E-4</v>
      </c>
      <c r="AJ325" s="4">
        <f t="shared" si="27"/>
        <v>1.0370570957864054E-3</v>
      </c>
      <c r="AK325" s="4">
        <f t="shared" si="27"/>
        <v>3.6448542128599574E-3</v>
      </c>
      <c r="AL325" s="4">
        <f t="shared" si="27"/>
        <v>1.0251678653112834E-3</v>
      </c>
      <c r="AM325" s="4">
        <f t="shared" si="27"/>
        <v>2.1278414685521E-4</v>
      </c>
    </row>
    <row r="326" spans="1:39" x14ac:dyDescent="0.3">
      <c r="A326" s="9" t="s">
        <v>380</v>
      </c>
      <c r="B326" s="9" t="s">
        <v>38</v>
      </c>
      <c r="C326" s="9" t="s">
        <v>389</v>
      </c>
      <c r="D326" s="10">
        <f>VLOOKUP(C326,'[1]Cenus Pivot Data Sheet'!$A$1:$M$469,2,FALSE)</f>
        <v>669127</v>
      </c>
      <c r="E326" s="10">
        <f>VLOOKUP(C326,'[1]Cenus Pivot Data Sheet'!$A$1:$M$469,3,FALSE)</f>
        <v>1407643</v>
      </c>
      <c r="F326" s="10">
        <f>VLOOKUP(C326,'[1]Cenus Pivot Data Sheet'!$A$1:$M$469,4,FALSE)</f>
        <v>1501292</v>
      </c>
      <c r="G326" s="10">
        <f>VLOOKUP(C326,'[1]Cenus Pivot Data Sheet'!$A$1:$M$469,5,FALSE)</f>
        <v>1430750</v>
      </c>
      <c r="H326" s="10">
        <f>VLOOKUP(C326,'[1]Cenus Pivot Data Sheet'!$A$1:$M$469,6,FALSE)</f>
        <v>1340026</v>
      </c>
      <c r="I326" s="10">
        <f>VLOOKUP(C326,'[1]Cenus Pivot Data Sheet'!$A$1:$M$469,7,FALSE)</f>
        <v>1509164</v>
      </c>
      <c r="J326" s="10">
        <f>VLOOKUP(C326,'[1]Cenus Pivot Data Sheet'!$A$1:$M$469,8,FALSE)</f>
        <v>1523106</v>
      </c>
      <c r="K326" s="10">
        <f>VLOOKUP(C326,'[1]Cenus Pivot Data Sheet'!$A$1:$M$469,9,FALSE)</f>
        <v>1000157</v>
      </c>
      <c r="L326" s="10">
        <f>VLOOKUP(C326,'[1]Cenus Pivot Data Sheet'!$A$1:$M$469,10,FALSE)</f>
        <v>524848</v>
      </c>
      <c r="M326" s="10">
        <f>VLOOKUP(C326,'[1]Cenus Pivot Data Sheet'!$A$1:$M$469,11,FALSE)</f>
        <v>243639</v>
      </c>
      <c r="N326" s="10">
        <f>VLOOKUP(C326,'[1]Cenus Pivot Data Sheet'!$A$1:$M$469,12,FALSE)</f>
        <v>1768644</v>
      </c>
      <c r="O326" s="10">
        <f>VLOOKUP(C326,'[1]Cenus Pivot Data Sheet'!$A$1:$M$469,13,FALSE)</f>
        <v>11149752</v>
      </c>
      <c r="P326" s="11">
        <f>IFERROR(VLOOKUP(C326,'[1]Influenze Pivot Data Sheet'!$A$1:$M$461,2,FALSE),0)</f>
        <v>134</v>
      </c>
      <c r="Q326" s="11">
        <f>IFERROR(VLOOKUP(C326,'[1]Influenze Pivot Data Sheet'!$A$1:$M$461,3,FALSE),0)</f>
        <v>66</v>
      </c>
      <c r="R326" s="11">
        <f>IFERROR(VLOOKUP(C326,'[1]Influenze Pivot Data Sheet'!$A$1:$M$461,4,FALSE),0)</f>
        <v>60</v>
      </c>
      <c r="S326" s="11">
        <f>IFERROR(VLOOKUP(C326,'[1]Influenze Pivot Data Sheet'!$A$1:$M$461,5,FALSE),0)</f>
        <v>32</v>
      </c>
      <c r="T326" s="11">
        <f>IFERROR(VLOOKUP(C326,'[1]Influenze Pivot Data Sheet'!$A$1:$M$461,6,FALSE),0)</f>
        <v>56</v>
      </c>
      <c r="U326" s="11">
        <f>IFERROR(VLOOKUP(C326,'[1]Influenze Pivot Data Sheet'!$A$1:$M$461,7,FALSE),0)</f>
        <v>69</v>
      </c>
      <c r="V326" s="11">
        <f>IFERROR(VLOOKUP(C326,'[1]Influenze Pivot Data Sheet'!$A$1:$M$461,8,FALSE),0)</f>
        <v>212</v>
      </c>
      <c r="W326" s="11">
        <f>IFERROR(VLOOKUP(C326,'[1]Influenze Pivot Data Sheet'!$A$1:$M$461,9,FALSE),0)</f>
        <v>381</v>
      </c>
      <c r="X326" s="11">
        <f>IFERROR(VLOOKUP(C326,'[1]Influenze Pivot Data Sheet'!$A$1:$M$461,10,FALSE),0)</f>
        <v>544</v>
      </c>
      <c r="Y326" s="11">
        <f>IFERROR(VLOOKUP(C326,'[1]Influenze Pivot Data Sheet'!$A$1:$M$461,11,FALSE),0)</f>
        <v>963</v>
      </c>
      <c r="Z326" s="11">
        <f>IFERROR(VLOOKUP(C326,'[1]Influenze Pivot Data Sheet'!$A$1:$M$461,12,FALSE),0)</f>
        <v>1888</v>
      </c>
      <c r="AA326" s="11">
        <f>IFERROR(VLOOKUP(C326,'[1]Influenze Pivot Data Sheet'!$A$1:$M$461,13,FALSE),0)</f>
        <v>2517</v>
      </c>
      <c r="AB326" s="4">
        <f t="shared" si="29"/>
        <v>2.0026093701195737E-4</v>
      </c>
      <c r="AC326" s="4">
        <f t="shared" si="30"/>
        <v>4.6886888223789697E-5</v>
      </c>
      <c r="AD326" s="4">
        <f t="shared" si="31"/>
        <v>3.9965576316932349E-5</v>
      </c>
      <c r="AE326" s="4">
        <f t="shared" si="28"/>
        <v>2.2365892014677618E-5</v>
      </c>
      <c r="AF326" s="4">
        <f t="shared" si="28"/>
        <v>4.1790233920834374E-5</v>
      </c>
      <c r="AG326" s="4">
        <f t="shared" si="28"/>
        <v>4.5720677143107044E-5</v>
      </c>
      <c r="AH326" s="4">
        <f t="shared" si="27"/>
        <v>1.3918926194237302E-4</v>
      </c>
      <c r="AI326" s="4">
        <f t="shared" si="27"/>
        <v>3.8094019238979482E-4</v>
      </c>
      <c r="AJ326" s="4">
        <f t="shared" si="27"/>
        <v>1.036490564887358E-3</v>
      </c>
      <c r="AK326" s="4">
        <f t="shared" si="27"/>
        <v>3.952569169960474E-3</v>
      </c>
      <c r="AL326" s="4">
        <f t="shared" si="27"/>
        <v>1.0674844683271477E-3</v>
      </c>
      <c r="AM326" s="4">
        <f t="shared" si="27"/>
        <v>2.2574493136708331E-4</v>
      </c>
    </row>
    <row r="327" spans="1:39" x14ac:dyDescent="0.3">
      <c r="A327" s="9" t="s">
        <v>390</v>
      </c>
      <c r="B327" s="9" t="s">
        <v>22</v>
      </c>
      <c r="C327" s="9" t="s">
        <v>391</v>
      </c>
      <c r="D327" s="10">
        <f>VLOOKUP(C327,'[1]Cenus Pivot Data Sheet'!$A$1:$M$469,2,FALSE)</f>
        <v>258213.86299999992</v>
      </c>
      <c r="E327" s="10">
        <f>VLOOKUP(C327,'[1]Cenus Pivot Data Sheet'!$A$1:$M$469,3,FALSE)</f>
        <v>484266.2</v>
      </c>
      <c r="F327" s="10">
        <f>VLOOKUP(C327,'[1]Cenus Pivot Data Sheet'!$A$1:$M$469,4,FALSE)</f>
        <v>535193.09800000011</v>
      </c>
      <c r="G327" s="10">
        <f>VLOOKUP(C327,'[1]Cenus Pivot Data Sheet'!$A$1:$M$469,5,FALSE)</f>
        <v>477054.06300000008</v>
      </c>
      <c r="H327" s="10">
        <f>VLOOKUP(C327,'[1]Cenus Pivot Data Sheet'!$A$1:$M$469,6,FALSE)</f>
        <v>460877.55400000018</v>
      </c>
      <c r="I327" s="10">
        <f>VLOOKUP(C327,'[1]Cenus Pivot Data Sheet'!$A$1:$M$469,7,FALSE)</f>
        <v>500837.42099999997</v>
      </c>
      <c r="J327" s="10">
        <f>VLOOKUP(C327,'[1]Cenus Pivot Data Sheet'!$A$1:$M$469,8,FALSE)</f>
        <v>391958.25800000009</v>
      </c>
      <c r="K327" s="10">
        <f>VLOOKUP(C327,'[1]Cenus Pivot Data Sheet'!$A$1:$M$469,9,FALSE)</f>
        <v>252411.47600000008</v>
      </c>
      <c r="L327" s="10">
        <f>VLOOKUP(C327,'[1]Cenus Pivot Data Sheet'!$A$1:$M$469,10,FALSE)</f>
        <v>164486.84400000004</v>
      </c>
      <c r="M327" s="10">
        <f>VLOOKUP(C327,'[1]Cenus Pivot Data Sheet'!$A$1:$M$469,11,FALSE)</f>
        <v>60693.196000000011</v>
      </c>
      <c r="N327" s="10">
        <f>VLOOKUP(C327,'[1]Cenus Pivot Data Sheet'!$A$1:$M$469,12,FALSE)</f>
        <v>477591.51600000012</v>
      </c>
      <c r="O327" s="10">
        <f>VLOOKUP(C327,'[1]Cenus Pivot Data Sheet'!$A$1:$M$469,13,FALSE)</f>
        <v>3585991.9730000007</v>
      </c>
      <c r="P327" s="11">
        <f>IFERROR(VLOOKUP(C327,'[1]Influenze Pivot Data Sheet'!$A$1:$M$461,2,FALSE),0)</f>
        <v>118</v>
      </c>
      <c r="Q327" s="11">
        <f>IFERROR(VLOOKUP(C327,'[1]Influenze Pivot Data Sheet'!$A$1:$M$461,3,FALSE),0)</f>
        <v>45</v>
      </c>
      <c r="R327" s="11">
        <f>IFERROR(VLOOKUP(C327,'[1]Influenze Pivot Data Sheet'!$A$1:$M$461,4,FALSE),0)</f>
        <v>52</v>
      </c>
      <c r="S327" s="11">
        <f>IFERROR(VLOOKUP(C327,'[1]Influenze Pivot Data Sheet'!$A$1:$M$461,5,FALSE),0)</f>
        <v>68</v>
      </c>
      <c r="T327" s="11">
        <f>IFERROR(VLOOKUP(C327,'[1]Influenze Pivot Data Sheet'!$A$1:$M$461,6,FALSE),0)</f>
        <v>54</v>
      </c>
      <c r="U327" s="11">
        <f>IFERROR(VLOOKUP(C327,'[1]Influenze Pivot Data Sheet'!$A$1:$M$461,7,FALSE),0)</f>
        <v>57</v>
      </c>
      <c r="V327" s="11">
        <f>IFERROR(VLOOKUP(C327,'[1]Influenze Pivot Data Sheet'!$A$1:$M$461,8,FALSE),0)</f>
        <v>76</v>
      </c>
      <c r="W327" s="11">
        <f>IFERROR(VLOOKUP(C327,'[1]Influenze Pivot Data Sheet'!$A$1:$M$461,9,FALSE),0)</f>
        <v>95</v>
      </c>
      <c r="X327" s="11">
        <f>IFERROR(VLOOKUP(C327,'[1]Influenze Pivot Data Sheet'!$A$1:$M$461,10,FALSE),0)</f>
        <v>234</v>
      </c>
      <c r="Y327" s="11">
        <f>IFERROR(VLOOKUP(C327,'[1]Influenze Pivot Data Sheet'!$A$1:$M$461,11,FALSE),0)</f>
        <v>326</v>
      </c>
      <c r="Z327" s="11">
        <f>IFERROR(VLOOKUP(C327,'[1]Influenze Pivot Data Sheet'!$A$1:$M$461,12,FALSE),0)</f>
        <v>655</v>
      </c>
      <c r="AA327" s="11">
        <f>IFERROR(VLOOKUP(C327,'[1]Influenze Pivot Data Sheet'!$A$1:$M$461,13,FALSE),0)</f>
        <v>1125</v>
      </c>
      <c r="AB327" s="4">
        <f t="shared" si="29"/>
        <v>4.5698553373178124E-4</v>
      </c>
      <c r="AC327" s="4">
        <f t="shared" si="30"/>
        <v>9.2924098357473635E-5</v>
      </c>
      <c r="AD327" s="4">
        <f t="shared" si="31"/>
        <v>9.7161193211052938E-5</v>
      </c>
      <c r="AE327" s="4">
        <f t="shared" si="28"/>
        <v>1.4254149639220237E-4</v>
      </c>
      <c r="AF327" s="4">
        <f t="shared" si="28"/>
        <v>1.1716778031676496E-4</v>
      </c>
      <c r="AG327" s="4">
        <f t="shared" si="28"/>
        <v>1.1380938725822567E-4</v>
      </c>
      <c r="AH327" s="4">
        <f t="shared" si="27"/>
        <v>1.9389819821068798E-4</v>
      </c>
      <c r="AI327" s="4">
        <f t="shared" si="27"/>
        <v>3.7636957520901295E-4</v>
      </c>
      <c r="AJ327" s="4">
        <f t="shared" si="27"/>
        <v>1.422606175117567E-3</v>
      </c>
      <c r="AK327" s="4">
        <f t="shared" si="27"/>
        <v>5.3712775316692822E-3</v>
      </c>
      <c r="AL327" s="4">
        <f t="shared" si="27"/>
        <v>1.3714648984677522E-3</v>
      </c>
      <c r="AM327" s="4">
        <f t="shared" si="27"/>
        <v>3.1372072454998763E-4</v>
      </c>
    </row>
    <row r="328" spans="1:39" x14ac:dyDescent="0.3">
      <c r="A328" s="9" t="s">
        <v>390</v>
      </c>
      <c r="B328" s="9" t="s">
        <v>24</v>
      </c>
      <c r="C328" s="9" t="s">
        <v>392</v>
      </c>
      <c r="D328" s="10">
        <f>VLOOKUP(C328,'[1]Cenus Pivot Data Sheet'!$A$1:$M$469,2,FALSE)</f>
        <v>253015.45400000003</v>
      </c>
      <c r="E328" s="10">
        <f>VLOOKUP(C328,'[1]Cenus Pivot Data Sheet'!$A$1:$M$469,3,FALSE)</f>
        <v>493379.56199999992</v>
      </c>
      <c r="F328" s="10">
        <f>VLOOKUP(C328,'[1]Cenus Pivot Data Sheet'!$A$1:$M$469,4,FALSE)</f>
        <v>530036.02100000007</v>
      </c>
      <c r="G328" s="10">
        <f>VLOOKUP(C328,'[1]Cenus Pivot Data Sheet'!$A$1:$M$469,5,FALSE)</f>
        <v>476729.70400000003</v>
      </c>
      <c r="H328" s="10">
        <f>VLOOKUP(C328,'[1]Cenus Pivot Data Sheet'!$A$1:$M$469,6,FALSE)</f>
        <v>460451.26399999997</v>
      </c>
      <c r="I328" s="10">
        <f>VLOOKUP(C328,'[1]Cenus Pivot Data Sheet'!$A$1:$M$469,7,FALSE)</f>
        <v>511301.527</v>
      </c>
      <c r="J328" s="10">
        <f>VLOOKUP(C328,'[1]Cenus Pivot Data Sheet'!$A$1:$M$469,8,FALSE)</f>
        <v>409842.28500000009</v>
      </c>
      <c r="K328" s="10">
        <f>VLOOKUP(C328,'[1]Cenus Pivot Data Sheet'!$A$1:$M$469,9,FALSE)</f>
        <v>262033.00299999997</v>
      </c>
      <c r="L328" s="10">
        <f>VLOOKUP(C328,'[1]Cenus Pivot Data Sheet'!$A$1:$M$469,10,FALSE)</f>
        <v>158677.04700000008</v>
      </c>
      <c r="M328" s="10">
        <f>VLOOKUP(C328,'[1]Cenus Pivot Data Sheet'!$A$1:$M$469,11,FALSE)</f>
        <v>58731.874000000011</v>
      </c>
      <c r="N328" s="10">
        <f>VLOOKUP(C328,'[1]Cenus Pivot Data Sheet'!$A$1:$M$469,12,FALSE)</f>
        <v>479441.92400000006</v>
      </c>
      <c r="O328" s="10">
        <f>VLOOKUP(C328,'[1]Cenus Pivot Data Sheet'!$A$1:$M$469,13,FALSE)</f>
        <v>3614197.7409999999</v>
      </c>
      <c r="P328" s="11">
        <f>IFERROR(VLOOKUP(C328,'[1]Influenze Pivot Data Sheet'!$A$1:$M$461,2,FALSE),0)</f>
        <v>105</v>
      </c>
      <c r="Q328" s="11">
        <f>IFERROR(VLOOKUP(C328,'[1]Influenze Pivot Data Sheet'!$A$1:$M$461,3,FALSE),0)</f>
        <v>54</v>
      </c>
      <c r="R328" s="11">
        <f>IFERROR(VLOOKUP(C328,'[1]Influenze Pivot Data Sheet'!$A$1:$M$461,4,FALSE),0)</f>
        <v>55</v>
      </c>
      <c r="S328" s="11">
        <f>IFERROR(VLOOKUP(C328,'[1]Influenze Pivot Data Sheet'!$A$1:$M$461,5,FALSE),0)</f>
        <v>53</v>
      </c>
      <c r="T328" s="11">
        <f>IFERROR(VLOOKUP(C328,'[1]Influenze Pivot Data Sheet'!$A$1:$M$461,6,FALSE),0)</f>
        <v>75</v>
      </c>
      <c r="U328" s="11">
        <f>IFERROR(VLOOKUP(C328,'[1]Influenze Pivot Data Sheet'!$A$1:$M$461,7,FALSE),0)</f>
        <v>35</v>
      </c>
      <c r="V328" s="11">
        <f>IFERROR(VLOOKUP(C328,'[1]Influenze Pivot Data Sheet'!$A$1:$M$461,8,FALSE),0)</f>
        <v>51</v>
      </c>
      <c r="W328" s="11">
        <f>IFERROR(VLOOKUP(C328,'[1]Influenze Pivot Data Sheet'!$A$1:$M$461,9,FALSE),0)</f>
        <v>96</v>
      </c>
      <c r="X328" s="11">
        <f>IFERROR(VLOOKUP(C328,'[1]Influenze Pivot Data Sheet'!$A$1:$M$461,10,FALSE),0)</f>
        <v>225</v>
      </c>
      <c r="Y328" s="11">
        <f>IFERROR(VLOOKUP(C328,'[1]Influenze Pivot Data Sheet'!$A$1:$M$461,11,FALSE),0)</f>
        <v>298</v>
      </c>
      <c r="Z328" s="11">
        <f>IFERROR(VLOOKUP(C328,'[1]Influenze Pivot Data Sheet'!$A$1:$M$461,12,FALSE),0)</f>
        <v>619</v>
      </c>
      <c r="AA328" s="11">
        <f>IFERROR(VLOOKUP(C328,'[1]Influenze Pivot Data Sheet'!$A$1:$M$461,13,FALSE),0)</f>
        <v>1047</v>
      </c>
      <c r="AB328" s="4">
        <f t="shared" si="29"/>
        <v>4.1499441374043494E-4</v>
      </c>
      <c r="AC328" s="4">
        <f t="shared" si="30"/>
        <v>1.0944920332958585E-4</v>
      </c>
      <c r="AD328" s="4">
        <f t="shared" si="31"/>
        <v>1.0376653250138257E-4</v>
      </c>
      <c r="AE328" s="4">
        <f t="shared" si="28"/>
        <v>1.1117410884050976E-4</v>
      </c>
      <c r="AF328" s="4">
        <f t="shared" si="28"/>
        <v>1.6288368794661404E-4</v>
      </c>
      <c r="AG328" s="4">
        <f t="shared" si="28"/>
        <v>6.8452758600895007E-5</v>
      </c>
      <c r="AH328" s="4">
        <f t="shared" si="27"/>
        <v>1.2443811160188118E-4</v>
      </c>
      <c r="AI328" s="4">
        <f t="shared" si="27"/>
        <v>3.6636606420146247E-4</v>
      </c>
      <c r="AJ328" s="4">
        <f t="shared" si="27"/>
        <v>1.4179744597843434E-3</v>
      </c>
      <c r="AK328" s="4">
        <f t="shared" si="27"/>
        <v>5.0739058658336011E-3</v>
      </c>
      <c r="AL328" s="4">
        <f t="shared" si="27"/>
        <v>1.2910844233972329E-3</v>
      </c>
      <c r="AM328" s="4">
        <f t="shared" si="27"/>
        <v>2.8969084566753925E-4</v>
      </c>
    </row>
    <row r="329" spans="1:39" x14ac:dyDescent="0.3">
      <c r="A329" s="9" t="s">
        <v>390</v>
      </c>
      <c r="B329" s="9" t="s">
        <v>26</v>
      </c>
      <c r="C329" s="9" t="s">
        <v>393</v>
      </c>
      <c r="D329" s="10">
        <f>VLOOKUP(C329,'[1]Cenus Pivot Data Sheet'!$A$1:$M$469,2,FALSE)</f>
        <v>246470.08899999992</v>
      </c>
      <c r="E329" s="10">
        <f>VLOOKUP(C329,'[1]Cenus Pivot Data Sheet'!$A$1:$M$469,3,FALSE)</f>
        <v>478775.80400000012</v>
      </c>
      <c r="F329" s="10">
        <f>VLOOKUP(C329,'[1]Cenus Pivot Data Sheet'!$A$1:$M$469,4,FALSE)</f>
        <v>508189.08099999983</v>
      </c>
      <c r="G329" s="10">
        <f>VLOOKUP(C329,'[1]Cenus Pivot Data Sheet'!$A$1:$M$469,5,FALSE)</f>
        <v>471822.13599999988</v>
      </c>
      <c r="H329" s="10">
        <f>VLOOKUP(C329,'[1]Cenus Pivot Data Sheet'!$A$1:$M$469,6,FALSE)</f>
        <v>442658.35000000009</v>
      </c>
      <c r="I329" s="10">
        <f>VLOOKUP(C329,'[1]Cenus Pivot Data Sheet'!$A$1:$M$469,7,FALSE)</f>
        <v>493925.20400000003</v>
      </c>
      <c r="J329" s="10">
        <f>VLOOKUP(C329,'[1]Cenus Pivot Data Sheet'!$A$1:$M$469,8,FALSE)</f>
        <v>405397.30500000005</v>
      </c>
      <c r="K329" s="10">
        <f>VLOOKUP(C329,'[1]Cenus Pivot Data Sheet'!$A$1:$M$469,9,FALSE)</f>
        <v>256838.63399999996</v>
      </c>
      <c r="L329" s="10">
        <f>VLOOKUP(C329,'[1]Cenus Pivot Data Sheet'!$A$1:$M$469,10,FALSE)</f>
        <v>153660.18399999998</v>
      </c>
      <c r="M329" s="10">
        <f>VLOOKUP(C329,'[1]Cenus Pivot Data Sheet'!$A$1:$M$469,11,FALSE)</f>
        <v>56428.219999999987</v>
      </c>
      <c r="N329" s="10">
        <f>VLOOKUP(C329,'[1]Cenus Pivot Data Sheet'!$A$1:$M$469,12,FALSE)</f>
        <v>466927.03799999994</v>
      </c>
      <c r="O329" s="10">
        <f>VLOOKUP(C329,'[1]Cenus Pivot Data Sheet'!$A$1:$M$469,13,FALSE)</f>
        <v>3514165.0070000002</v>
      </c>
      <c r="P329" s="11">
        <f>IFERROR(VLOOKUP(C329,'[1]Influenze Pivot Data Sheet'!$A$1:$M$461,2,FALSE),0)</f>
        <v>109</v>
      </c>
      <c r="Q329" s="11">
        <f>IFERROR(VLOOKUP(C329,'[1]Influenze Pivot Data Sheet'!$A$1:$M$461,3,FALSE),0)</f>
        <v>69</v>
      </c>
      <c r="R329" s="11">
        <f>IFERROR(VLOOKUP(C329,'[1]Influenze Pivot Data Sheet'!$A$1:$M$461,4,FALSE),0)</f>
        <v>63</v>
      </c>
      <c r="S329" s="11">
        <f>IFERROR(VLOOKUP(C329,'[1]Influenze Pivot Data Sheet'!$A$1:$M$461,5,FALSE),0)</f>
        <v>48</v>
      </c>
      <c r="T329" s="11">
        <f>IFERROR(VLOOKUP(C329,'[1]Influenze Pivot Data Sheet'!$A$1:$M$461,6,FALSE),0)</f>
        <v>55</v>
      </c>
      <c r="U329" s="11">
        <f>IFERROR(VLOOKUP(C329,'[1]Influenze Pivot Data Sheet'!$A$1:$M$461,7,FALSE),0)</f>
        <v>56</v>
      </c>
      <c r="V329" s="11">
        <f>IFERROR(VLOOKUP(C329,'[1]Influenze Pivot Data Sheet'!$A$1:$M$461,8,FALSE),0)</f>
        <v>62</v>
      </c>
      <c r="W329" s="11">
        <f>IFERROR(VLOOKUP(C329,'[1]Influenze Pivot Data Sheet'!$A$1:$M$461,9,FALSE),0)</f>
        <v>132</v>
      </c>
      <c r="X329" s="11">
        <f>IFERROR(VLOOKUP(C329,'[1]Influenze Pivot Data Sheet'!$A$1:$M$461,10,FALSE),0)</f>
        <v>219</v>
      </c>
      <c r="Y329" s="11">
        <f>IFERROR(VLOOKUP(C329,'[1]Influenze Pivot Data Sheet'!$A$1:$M$461,11,FALSE),0)</f>
        <v>326</v>
      </c>
      <c r="Z329" s="11">
        <f>IFERROR(VLOOKUP(C329,'[1]Influenze Pivot Data Sheet'!$A$1:$M$461,12,FALSE),0)</f>
        <v>677</v>
      </c>
      <c r="AA329" s="11">
        <f>IFERROR(VLOOKUP(C329,'[1]Influenze Pivot Data Sheet'!$A$1:$M$461,13,FALSE),0)</f>
        <v>1139</v>
      </c>
      <c r="AB329" s="4">
        <f t="shared" si="29"/>
        <v>4.422443325364322E-4</v>
      </c>
      <c r="AC329" s="4">
        <f t="shared" si="30"/>
        <v>1.4411755862249042E-4</v>
      </c>
      <c r="AD329" s="4">
        <f t="shared" si="31"/>
        <v>1.2396960571453133E-4</v>
      </c>
      <c r="AE329" s="4">
        <f t="shared" si="28"/>
        <v>1.017332514471089E-4</v>
      </c>
      <c r="AF329" s="4">
        <f t="shared" si="28"/>
        <v>1.2424932230466226E-4</v>
      </c>
      <c r="AG329" s="4">
        <f t="shared" si="28"/>
        <v>1.1337749024850329E-4</v>
      </c>
      <c r="AH329" s="4">
        <f t="shared" si="27"/>
        <v>1.5293638915532502E-4</v>
      </c>
      <c r="AI329" s="4">
        <f t="shared" si="27"/>
        <v>5.1394137223140669E-4</v>
      </c>
      <c r="AJ329" s="4">
        <f t="shared" si="27"/>
        <v>1.4252228150397114E-3</v>
      </c>
      <c r="AK329" s="4">
        <f t="shared" si="27"/>
        <v>5.7772511697161471E-3</v>
      </c>
      <c r="AL329" s="4">
        <f t="shared" si="27"/>
        <v>1.449905327607094E-3</v>
      </c>
      <c r="AM329" s="4">
        <f t="shared" si="27"/>
        <v>3.2411682369245105E-4</v>
      </c>
    </row>
    <row r="330" spans="1:39" x14ac:dyDescent="0.3">
      <c r="A330" s="9" t="s">
        <v>390</v>
      </c>
      <c r="B330" s="9" t="s">
        <v>28</v>
      </c>
      <c r="C330" s="9" t="s">
        <v>394</v>
      </c>
      <c r="D330" s="10">
        <f>VLOOKUP(C330,'[1]Cenus Pivot Data Sheet'!$A$1:$M$469,2,FALSE)</f>
        <v>257608.98899999994</v>
      </c>
      <c r="E330" s="10">
        <f>VLOOKUP(C330,'[1]Cenus Pivot Data Sheet'!$A$1:$M$469,3,FALSE)</f>
        <v>506186.93000000017</v>
      </c>
      <c r="F330" s="10">
        <f>VLOOKUP(C330,'[1]Cenus Pivot Data Sheet'!$A$1:$M$469,4,FALSE)</f>
        <v>530832.35199999996</v>
      </c>
      <c r="G330" s="10">
        <f>VLOOKUP(C330,'[1]Cenus Pivot Data Sheet'!$A$1:$M$469,5,FALSE)</f>
        <v>496966.77000000008</v>
      </c>
      <c r="H330" s="10">
        <f>VLOOKUP(C330,'[1]Cenus Pivot Data Sheet'!$A$1:$M$469,6,FALSE)</f>
        <v>457711.74099999992</v>
      </c>
      <c r="I330" s="10">
        <f>VLOOKUP(C330,'[1]Cenus Pivot Data Sheet'!$A$1:$M$469,7,FALSE)</f>
        <v>512697.97700000007</v>
      </c>
      <c r="J330" s="10">
        <f>VLOOKUP(C330,'[1]Cenus Pivot Data Sheet'!$A$1:$M$469,8,FALSE)</f>
        <v>435945.97400000005</v>
      </c>
      <c r="K330" s="10">
        <f>VLOOKUP(C330,'[1]Cenus Pivot Data Sheet'!$A$1:$M$469,9,FALSE)</f>
        <v>277931.41899999999</v>
      </c>
      <c r="L330" s="10">
        <f>VLOOKUP(C330,'[1]Cenus Pivot Data Sheet'!$A$1:$M$469,10,FALSE)</f>
        <v>161864.98700000002</v>
      </c>
      <c r="M330" s="10">
        <f>VLOOKUP(C330,'[1]Cenus Pivot Data Sheet'!$A$1:$M$469,11,FALSE)</f>
        <v>61579.677000000011</v>
      </c>
      <c r="N330" s="10">
        <f>VLOOKUP(C330,'[1]Cenus Pivot Data Sheet'!$A$1:$M$469,12,FALSE)</f>
        <v>501376.08300000004</v>
      </c>
      <c r="O330" s="10">
        <f>VLOOKUP(C330,'[1]Cenus Pivot Data Sheet'!$A$1:$M$469,13,FALSE)</f>
        <v>3699326.8160000001</v>
      </c>
      <c r="P330" s="11">
        <f>IFERROR(VLOOKUP(C330,'[1]Influenze Pivot Data Sheet'!$A$1:$M$461,2,FALSE),0)</f>
        <v>88</v>
      </c>
      <c r="Q330" s="11">
        <f>IFERROR(VLOOKUP(C330,'[1]Influenze Pivot Data Sheet'!$A$1:$M$461,3,FALSE),0)</f>
        <v>60</v>
      </c>
      <c r="R330" s="11">
        <f>IFERROR(VLOOKUP(C330,'[1]Influenze Pivot Data Sheet'!$A$1:$M$461,4,FALSE),0)</f>
        <v>54</v>
      </c>
      <c r="S330" s="11">
        <f>IFERROR(VLOOKUP(C330,'[1]Influenze Pivot Data Sheet'!$A$1:$M$461,5,FALSE),0)</f>
        <v>52</v>
      </c>
      <c r="T330" s="11">
        <f>IFERROR(VLOOKUP(C330,'[1]Influenze Pivot Data Sheet'!$A$1:$M$461,6,FALSE),0)</f>
        <v>55</v>
      </c>
      <c r="U330" s="11">
        <f>IFERROR(VLOOKUP(C330,'[1]Influenze Pivot Data Sheet'!$A$1:$M$461,7,FALSE),0)</f>
        <v>54</v>
      </c>
      <c r="V330" s="11">
        <f>IFERROR(VLOOKUP(C330,'[1]Influenze Pivot Data Sheet'!$A$1:$M$461,8,FALSE),0)</f>
        <v>81</v>
      </c>
      <c r="W330" s="11">
        <f>IFERROR(VLOOKUP(C330,'[1]Influenze Pivot Data Sheet'!$A$1:$M$461,9,FALSE),0)</f>
        <v>86</v>
      </c>
      <c r="X330" s="11">
        <f>IFERROR(VLOOKUP(C330,'[1]Influenze Pivot Data Sheet'!$A$1:$M$461,10,FALSE),0)</f>
        <v>137</v>
      </c>
      <c r="Y330" s="11">
        <f>IFERROR(VLOOKUP(C330,'[1]Influenze Pivot Data Sheet'!$A$1:$M$461,11,FALSE),0)</f>
        <v>229</v>
      </c>
      <c r="Z330" s="11">
        <f>IFERROR(VLOOKUP(C330,'[1]Influenze Pivot Data Sheet'!$A$1:$M$461,12,FALSE),0)</f>
        <v>452</v>
      </c>
      <c r="AA330" s="11">
        <f>IFERROR(VLOOKUP(C330,'[1]Influenze Pivot Data Sheet'!$A$1:$M$461,13,FALSE),0)</f>
        <v>896</v>
      </c>
      <c r="AB330" s="4">
        <f t="shared" si="29"/>
        <v>3.4160298653243044E-4</v>
      </c>
      <c r="AC330" s="4">
        <f t="shared" si="30"/>
        <v>1.1853328571719538E-4</v>
      </c>
      <c r="AD330" s="4">
        <f t="shared" si="31"/>
        <v>1.0172703264325534E-4</v>
      </c>
      <c r="AE330" s="4">
        <f t="shared" si="28"/>
        <v>1.0463476260193412E-4</v>
      </c>
      <c r="AF330" s="4">
        <f t="shared" si="28"/>
        <v>1.2016296518817071E-4</v>
      </c>
      <c r="AG330" s="4">
        <f t="shared" si="28"/>
        <v>1.0532516690620762E-4</v>
      </c>
      <c r="AH330" s="4">
        <f t="shared" si="27"/>
        <v>1.8580283987208008E-4</v>
      </c>
      <c r="AI330" s="4">
        <f t="shared" si="27"/>
        <v>3.0942885230258907E-4</v>
      </c>
      <c r="AJ330" s="4">
        <f t="shared" si="27"/>
        <v>8.463844005992474E-4</v>
      </c>
      <c r="AK330" s="4">
        <f t="shared" si="27"/>
        <v>3.7187593562726866E-3</v>
      </c>
      <c r="AL330" s="4">
        <f t="shared" si="27"/>
        <v>9.0151887041648132E-4</v>
      </c>
      <c r="AM330" s="4">
        <f t="shared" si="27"/>
        <v>2.4220622955633449E-4</v>
      </c>
    </row>
    <row r="331" spans="1:39" x14ac:dyDescent="0.3">
      <c r="A331" s="9" t="s">
        <v>390</v>
      </c>
      <c r="B331" s="9" t="s">
        <v>30</v>
      </c>
      <c r="C331" s="9" t="s">
        <v>395</v>
      </c>
      <c r="D331" s="10">
        <f>VLOOKUP(C331,'[1]Cenus Pivot Data Sheet'!$A$1:$M$469,2,FALSE)</f>
        <v>254534.60900000005</v>
      </c>
      <c r="E331" s="10">
        <f>VLOOKUP(C331,'[1]Cenus Pivot Data Sheet'!$A$1:$M$469,3,FALSE)</f>
        <v>501092.65799999994</v>
      </c>
      <c r="F331" s="10">
        <f>VLOOKUP(C331,'[1]Cenus Pivot Data Sheet'!$A$1:$M$469,4,FALSE)</f>
        <v>520749.81599999999</v>
      </c>
      <c r="G331" s="10">
        <f>VLOOKUP(C331,'[1]Cenus Pivot Data Sheet'!$A$1:$M$469,5,FALSE)</f>
        <v>494308.07000000007</v>
      </c>
      <c r="H331" s="10">
        <f>VLOOKUP(C331,'[1]Cenus Pivot Data Sheet'!$A$1:$M$469,6,FALSE)</f>
        <v>448599.00899999996</v>
      </c>
      <c r="I331" s="10">
        <f>VLOOKUP(C331,'[1]Cenus Pivot Data Sheet'!$A$1:$M$469,7,FALSE)</f>
        <v>495390.60899999994</v>
      </c>
      <c r="J331" s="10">
        <f>VLOOKUP(C331,'[1]Cenus Pivot Data Sheet'!$A$1:$M$469,8,FALSE)</f>
        <v>435985.69999999995</v>
      </c>
      <c r="K331" s="10">
        <f>VLOOKUP(C331,'[1]Cenus Pivot Data Sheet'!$A$1:$M$469,9,FALSE)</f>
        <v>280609.67</v>
      </c>
      <c r="L331" s="10">
        <f>VLOOKUP(C331,'[1]Cenus Pivot Data Sheet'!$A$1:$M$469,10,FALSE)</f>
        <v>160140.55399999997</v>
      </c>
      <c r="M331" s="10">
        <f>VLOOKUP(C331,'[1]Cenus Pivot Data Sheet'!$A$1:$M$469,11,FALSE)</f>
        <v>61062.736999999994</v>
      </c>
      <c r="N331" s="10">
        <f>VLOOKUP(C331,'[1]Cenus Pivot Data Sheet'!$A$1:$M$469,12,FALSE)</f>
        <v>501812.96099999989</v>
      </c>
      <c r="O331" s="10">
        <f>VLOOKUP(C331,'[1]Cenus Pivot Data Sheet'!$A$1:$M$469,13,FALSE)</f>
        <v>3652473.432</v>
      </c>
      <c r="P331" s="11">
        <f>IFERROR(VLOOKUP(C331,'[1]Influenze Pivot Data Sheet'!$A$1:$M$461,2,FALSE),0)</f>
        <v>97</v>
      </c>
      <c r="Q331" s="11">
        <f>IFERROR(VLOOKUP(C331,'[1]Influenze Pivot Data Sheet'!$A$1:$M$461,3,FALSE),0)</f>
        <v>59</v>
      </c>
      <c r="R331" s="11">
        <f>IFERROR(VLOOKUP(C331,'[1]Influenze Pivot Data Sheet'!$A$1:$M$461,4,FALSE),0)</f>
        <v>59</v>
      </c>
      <c r="S331" s="11">
        <f>IFERROR(VLOOKUP(C331,'[1]Influenze Pivot Data Sheet'!$A$1:$M$461,5,FALSE),0)</f>
        <v>47</v>
      </c>
      <c r="T331" s="11">
        <f>IFERROR(VLOOKUP(C331,'[1]Influenze Pivot Data Sheet'!$A$1:$M$461,6,FALSE),0)</f>
        <v>65</v>
      </c>
      <c r="U331" s="11">
        <f>IFERROR(VLOOKUP(C331,'[1]Influenze Pivot Data Sheet'!$A$1:$M$461,7,FALSE),0)</f>
        <v>56</v>
      </c>
      <c r="V331" s="11">
        <f>IFERROR(VLOOKUP(C331,'[1]Influenze Pivot Data Sheet'!$A$1:$M$461,8,FALSE),0)</f>
        <v>73</v>
      </c>
      <c r="W331" s="11">
        <f>IFERROR(VLOOKUP(C331,'[1]Influenze Pivot Data Sheet'!$A$1:$M$461,9,FALSE),0)</f>
        <v>89</v>
      </c>
      <c r="X331" s="11">
        <f>IFERROR(VLOOKUP(C331,'[1]Influenze Pivot Data Sheet'!$A$1:$M$461,10,FALSE),0)</f>
        <v>160</v>
      </c>
      <c r="Y331" s="11">
        <f>IFERROR(VLOOKUP(C331,'[1]Influenze Pivot Data Sheet'!$A$1:$M$461,11,FALSE),0)</f>
        <v>305</v>
      </c>
      <c r="Z331" s="11">
        <f>IFERROR(VLOOKUP(C331,'[1]Influenze Pivot Data Sheet'!$A$1:$M$461,12,FALSE),0)</f>
        <v>554</v>
      </c>
      <c r="AA331" s="11">
        <f>IFERROR(VLOOKUP(C331,'[1]Influenze Pivot Data Sheet'!$A$1:$M$461,13,FALSE),0)</f>
        <v>1010</v>
      </c>
      <c r="AB331" s="4">
        <f t="shared" si="29"/>
        <v>3.8108766576414754E-4</v>
      </c>
      <c r="AC331" s="4">
        <f t="shared" si="30"/>
        <v>1.1774269500472307E-4</v>
      </c>
      <c r="AD331" s="4">
        <f t="shared" si="31"/>
        <v>1.1329816773281395E-4</v>
      </c>
      <c r="AE331" s="4">
        <f t="shared" si="28"/>
        <v>9.5082404784530407E-5</v>
      </c>
      <c r="AF331" s="4">
        <f t="shared" si="28"/>
        <v>1.4489554969123884E-4</v>
      </c>
      <c r="AG331" s="4">
        <f t="shared" si="28"/>
        <v>1.1304211057420349E-4</v>
      </c>
      <c r="AH331" s="4">
        <f t="shared" si="27"/>
        <v>1.6743668427657147E-4</v>
      </c>
      <c r="AI331" s="4">
        <f t="shared" si="27"/>
        <v>3.1716654668386877E-4</v>
      </c>
      <c r="AJ331" s="4">
        <f t="shared" si="27"/>
        <v>9.9912230851905283E-4</v>
      </c>
      <c r="AK331" s="4">
        <f t="shared" si="27"/>
        <v>4.994862906325343E-3</v>
      </c>
      <c r="AL331" s="4">
        <f t="shared" si="27"/>
        <v>1.103996993015093E-3</v>
      </c>
      <c r="AM331" s="4">
        <f t="shared" si="27"/>
        <v>2.7652494092118558E-4</v>
      </c>
    </row>
    <row r="332" spans="1:39" x14ac:dyDescent="0.3">
      <c r="A332" s="9" t="s">
        <v>390</v>
      </c>
      <c r="B332" s="9" t="s">
        <v>32</v>
      </c>
      <c r="C332" s="9" t="s">
        <v>396</v>
      </c>
      <c r="D332" s="10">
        <f>VLOOKUP(C332,'[1]Cenus Pivot Data Sheet'!$A$1:$M$469,2,FALSE)</f>
        <v>249171.59600000011</v>
      </c>
      <c r="E332" s="10">
        <f>VLOOKUP(C332,'[1]Cenus Pivot Data Sheet'!$A$1:$M$469,3,FALSE)</f>
        <v>488633.08000000007</v>
      </c>
      <c r="F332" s="10">
        <f>VLOOKUP(C332,'[1]Cenus Pivot Data Sheet'!$A$1:$M$469,4,FALSE)</f>
        <v>514677.87999999995</v>
      </c>
      <c r="G332" s="10">
        <f>VLOOKUP(C332,'[1]Cenus Pivot Data Sheet'!$A$1:$M$469,5,FALSE)</f>
        <v>493348.75700000004</v>
      </c>
      <c r="H332" s="10">
        <f>VLOOKUP(C332,'[1]Cenus Pivot Data Sheet'!$A$1:$M$469,6,FALSE)</f>
        <v>438199.37399999995</v>
      </c>
      <c r="I332" s="10">
        <f>VLOOKUP(C332,'[1]Cenus Pivot Data Sheet'!$A$1:$M$469,7,FALSE)</f>
        <v>473207.91799999995</v>
      </c>
      <c r="J332" s="10">
        <f>VLOOKUP(C332,'[1]Cenus Pivot Data Sheet'!$A$1:$M$469,8,FALSE)</f>
        <v>432580.38099999994</v>
      </c>
      <c r="K332" s="10">
        <f>VLOOKUP(C332,'[1]Cenus Pivot Data Sheet'!$A$1:$M$469,9,FALSE)</f>
        <v>278355.12799999997</v>
      </c>
      <c r="L332" s="10">
        <f>VLOOKUP(C332,'[1]Cenus Pivot Data Sheet'!$A$1:$M$469,10,FALSE)</f>
        <v>155768.64499999996</v>
      </c>
      <c r="M332" s="10">
        <f>VLOOKUP(C332,'[1]Cenus Pivot Data Sheet'!$A$1:$M$469,11,FALSE)</f>
        <v>61222.388999999981</v>
      </c>
      <c r="N332" s="10">
        <f>VLOOKUP(C332,'[1]Cenus Pivot Data Sheet'!$A$1:$M$469,12,FALSE)</f>
        <v>495346.16199999989</v>
      </c>
      <c r="O332" s="10">
        <f>VLOOKUP(C332,'[1]Cenus Pivot Data Sheet'!$A$1:$M$469,13,FALSE)</f>
        <v>3585165.148</v>
      </c>
      <c r="P332" s="11">
        <f>IFERROR(VLOOKUP(C332,'[1]Influenze Pivot Data Sheet'!$A$1:$M$461,2,FALSE),0)</f>
        <v>97</v>
      </c>
      <c r="Q332" s="11">
        <f>IFERROR(VLOOKUP(C332,'[1]Influenze Pivot Data Sheet'!$A$1:$M$461,3,FALSE),0)</f>
        <v>68</v>
      </c>
      <c r="R332" s="11">
        <f>IFERROR(VLOOKUP(C332,'[1]Influenze Pivot Data Sheet'!$A$1:$M$461,4,FALSE),0)</f>
        <v>55</v>
      </c>
      <c r="S332" s="11">
        <f>IFERROR(VLOOKUP(C332,'[1]Influenze Pivot Data Sheet'!$A$1:$M$461,5,FALSE),0)</f>
        <v>56</v>
      </c>
      <c r="T332" s="11">
        <f>IFERROR(VLOOKUP(C332,'[1]Influenze Pivot Data Sheet'!$A$1:$M$461,6,FALSE),0)</f>
        <v>43</v>
      </c>
      <c r="U332" s="11">
        <f>IFERROR(VLOOKUP(C332,'[1]Influenze Pivot Data Sheet'!$A$1:$M$461,7,FALSE),0)</f>
        <v>64</v>
      </c>
      <c r="V332" s="11">
        <f>IFERROR(VLOOKUP(C332,'[1]Influenze Pivot Data Sheet'!$A$1:$M$461,8,FALSE),0)</f>
        <v>95</v>
      </c>
      <c r="W332" s="11">
        <f>IFERROR(VLOOKUP(C332,'[1]Influenze Pivot Data Sheet'!$A$1:$M$461,9,FALSE),0)</f>
        <v>112</v>
      </c>
      <c r="X332" s="11">
        <f>IFERROR(VLOOKUP(C332,'[1]Influenze Pivot Data Sheet'!$A$1:$M$461,10,FALSE),0)</f>
        <v>150</v>
      </c>
      <c r="Y332" s="11">
        <f>IFERROR(VLOOKUP(C332,'[1]Influenze Pivot Data Sheet'!$A$1:$M$461,11,FALSE),0)</f>
        <v>257</v>
      </c>
      <c r="Z332" s="11">
        <f>IFERROR(VLOOKUP(C332,'[1]Influenze Pivot Data Sheet'!$A$1:$M$461,12,FALSE),0)</f>
        <v>519</v>
      </c>
      <c r="AA332" s="11">
        <f>IFERROR(VLOOKUP(C332,'[1]Influenze Pivot Data Sheet'!$A$1:$M$461,13,FALSE),0)</f>
        <v>997</v>
      </c>
      <c r="AB332" s="4">
        <f t="shared" si="29"/>
        <v>3.8928995743158445E-4</v>
      </c>
      <c r="AC332" s="4">
        <f t="shared" si="30"/>
        <v>1.3916372587791228E-4</v>
      </c>
      <c r="AD332" s="4">
        <f t="shared" si="31"/>
        <v>1.0686295669050321E-4</v>
      </c>
      <c r="AE332" s="4">
        <f t="shared" si="28"/>
        <v>1.1350996471650175E-4</v>
      </c>
      <c r="AF332" s="4">
        <f t="shared" si="28"/>
        <v>9.8128848536419873E-5</v>
      </c>
      <c r="AG332" s="4">
        <f t="shared" si="28"/>
        <v>1.3524710294471448E-4</v>
      </c>
      <c r="AH332" s="4">
        <f t="shared" si="27"/>
        <v>2.1961236378863889E-4</v>
      </c>
      <c r="AI332" s="4">
        <f t="shared" si="27"/>
        <v>4.0236370281635338E-4</v>
      </c>
      <c r="AJ332" s="4">
        <f t="shared" si="27"/>
        <v>9.629665841928588E-4</v>
      </c>
      <c r="AK332" s="4">
        <f t="shared" si="27"/>
        <v>4.1978107061454283E-3</v>
      </c>
      <c r="AL332" s="4">
        <f t="shared" si="27"/>
        <v>1.0477521374234451E-3</v>
      </c>
      <c r="AM332" s="4">
        <f t="shared" si="27"/>
        <v>2.7809039719026076E-4</v>
      </c>
    </row>
    <row r="333" spans="1:39" x14ac:dyDescent="0.3">
      <c r="A333" s="9" t="s">
        <v>390</v>
      </c>
      <c r="B333" s="9" t="s">
        <v>34</v>
      </c>
      <c r="C333" s="9" t="s">
        <v>397</v>
      </c>
      <c r="D333" s="10">
        <f>VLOOKUP(C333,'[1]Cenus Pivot Data Sheet'!$A$1:$M$469,2,FALSE)</f>
        <v>250608.39599999995</v>
      </c>
      <c r="E333" s="10">
        <f>VLOOKUP(C333,'[1]Cenus Pivot Data Sheet'!$A$1:$M$469,3,FALSE)</f>
        <v>499521.53300000005</v>
      </c>
      <c r="F333" s="10">
        <f>VLOOKUP(C333,'[1]Cenus Pivot Data Sheet'!$A$1:$M$469,4,FALSE)</f>
        <v>511678.22499999998</v>
      </c>
      <c r="G333" s="10">
        <f>VLOOKUP(C333,'[1]Cenus Pivot Data Sheet'!$A$1:$M$469,5,FALSE)</f>
        <v>499350.74600000016</v>
      </c>
      <c r="H333" s="10">
        <f>VLOOKUP(C333,'[1]Cenus Pivot Data Sheet'!$A$1:$M$469,6,FALSE)</f>
        <v>445631.57200000004</v>
      </c>
      <c r="I333" s="10">
        <f>VLOOKUP(C333,'[1]Cenus Pivot Data Sheet'!$A$1:$M$469,7,FALSE)</f>
        <v>475480.69499999983</v>
      </c>
      <c r="J333" s="10">
        <f>VLOOKUP(C333,'[1]Cenus Pivot Data Sheet'!$A$1:$M$469,8,FALSE)</f>
        <v>448539.24599999998</v>
      </c>
      <c r="K333" s="10">
        <f>VLOOKUP(C333,'[1]Cenus Pivot Data Sheet'!$A$1:$M$469,9,FALSE)</f>
        <v>295149.73699999991</v>
      </c>
      <c r="L333" s="10">
        <f>VLOOKUP(C333,'[1]Cenus Pivot Data Sheet'!$A$1:$M$469,10,FALSE)</f>
        <v>161829.54399999999</v>
      </c>
      <c r="M333" s="10">
        <f>VLOOKUP(C333,'[1]Cenus Pivot Data Sheet'!$A$1:$M$469,11,FALSE)</f>
        <v>64089.093999999997</v>
      </c>
      <c r="N333" s="10">
        <f>VLOOKUP(C333,'[1]Cenus Pivot Data Sheet'!$A$1:$M$469,12,FALSE)</f>
        <v>521068.37499999988</v>
      </c>
      <c r="O333" s="10">
        <f>VLOOKUP(C333,'[1]Cenus Pivot Data Sheet'!$A$1:$M$469,13,FALSE)</f>
        <v>3651878.7880000002</v>
      </c>
      <c r="P333" s="11">
        <f>IFERROR(VLOOKUP(C333,'[1]Influenze Pivot Data Sheet'!$A$1:$M$461,2,FALSE),0)</f>
        <v>104</v>
      </c>
      <c r="Q333" s="11">
        <f>IFERROR(VLOOKUP(C333,'[1]Influenze Pivot Data Sheet'!$A$1:$M$461,3,FALSE),0)</f>
        <v>70</v>
      </c>
      <c r="R333" s="11">
        <f>IFERROR(VLOOKUP(C333,'[1]Influenze Pivot Data Sheet'!$A$1:$M$461,4,FALSE),0)</f>
        <v>48</v>
      </c>
      <c r="S333" s="11">
        <f>IFERROR(VLOOKUP(C333,'[1]Influenze Pivot Data Sheet'!$A$1:$M$461,5,FALSE),0)</f>
        <v>58</v>
      </c>
      <c r="T333" s="11">
        <f>IFERROR(VLOOKUP(C333,'[1]Influenze Pivot Data Sheet'!$A$1:$M$461,6,FALSE),0)</f>
        <v>56</v>
      </c>
      <c r="U333" s="11">
        <f>IFERROR(VLOOKUP(C333,'[1]Influenze Pivot Data Sheet'!$A$1:$M$461,7,FALSE),0)</f>
        <v>64</v>
      </c>
      <c r="V333" s="11">
        <f>IFERROR(VLOOKUP(C333,'[1]Influenze Pivot Data Sheet'!$A$1:$M$461,8,FALSE),0)</f>
        <v>74</v>
      </c>
      <c r="W333" s="11">
        <f>IFERROR(VLOOKUP(C333,'[1]Influenze Pivot Data Sheet'!$A$1:$M$461,9,FALSE),0)</f>
        <v>108</v>
      </c>
      <c r="X333" s="11">
        <f>IFERROR(VLOOKUP(C333,'[1]Influenze Pivot Data Sheet'!$A$1:$M$461,10,FALSE),0)</f>
        <v>209</v>
      </c>
      <c r="Y333" s="11">
        <f>IFERROR(VLOOKUP(C333,'[1]Influenze Pivot Data Sheet'!$A$1:$M$461,11,FALSE),0)</f>
        <v>256</v>
      </c>
      <c r="Z333" s="11">
        <f>IFERROR(VLOOKUP(C333,'[1]Influenze Pivot Data Sheet'!$A$1:$M$461,12,FALSE),0)</f>
        <v>573</v>
      </c>
      <c r="AA333" s="11">
        <f>IFERROR(VLOOKUP(C333,'[1]Influenze Pivot Data Sheet'!$A$1:$M$461,13,FALSE),0)</f>
        <v>1047</v>
      </c>
      <c r="AB333" s="4">
        <f t="shared" si="29"/>
        <v>4.1499008676469093E-4</v>
      </c>
      <c r="AC333" s="4">
        <f t="shared" si="30"/>
        <v>1.4013409908397281E-4</v>
      </c>
      <c r="AD333" s="4">
        <f t="shared" si="31"/>
        <v>9.3808955813978604E-5</v>
      </c>
      <c r="AE333" s="4">
        <f t="shared" si="28"/>
        <v>1.1615082277257673E-4</v>
      </c>
      <c r="AF333" s="4">
        <f t="shared" si="28"/>
        <v>1.2566434588256686E-4</v>
      </c>
      <c r="AG333" s="4">
        <f t="shared" si="28"/>
        <v>1.3460062768689277E-4</v>
      </c>
      <c r="AH333" s="4">
        <f t="shared" si="27"/>
        <v>1.6497998928726964E-4</v>
      </c>
      <c r="AI333" s="4">
        <f t="shared" si="27"/>
        <v>3.6591596217481988E-4</v>
      </c>
      <c r="AJ333" s="4">
        <f t="shared" si="27"/>
        <v>1.291482351331349E-3</v>
      </c>
      <c r="AK333" s="4">
        <f t="shared" si="27"/>
        <v>3.9944393659239437E-3</v>
      </c>
      <c r="AL333" s="4">
        <f t="shared" si="27"/>
        <v>1.0996637437457226E-3</v>
      </c>
      <c r="AM333" s="4">
        <f t="shared" si="27"/>
        <v>2.8670173923636807E-4</v>
      </c>
    </row>
    <row r="334" spans="1:39" x14ac:dyDescent="0.3">
      <c r="A334" s="9" t="s">
        <v>390</v>
      </c>
      <c r="B334" s="9" t="s">
        <v>36</v>
      </c>
      <c r="C334" s="9" t="s">
        <v>398</v>
      </c>
      <c r="D334" s="10">
        <f>VLOOKUP(C334,'[1]Cenus Pivot Data Sheet'!$A$1:$M$469,2,FALSE)</f>
        <v>244520.527</v>
      </c>
      <c r="E334" s="10">
        <f>VLOOKUP(C334,'[1]Cenus Pivot Data Sheet'!$A$1:$M$469,3,FALSE)</f>
        <v>488067.93400000012</v>
      </c>
      <c r="F334" s="10">
        <f>VLOOKUP(C334,'[1]Cenus Pivot Data Sheet'!$A$1:$M$469,4,FALSE)</f>
        <v>502919.48900000018</v>
      </c>
      <c r="G334" s="10">
        <f>VLOOKUP(C334,'[1]Cenus Pivot Data Sheet'!$A$1:$M$469,5,FALSE)</f>
        <v>492288.56800000014</v>
      </c>
      <c r="H334" s="10">
        <f>VLOOKUP(C334,'[1]Cenus Pivot Data Sheet'!$A$1:$M$469,6,FALSE)</f>
        <v>435565.20700000011</v>
      </c>
      <c r="I334" s="10">
        <f>VLOOKUP(C334,'[1]Cenus Pivot Data Sheet'!$A$1:$M$469,7,FALSE)</f>
        <v>448923.70700000005</v>
      </c>
      <c r="J334" s="10">
        <f>VLOOKUP(C334,'[1]Cenus Pivot Data Sheet'!$A$1:$M$469,8,FALSE)</f>
        <v>435774.0799999999</v>
      </c>
      <c r="K334" s="10">
        <f>VLOOKUP(C334,'[1]Cenus Pivot Data Sheet'!$A$1:$M$469,9,FALSE)</f>
        <v>292960.85899999994</v>
      </c>
      <c r="L334" s="10">
        <f>VLOOKUP(C334,'[1]Cenus Pivot Data Sheet'!$A$1:$M$469,10,FALSE)</f>
        <v>155918.285</v>
      </c>
      <c r="M334" s="10">
        <f>VLOOKUP(C334,'[1]Cenus Pivot Data Sheet'!$A$1:$M$469,11,FALSE)</f>
        <v>60734.857999999993</v>
      </c>
      <c r="N334" s="10">
        <f>VLOOKUP(C334,'[1]Cenus Pivot Data Sheet'!$A$1:$M$469,12,FALSE)</f>
        <v>509614.00199999998</v>
      </c>
      <c r="O334" s="10">
        <f>VLOOKUP(C334,'[1]Cenus Pivot Data Sheet'!$A$1:$M$469,13,FALSE)</f>
        <v>3557673.5140000004</v>
      </c>
      <c r="P334" s="11">
        <f>IFERROR(VLOOKUP(C334,'[1]Influenze Pivot Data Sheet'!$A$1:$M$461,2,FALSE),0)</f>
        <v>111</v>
      </c>
      <c r="Q334" s="11">
        <f>IFERROR(VLOOKUP(C334,'[1]Influenze Pivot Data Sheet'!$A$1:$M$461,3,FALSE),0)</f>
        <v>61</v>
      </c>
      <c r="R334" s="11">
        <f>IFERROR(VLOOKUP(C334,'[1]Influenze Pivot Data Sheet'!$A$1:$M$461,4,FALSE),0)</f>
        <v>59</v>
      </c>
      <c r="S334" s="11">
        <f>IFERROR(VLOOKUP(C334,'[1]Influenze Pivot Data Sheet'!$A$1:$M$461,5,FALSE),0)</f>
        <v>61</v>
      </c>
      <c r="T334" s="11">
        <f>IFERROR(VLOOKUP(C334,'[1]Influenze Pivot Data Sheet'!$A$1:$M$461,6,FALSE),0)</f>
        <v>48</v>
      </c>
      <c r="U334" s="11">
        <f>IFERROR(VLOOKUP(C334,'[1]Influenze Pivot Data Sheet'!$A$1:$M$461,7,FALSE),0)</f>
        <v>59</v>
      </c>
      <c r="V334" s="11">
        <f>IFERROR(VLOOKUP(C334,'[1]Influenze Pivot Data Sheet'!$A$1:$M$461,8,FALSE),0)</f>
        <v>69</v>
      </c>
      <c r="W334" s="11">
        <f>IFERROR(VLOOKUP(C334,'[1]Influenze Pivot Data Sheet'!$A$1:$M$461,9,FALSE),0)</f>
        <v>84</v>
      </c>
      <c r="X334" s="11">
        <f>IFERROR(VLOOKUP(C334,'[1]Influenze Pivot Data Sheet'!$A$1:$M$461,10,FALSE),0)</f>
        <v>134</v>
      </c>
      <c r="Y334" s="11">
        <f>IFERROR(VLOOKUP(C334,'[1]Influenze Pivot Data Sheet'!$A$1:$M$461,11,FALSE),0)</f>
        <v>191</v>
      </c>
      <c r="Z334" s="11">
        <f>IFERROR(VLOOKUP(C334,'[1]Influenze Pivot Data Sheet'!$A$1:$M$461,12,FALSE),0)</f>
        <v>409</v>
      </c>
      <c r="AA334" s="11">
        <f>IFERROR(VLOOKUP(C334,'[1]Influenze Pivot Data Sheet'!$A$1:$M$461,13,FALSE),0)</f>
        <v>877</v>
      </c>
      <c r="AB334" s="4">
        <f t="shared" si="29"/>
        <v>4.5394961871646872E-4</v>
      </c>
      <c r="AC334" s="4">
        <f t="shared" si="30"/>
        <v>1.249826012950074E-4</v>
      </c>
      <c r="AD334" s="4">
        <f t="shared" si="31"/>
        <v>1.1731500029421207E-4</v>
      </c>
      <c r="AE334" s="4">
        <f t="shared" si="28"/>
        <v>1.2391106348014967E-4</v>
      </c>
      <c r="AF334" s="4">
        <f t="shared" si="28"/>
        <v>1.1020163968239086E-4</v>
      </c>
      <c r="AG334" s="4">
        <f t="shared" si="28"/>
        <v>1.314254495363507E-4</v>
      </c>
      <c r="AH334" s="4">
        <f t="shared" si="27"/>
        <v>1.5833892644555642E-4</v>
      </c>
      <c r="AI334" s="4">
        <f t="shared" si="27"/>
        <v>2.8672772290034833E-4</v>
      </c>
      <c r="AJ334" s="4">
        <f t="shared" si="27"/>
        <v>8.5942453766727866E-4</v>
      </c>
      <c r="AK334" s="4">
        <f t="shared" si="27"/>
        <v>3.1448167706261869E-3</v>
      </c>
      <c r="AL334" s="4">
        <f t="shared" si="27"/>
        <v>8.0256821514884517E-4</v>
      </c>
      <c r="AM334" s="4">
        <f t="shared" si="27"/>
        <v>2.4650941030672659E-4</v>
      </c>
    </row>
    <row r="335" spans="1:39" x14ac:dyDescent="0.3">
      <c r="A335" s="9" t="s">
        <v>390</v>
      </c>
      <c r="B335" s="9" t="s">
        <v>38</v>
      </c>
      <c r="C335" s="9" t="s">
        <v>399</v>
      </c>
      <c r="D335" s="10">
        <f>VLOOKUP(C335,'[1]Cenus Pivot Data Sheet'!$A$1:$M$469,2,FALSE)</f>
        <v>242749</v>
      </c>
      <c r="E335" s="10">
        <f>VLOOKUP(C335,'[1]Cenus Pivot Data Sheet'!$A$1:$M$469,3,FALSE)</f>
        <v>490273</v>
      </c>
      <c r="F335" s="10">
        <f>VLOOKUP(C335,'[1]Cenus Pivot Data Sheet'!$A$1:$M$469,4,FALSE)</f>
        <v>487488</v>
      </c>
      <c r="G335" s="10">
        <f>VLOOKUP(C335,'[1]Cenus Pivot Data Sheet'!$A$1:$M$469,5,FALSE)</f>
        <v>495859</v>
      </c>
      <c r="H335" s="10">
        <f>VLOOKUP(C335,'[1]Cenus Pivot Data Sheet'!$A$1:$M$469,6,FALSE)</f>
        <v>441690</v>
      </c>
      <c r="I335" s="10">
        <f>VLOOKUP(C335,'[1]Cenus Pivot Data Sheet'!$A$1:$M$469,7,FALSE)</f>
        <v>444369</v>
      </c>
      <c r="J335" s="10">
        <f>VLOOKUP(C335,'[1]Cenus Pivot Data Sheet'!$A$1:$M$469,8,FALSE)</f>
        <v>441974</v>
      </c>
      <c r="K335" s="10">
        <f>VLOOKUP(C335,'[1]Cenus Pivot Data Sheet'!$A$1:$M$469,9,FALSE)</f>
        <v>299506</v>
      </c>
      <c r="L335" s="10">
        <f>VLOOKUP(C335,'[1]Cenus Pivot Data Sheet'!$A$1:$M$469,10,FALSE)</f>
        <v>155834</v>
      </c>
      <c r="M335" s="10">
        <f>VLOOKUP(C335,'[1]Cenus Pivot Data Sheet'!$A$1:$M$469,11,FALSE)</f>
        <v>60226</v>
      </c>
      <c r="N335" s="10">
        <f>VLOOKUP(C335,'[1]Cenus Pivot Data Sheet'!$A$1:$M$469,12,FALSE)</f>
        <v>515566</v>
      </c>
      <c r="O335" s="10">
        <f>VLOOKUP(C335,'[1]Cenus Pivot Data Sheet'!$A$1:$M$469,13,FALSE)</f>
        <v>3559968</v>
      </c>
      <c r="P335" s="11">
        <f>IFERROR(VLOOKUP(C335,'[1]Influenze Pivot Data Sheet'!$A$1:$M$461,2,FALSE),0)</f>
        <v>117</v>
      </c>
      <c r="Q335" s="11">
        <f>IFERROR(VLOOKUP(C335,'[1]Influenze Pivot Data Sheet'!$A$1:$M$461,3,FALSE),0)</f>
        <v>46</v>
      </c>
      <c r="R335" s="11">
        <f>IFERROR(VLOOKUP(C335,'[1]Influenze Pivot Data Sheet'!$A$1:$M$461,4,FALSE),0)</f>
        <v>59</v>
      </c>
      <c r="S335" s="11">
        <f>IFERROR(VLOOKUP(C335,'[1]Influenze Pivot Data Sheet'!$A$1:$M$461,5,FALSE),0)</f>
        <v>50</v>
      </c>
      <c r="T335" s="11">
        <f>IFERROR(VLOOKUP(C335,'[1]Influenze Pivot Data Sheet'!$A$1:$M$461,6,FALSE),0)</f>
        <v>55</v>
      </c>
      <c r="U335" s="11">
        <f>IFERROR(VLOOKUP(C335,'[1]Influenze Pivot Data Sheet'!$A$1:$M$461,7,FALSE),0)</f>
        <v>52</v>
      </c>
      <c r="V335" s="11">
        <f>IFERROR(VLOOKUP(C335,'[1]Influenze Pivot Data Sheet'!$A$1:$M$461,8,FALSE),0)</f>
        <v>67</v>
      </c>
      <c r="W335" s="11">
        <f>IFERROR(VLOOKUP(C335,'[1]Influenze Pivot Data Sheet'!$A$1:$M$461,9,FALSE),0)</f>
        <v>125</v>
      </c>
      <c r="X335" s="11">
        <f>IFERROR(VLOOKUP(C335,'[1]Influenze Pivot Data Sheet'!$A$1:$M$461,10,FALSE),0)</f>
        <v>163</v>
      </c>
      <c r="Y335" s="11">
        <f>IFERROR(VLOOKUP(C335,'[1]Influenze Pivot Data Sheet'!$A$1:$M$461,11,FALSE),0)</f>
        <v>206</v>
      </c>
      <c r="Z335" s="11">
        <f>IFERROR(VLOOKUP(C335,'[1]Influenze Pivot Data Sheet'!$A$1:$M$461,12,FALSE),0)</f>
        <v>494</v>
      </c>
      <c r="AA335" s="11">
        <f>IFERROR(VLOOKUP(C335,'[1]Influenze Pivot Data Sheet'!$A$1:$M$461,13,FALSE),0)</f>
        <v>940</v>
      </c>
      <c r="AB335" s="4">
        <f t="shared" si="29"/>
        <v>4.8197932844213569E-4</v>
      </c>
      <c r="AC335" s="4">
        <f t="shared" si="30"/>
        <v>9.3825276937542956E-5</v>
      </c>
      <c r="AD335" s="4">
        <f t="shared" si="31"/>
        <v>1.2102862019167652E-4</v>
      </c>
      <c r="AE335" s="4">
        <f t="shared" si="28"/>
        <v>1.0083511643430895E-4</v>
      </c>
      <c r="AF335" s="4">
        <f t="shared" si="28"/>
        <v>1.245217233806516E-4</v>
      </c>
      <c r="AG335" s="4">
        <f t="shared" si="28"/>
        <v>1.170198641219347E-4</v>
      </c>
      <c r="AH335" s="4">
        <f t="shared" si="27"/>
        <v>1.5159262762062928E-4</v>
      </c>
      <c r="AI335" s="4">
        <f t="shared" si="27"/>
        <v>4.1735390943754049E-4</v>
      </c>
      <c r="AJ335" s="4">
        <f t="shared" si="27"/>
        <v>1.0459848300114225E-3</v>
      </c>
      <c r="AK335" s="4">
        <f t="shared" si="27"/>
        <v>3.4204496396904992E-3</v>
      </c>
      <c r="AL335" s="4">
        <f t="shared" si="27"/>
        <v>9.5817024396488524E-4</v>
      </c>
      <c r="AM335" s="4">
        <f t="shared" si="27"/>
        <v>2.6404731727925642E-4</v>
      </c>
    </row>
    <row r="336" spans="1:39" x14ac:dyDescent="0.3">
      <c r="A336" s="9" t="s">
        <v>400</v>
      </c>
      <c r="B336" s="9" t="s">
        <v>22</v>
      </c>
      <c r="C336" s="9" t="s">
        <v>401</v>
      </c>
      <c r="D336" s="10">
        <f>VLOOKUP(C336,'[1]Cenus Pivot Data Sheet'!$A$1:$M$469,2,FALSE)</f>
        <v>236504.046</v>
      </c>
      <c r="E336" s="10">
        <f>VLOOKUP(C336,'[1]Cenus Pivot Data Sheet'!$A$1:$M$469,3,FALSE)</f>
        <v>468408.76099999994</v>
      </c>
      <c r="F336" s="10">
        <f>VLOOKUP(C336,'[1]Cenus Pivot Data Sheet'!$A$1:$M$469,4,FALSE)</f>
        <v>504990.28</v>
      </c>
      <c r="G336" s="10">
        <f>VLOOKUP(C336,'[1]Cenus Pivot Data Sheet'!$A$1:$M$469,5,FALSE)</f>
        <v>499858.20900000003</v>
      </c>
      <c r="H336" s="10">
        <f>VLOOKUP(C336,'[1]Cenus Pivot Data Sheet'!$A$1:$M$469,6,FALSE)</f>
        <v>500841.478</v>
      </c>
      <c r="I336" s="10">
        <f>VLOOKUP(C336,'[1]Cenus Pivot Data Sheet'!$A$1:$M$469,7,FALSE)</f>
        <v>547268.3060000001</v>
      </c>
      <c r="J336" s="10">
        <f>VLOOKUP(C336,'[1]Cenus Pivot Data Sheet'!$A$1:$M$469,8,FALSE)</f>
        <v>450193.31000000006</v>
      </c>
      <c r="K336" s="10">
        <f>VLOOKUP(C336,'[1]Cenus Pivot Data Sheet'!$A$1:$M$469,9,FALSE)</f>
        <v>250652.08799999999</v>
      </c>
      <c r="L336" s="10">
        <f>VLOOKUP(C336,'[1]Cenus Pivot Data Sheet'!$A$1:$M$469,10,FALSE)</f>
        <v>164591.23800000001</v>
      </c>
      <c r="M336" s="10">
        <f>VLOOKUP(C336,'[1]Cenus Pivot Data Sheet'!$A$1:$M$469,11,FALSE)</f>
        <v>73065.760000000009</v>
      </c>
      <c r="N336" s="10">
        <f>VLOOKUP(C336,'[1]Cenus Pivot Data Sheet'!$A$1:$M$469,12,FALSE)</f>
        <v>488309.08600000001</v>
      </c>
      <c r="O336" s="10">
        <f>VLOOKUP(C336,'[1]Cenus Pivot Data Sheet'!$A$1:$M$469,13,FALSE)</f>
        <v>3696373.4759999998</v>
      </c>
      <c r="P336" s="11">
        <f>IFERROR(VLOOKUP(C336,'[1]Influenze Pivot Data Sheet'!$A$1:$M$461,2,FALSE),0)</f>
        <v>117</v>
      </c>
      <c r="Q336" s="11">
        <f>IFERROR(VLOOKUP(C336,'[1]Influenze Pivot Data Sheet'!$A$1:$M$461,3,FALSE),0)</f>
        <v>47</v>
      </c>
      <c r="R336" s="11">
        <f>IFERROR(VLOOKUP(C336,'[1]Influenze Pivot Data Sheet'!$A$1:$M$461,4,FALSE),0)</f>
        <v>52</v>
      </c>
      <c r="S336" s="11">
        <f>IFERROR(VLOOKUP(C336,'[1]Influenze Pivot Data Sheet'!$A$1:$M$461,5,FALSE),0)</f>
        <v>57</v>
      </c>
      <c r="T336" s="11">
        <f>IFERROR(VLOOKUP(C336,'[1]Influenze Pivot Data Sheet'!$A$1:$M$461,6,FALSE),0)</f>
        <v>52</v>
      </c>
      <c r="U336" s="11">
        <f>IFERROR(VLOOKUP(C336,'[1]Influenze Pivot Data Sheet'!$A$1:$M$461,7,FALSE),0)</f>
        <v>49</v>
      </c>
      <c r="V336" s="11">
        <f>IFERROR(VLOOKUP(C336,'[1]Influenze Pivot Data Sheet'!$A$1:$M$461,8,FALSE),0)</f>
        <v>42</v>
      </c>
      <c r="W336" s="11">
        <f>IFERROR(VLOOKUP(C336,'[1]Influenze Pivot Data Sheet'!$A$1:$M$461,9,FALSE),0)</f>
        <v>68</v>
      </c>
      <c r="X336" s="11">
        <f>IFERROR(VLOOKUP(C336,'[1]Influenze Pivot Data Sheet'!$A$1:$M$461,10,FALSE),0)</f>
        <v>117</v>
      </c>
      <c r="Y336" s="11">
        <f>IFERROR(VLOOKUP(C336,'[1]Influenze Pivot Data Sheet'!$A$1:$M$461,11,FALSE),0)</f>
        <v>212</v>
      </c>
      <c r="Z336" s="11">
        <f>IFERROR(VLOOKUP(C336,'[1]Influenze Pivot Data Sheet'!$A$1:$M$461,12,FALSE),0)</f>
        <v>397</v>
      </c>
      <c r="AA336" s="11">
        <f>IFERROR(VLOOKUP(C336,'[1]Influenze Pivot Data Sheet'!$A$1:$M$461,13,FALSE),0)</f>
        <v>813</v>
      </c>
      <c r="AB336" s="4">
        <f t="shared" si="29"/>
        <v>4.9470612439332217E-4</v>
      </c>
      <c r="AC336" s="4">
        <f t="shared" si="30"/>
        <v>1.0033971162208899E-4</v>
      </c>
      <c r="AD336" s="4">
        <f t="shared" si="31"/>
        <v>1.0297227899119167E-4</v>
      </c>
      <c r="AE336" s="4">
        <f t="shared" si="28"/>
        <v>1.1403233751833812E-4</v>
      </c>
      <c r="AF336" s="4">
        <f t="shared" si="28"/>
        <v>1.0382526664454896E-4</v>
      </c>
      <c r="AG336" s="4">
        <f t="shared" si="28"/>
        <v>8.9535607055600235E-5</v>
      </c>
      <c r="AH336" s="4">
        <f t="shared" si="27"/>
        <v>9.3293256623471364E-5</v>
      </c>
      <c r="AI336" s="4">
        <f t="shared" si="27"/>
        <v>2.712923739937088E-4</v>
      </c>
      <c r="AJ336" s="4">
        <f t="shared" si="27"/>
        <v>7.1085193490069015E-4</v>
      </c>
      <c r="AK336" s="4">
        <f t="shared" si="27"/>
        <v>2.9014958579777995E-3</v>
      </c>
      <c r="AL336" s="4">
        <f t="shared" si="27"/>
        <v>8.1300965184170253E-4</v>
      </c>
      <c r="AM336" s="4">
        <f t="shared" si="27"/>
        <v>2.1994530727987511E-4</v>
      </c>
    </row>
    <row r="337" spans="1:39" x14ac:dyDescent="0.3">
      <c r="A337" s="9" t="s">
        <v>400</v>
      </c>
      <c r="B337" s="9" t="s">
        <v>24</v>
      </c>
      <c r="C337" s="9" t="s">
        <v>402</v>
      </c>
      <c r="D337" s="10">
        <f>VLOOKUP(C337,'[1]Cenus Pivot Data Sheet'!$A$1:$M$469,2,FALSE)</f>
        <v>233858.70399999994</v>
      </c>
      <c r="E337" s="10">
        <f>VLOOKUP(C337,'[1]Cenus Pivot Data Sheet'!$A$1:$M$469,3,FALSE)</f>
        <v>476761.15999999992</v>
      </c>
      <c r="F337" s="10">
        <f>VLOOKUP(C337,'[1]Cenus Pivot Data Sheet'!$A$1:$M$469,4,FALSE)</f>
        <v>507890.42299999995</v>
      </c>
      <c r="G337" s="10">
        <f>VLOOKUP(C337,'[1]Cenus Pivot Data Sheet'!$A$1:$M$469,5,FALSE)</f>
        <v>508182.6590000001</v>
      </c>
      <c r="H337" s="10">
        <f>VLOOKUP(C337,'[1]Cenus Pivot Data Sheet'!$A$1:$M$469,6,FALSE)</f>
        <v>502560.30999999994</v>
      </c>
      <c r="I337" s="10">
        <f>VLOOKUP(C337,'[1]Cenus Pivot Data Sheet'!$A$1:$M$469,7,FALSE)</f>
        <v>545179.745</v>
      </c>
      <c r="J337" s="10">
        <f>VLOOKUP(C337,'[1]Cenus Pivot Data Sheet'!$A$1:$M$469,8,FALSE)</f>
        <v>475385.28800000006</v>
      </c>
      <c r="K337" s="10">
        <f>VLOOKUP(C337,'[1]Cenus Pivot Data Sheet'!$A$1:$M$469,9,FALSE)</f>
        <v>266703.67599999998</v>
      </c>
      <c r="L337" s="10">
        <f>VLOOKUP(C337,'[1]Cenus Pivot Data Sheet'!$A$1:$M$469,10,FALSE)</f>
        <v>166284.67199999999</v>
      </c>
      <c r="M337" s="10">
        <f>VLOOKUP(C337,'[1]Cenus Pivot Data Sheet'!$A$1:$M$469,11,FALSE)</f>
        <v>74236.012000000002</v>
      </c>
      <c r="N337" s="10">
        <f>VLOOKUP(C337,'[1]Cenus Pivot Data Sheet'!$A$1:$M$469,12,FALSE)</f>
        <v>507224.36</v>
      </c>
      <c r="O337" s="10">
        <f>VLOOKUP(C337,'[1]Cenus Pivot Data Sheet'!$A$1:$M$469,13,FALSE)</f>
        <v>3757042.6490000002</v>
      </c>
      <c r="P337" s="11">
        <f>IFERROR(VLOOKUP(C337,'[1]Influenze Pivot Data Sheet'!$A$1:$M$461,2,FALSE),0)</f>
        <v>94</v>
      </c>
      <c r="Q337" s="11">
        <f>IFERROR(VLOOKUP(C337,'[1]Influenze Pivot Data Sheet'!$A$1:$M$461,3,FALSE),0)</f>
        <v>66</v>
      </c>
      <c r="R337" s="11">
        <f>IFERROR(VLOOKUP(C337,'[1]Influenze Pivot Data Sheet'!$A$1:$M$461,4,FALSE),0)</f>
        <v>58</v>
      </c>
      <c r="S337" s="11">
        <f>IFERROR(VLOOKUP(C337,'[1]Influenze Pivot Data Sheet'!$A$1:$M$461,5,FALSE),0)</f>
        <v>48</v>
      </c>
      <c r="T337" s="11">
        <f>IFERROR(VLOOKUP(C337,'[1]Influenze Pivot Data Sheet'!$A$1:$M$461,6,FALSE),0)</f>
        <v>55</v>
      </c>
      <c r="U337" s="11">
        <f>IFERROR(VLOOKUP(C337,'[1]Influenze Pivot Data Sheet'!$A$1:$M$461,7,FALSE),0)</f>
        <v>47</v>
      </c>
      <c r="V337" s="11">
        <f>IFERROR(VLOOKUP(C337,'[1]Influenze Pivot Data Sheet'!$A$1:$M$461,8,FALSE),0)</f>
        <v>51</v>
      </c>
      <c r="W337" s="11">
        <f>IFERROR(VLOOKUP(C337,'[1]Influenze Pivot Data Sheet'!$A$1:$M$461,9,FALSE),0)</f>
        <v>65</v>
      </c>
      <c r="X337" s="11">
        <f>IFERROR(VLOOKUP(C337,'[1]Influenze Pivot Data Sheet'!$A$1:$M$461,10,FALSE),0)</f>
        <v>80</v>
      </c>
      <c r="Y337" s="11">
        <f>IFERROR(VLOOKUP(C337,'[1]Influenze Pivot Data Sheet'!$A$1:$M$461,11,FALSE),0)</f>
        <v>227</v>
      </c>
      <c r="Z337" s="11">
        <f>IFERROR(VLOOKUP(C337,'[1]Influenze Pivot Data Sheet'!$A$1:$M$461,12,FALSE),0)</f>
        <v>372</v>
      </c>
      <c r="AA337" s="11">
        <f>IFERROR(VLOOKUP(C337,'[1]Influenze Pivot Data Sheet'!$A$1:$M$461,13,FALSE),0)</f>
        <v>791</v>
      </c>
      <c r="AB337" s="4">
        <f t="shared" si="29"/>
        <v>4.0195211207533259E-4</v>
      </c>
      <c r="AC337" s="4">
        <f t="shared" si="30"/>
        <v>1.3843409559621009E-4</v>
      </c>
      <c r="AD337" s="4">
        <f t="shared" si="31"/>
        <v>1.1419786113982308E-4</v>
      </c>
      <c r="AE337" s="4">
        <f t="shared" si="28"/>
        <v>9.4454226546128551E-5</v>
      </c>
      <c r="AF337" s="4">
        <f t="shared" si="28"/>
        <v>1.0943960138833886E-4</v>
      </c>
      <c r="AG337" s="4">
        <f t="shared" si="28"/>
        <v>8.6210099386579373E-5</v>
      </c>
      <c r="AH337" s="4">
        <f t="shared" si="27"/>
        <v>1.0728140160702658E-4</v>
      </c>
      <c r="AI337" s="4">
        <f t="shared" si="27"/>
        <v>2.437161758505346E-4</v>
      </c>
      <c r="AJ337" s="4">
        <f t="shared" si="27"/>
        <v>4.8110267192877528E-4</v>
      </c>
      <c r="AK337" s="4">
        <f t="shared" si="27"/>
        <v>3.0578151207799253E-3</v>
      </c>
      <c r="AL337" s="4">
        <f t="shared" si="27"/>
        <v>7.3340326162568378E-4</v>
      </c>
      <c r="AM337" s="4">
        <f t="shared" si="27"/>
        <v>2.1053793472654295E-4</v>
      </c>
    </row>
    <row r="338" spans="1:39" x14ac:dyDescent="0.3">
      <c r="A338" s="9" t="s">
        <v>400</v>
      </c>
      <c r="B338" s="9" t="s">
        <v>26</v>
      </c>
      <c r="C338" s="9" t="s">
        <v>403</v>
      </c>
      <c r="D338" s="10">
        <f>VLOOKUP(C338,'[1]Cenus Pivot Data Sheet'!$A$1:$M$469,2,FALSE)</f>
        <v>232896.51799999995</v>
      </c>
      <c r="E338" s="10">
        <f>VLOOKUP(C338,'[1]Cenus Pivot Data Sheet'!$A$1:$M$469,3,FALSE)</f>
        <v>472197.96199999994</v>
      </c>
      <c r="F338" s="10">
        <f>VLOOKUP(C338,'[1]Cenus Pivot Data Sheet'!$A$1:$M$469,4,FALSE)</f>
        <v>502699.46499999997</v>
      </c>
      <c r="G338" s="10">
        <f>VLOOKUP(C338,'[1]Cenus Pivot Data Sheet'!$A$1:$M$469,5,FALSE)</f>
        <v>512170.59299999999</v>
      </c>
      <c r="H338" s="10">
        <f>VLOOKUP(C338,'[1]Cenus Pivot Data Sheet'!$A$1:$M$469,6,FALSE)</f>
        <v>496041.27599999984</v>
      </c>
      <c r="I338" s="10">
        <f>VLOOKUP(C338,'[1]Cenus Pivot Data Sheet'!$A$1:$M$469,7,FALSE)</f>
        <v>534242.473</v>
      </c>
      <c r="J338" s="10">
        <f>VLOOKUP(C338,'[1]Cenus Pivot Data Sheet'!$A$1:$M$469,8,FALSE)</f>
        <v>485870.09200000006</v>
      </c>
      <c r="K338" s="10">
        <f>VLOOKUP(C338,'[1]Cenus Pivot Data Sheet'!$A$1:$M$469,9,FALSE)</f>
        <v>273136.61699999997</v>
      </c>
      <c r="L338" s="10">
        <f>VLOOKUP(C338,'[1]Cenus Pivot Data Sheet'!$A$1:$M$469,10,FALSE)</f>
        <v>163937.77000000002</v>
      </c>
      <c r="M338" s="10">
        <f>VLOOKUP(C338,'[1]Cenus Pivot Data Sheet'!$A$1:$M$469,11,FALSE)</f>
        <v>72578.395999999993</v>
      </c>
      <c r="N338" s="10">
        <f>VLOOKUP(C338,'[1]Cenus Pivot Data Sheet'!$A$1:$M$469,12,FALSE)</f>
        <v>509652.783</v>
      </c>
      <c r="O338" s="10">
        <f>VLOOKUP(C338,'[1]Cenus Pivot Data Sheet'!$A$1:$M$469,13,FALSE)</f>
        <v>3745771.162</v>
      </c>
      <c r="P338" s="11">
        <f>IFERROR(VLOOKUP(C338,'[1]Influenze Pivot Data Sheet'!$A$1:$M$461,2,FALSE),0)</f>
        <v>111</v>
      </c>
      <c r="Q338" s="11">
        <f>IFERROR(VLOOKUP(C338,'[1]Influenze Pivot Data Sheet'!$A$1:$M$461,3,FALSE),0)</f>
        <v>69</v>
      </c>
      <c r="R338" s="11">
        <f>IFERROR(VLOOKUP(C338,'[1]Influenze Pivot Data Sheet'!$A$1:$M$461,4,FALSE),0)</f>
        <v>48</v>
      </c>
      <c r="S338" s="11">
        <f>IFERROR(VLOOKUP(C338,'[1]Influenze Pivot Data Sheet'!$A$1:$M$461,5,FALSE),0)</f>
        <v>66</v>
      </c>
      <c r="T338" s="11">
        <f>IFERROR(VLOOKUP(C338,'[1]Influenze Pivot Data Sheet'!$A$1:$M$461,6,FALSE),0)</f>
        <v>47</v>
      </c>
      <c r="U338" s="11">
        <f>IFERROR(VLOOKUP(C338,'[1]Influenze Pivot Data Sheet'!$A$1:$M$461,7,FALSE),0)</f>
        <v>54</v>
      </c>
      <c r="V338" s="11">
        <f>IFERROR(VLOOKUP(C338,'[1]Influenze Pivot Data Sheet'!$A$1:$M$461,8,FALSE),0)</f>
        <v>69</v>
      </c>
      <c r="W338" s="11">
        <f>IFERROR(VLOOKUP(C338,'[1]Influenze Pivot Data Sheet'!$A$1:$M$461,9,FALSE),0)</f>
        <v>65</v>
      </c>
      <c r="X338" s="11">
        <f>IFERROR(VLOOKUP(C338,'[1]Influenze Pivot Data Sheet'!$A$1:$M$461,10,FALSE),0)</f>
        <v>86</v>
      </c>
      <c r="Y338" s="11">
        <f>IFERROR(VLOOKUP(C338,'[1]Influenze Pivot Data Sheet'!$A$1:$M$461,11,FALSE),0)</f>
        <v>211</v>
      </c>
      <c r="Z338" s="11">
        <f>IFERROR(VLOOKUP(C338,'[1]Influenze Pivot Data Sheet'!$A$1:$M$461,12,FALSE),0)</f>
        <v>362</v>
      </c>
      <c r="AA338" s="11">
        <f>IFERROR(VLOOKUP(C338,'[1]Influenze Pivot Data Sheet'!$A$1:$M$461,13,FALSE),0)</f>
        <v>826</v>
      </c>
      <c r="AB338" s="4">
        <f t="shared" si="29"/>
        <v>4.766065244479096E-4</v>
      </c>
      <c r="AC338" s="4">
        <f t="shared" si="30"/>
        <v>1.4612515417845029E-4</v>
      </c>
      <c r="AD338" s="4">
        <f t="shared" si="31"/>
        <v>9.5484485944300745E-5</v>
      </c>
      <c r="AE338" s="4">
        <f t="shared" si="28"/>
        <v>1.2886331410284619E-4</v>
      </c>
      <c r="AF338" s="4">
        <f t="shared" si="28"/>
        <v>9.4750179620133097E-5</v>
      </c>
      <c r="AG338" s="4">
        <f t="shared" si="28"/>
        <v>1.0107769922665808E-4</v>
      </c>
      <c r="AH338" s="4">
        <f t="shared" si="27"/>
        <v>1.4201326884717981E-4</v>
      </c>
      <c r="AI338" s="4">
        <f t="shared" si="27"/>
        <v>2.3797614803144467E-4</v>
      </c>
      <c r="AJ338" s="4">
        <f t="shared" si="27"/>
        <v>5.2458929995204877E-4</v>
      </c>
      <c r="AK338" s="4">
        <f t="shared" si="27"/>
        <v>2.9072012007540097E-3</v>
      </c>
      <c r="AL338" s="4">
        <f t="shared" si="27"/>
        <v>7.1028749783163647E-4</v>
      </c>
      <c r="AM338" s="4">
        <f t="shared" si="27"/>
        <v>2.205153396394267E-4</v>
      </c>
    </row>
    <row r="339" spans="1:39" x14ac:dyDescent="0.3">
      <c r="A339" s="9" t="s">
        <v>400</v>
      </c>
      <c r="B339" s="9" t="s">
        <v>28</v>
      </c>
      <c r="C339" s="9" t="s">
        <v>404</v>
      </c>
      <c r="D339" s="10">
        <f>VLOOKUP(C339,'[1]Cenus Pivot Data Sheet'!$A$1:$M$469,2,FALSE)</f>
        <v>227127.11999999997</v>
      </c>
      <c r="E339" s="10">
        <f>VLOOKUP(C339,'[1]Cenus Pivot Data Sheet'!$A$1:$M$469,3,FALSE)</f>
        <v>462624.48899999994</v>
      </c>
      <c r="F339" s="10">
        <f>VLOOKUP(C339,'[1]Cenus Pivot Data Sheet'!$A$1:$M$469,4,FALSE)</f>
        <v>492876.38099999999</v>
      </c>
      <c r="G339" s="10">
        <f>VLOOKUP(C339,'[1]Cenus Pivot Data Sheet'!$A$1:$M$469,5,FALSE)</f>
        <v>511030.6179999999</v>
      </c>
      <c r="H339" s="10">
        <f>VLOOKUP(C339,'[1]Cenus Pivot Data Sheet'!$A$1:$M$469,6,FALSE)</f>
        <v>487829.21199999994</v>
      </c>
      <c r="I339" s="10">
        <f>VLOOKUP(C339,'[1]Cenus Pivot Data Sheet'!$A$1:$M$469,7,FALSE)</f>
        <v>514996.74</v>
      </c>
      <c r="J339" s="10">
        <f>VLOOKUP(C339,'[1]Cenus Pivot Data Sheet'!$A$1:$M$469,8,FALSE)</f>
        <v>483359.12699999998</v>
      </c>
      <c r="K339" s="10">
        <f>VLOOKUP(C339,'[1]Cenus Pivot Data Sheet'!$A$1:$M$469,9,FALSE)</f>
        <v>275602.658</v>
      </c>
      <c r="L339" s="10">
        <f>VLOOKUP(C339,'[1]Cenus Pivot Data Sheet'!$A$1:$M$469,10,FALSE)</f>
        <v>156756.66700000002</v>
      </c>
      <c r="M339" s="10">
        <f>VLOOKUP(C339,'[1]Cenus Pivot Data Sheet'!$A$1:$M$469,11,FALSE)</f>
        <v>72734.395000000004</v>
      </c>
      <c r="N339" s="10">
        <f>VLOOKUP(C339,'[1]Cenus Pivot Data Sheet'!$A$1:$M$469,12,FALSE)</f>
        <v>505093.72000000003</v>
      </c>
      <c r="O339" s="10">
        <f>VLOOKUP(C339,'[1]Cenus Pivot Data Sheet'!$A$1:$M$469,13,FALSE)</f>
        <v>3684937.4069999992</v>
      </c>
      <c r="P339" s="11">
        <f>IFERROR(VLOOKUP(C339,'[1]Influenze Pivot Data Sheet'!$A$1:$M$461,2,FALSE),0)</f>
        <v>115</v>
      </c>
      <c r="Q339" s="11">
        <f>IFERROR(VLOOKUP(C339,'[1]Influenze Pivot Data Sheet'!$A$1:$M$461,3,FALSE),0)</f>
        <v>56</v>
      </c>
      <c r="R339" s="11">
        <f>IFERROR(VLOOKUP(C339,'[1]Influenze Pivot Data Sheet'!$A$1:$M$461,4,FALSE),0)</f>
        <v>52</v>
      </c>
      <c r="S339" s="11">
        <f>IFERROR(VLOOKUP(C339,'[1]Influenze Pivot Data Sheet'!$A$1:$M$461,5,FALSE),0)</f>
        <v>50</v>
      </c>
      <c r="T339" s="11">
        <f>IFERROR(VLOOKUP(C339,'[1]Influenze Pivot Data Sheet'!$A$1:$M$461,6,FALSE),0)</f>
        <v>41</v>
      </c>
      <c r="U339" s="11">
        <f>IFERROR(VLOOKUP(C339,'[1]Influenze Pivot Data Sheet'!$A$1:$M$461,7,FALSE),0)</f>
        <v>66</v>
      </c>
      <c r="V339" s="11">
        <f>IFERROR(VLOOKUP(C339,'[1]Influenze Pivot Data Sheet'!$A$1:$M$461,8,FALSE),0)</f>
        <v>53</v>
      </c>
      <c r="W339" s="11">
        <f>IFERROR(VLOOKUP(C339,'[1]Influenze Pivot Data Sheet'!$A$1:$M$461,9,FALSE),0)</f>
        <v>63</v>
      </c>
      <c r="X339" s="11">
        <f>IFERROR(VLOOKUP(C339,'[1]Influenze Pivot Data Sheet'!$A$1:$M$461,10,FALSE),0)</f>
        <v>74</v>
      </c>
      <c r="Y339" s="11">
        <f>IFERROR(VLOOKUP(C339,'[1]Influenze Pivot Data Sheet'!$A$1:$M$461,11,FALSE),0)</f>
        <v>196</v>
      </c>
      <c r="Z339" s="11">
        <f>IFERROR(VLOOKUP(C339,'[1]Influenze Pivot Data Sheet'!$A$1:$M$461,12,FALSE),0)</f>
        <v>333</v>
      </c>
      <c r="AA339" s="11">
        <f>IFERROR(VLOOKUP(C339,'[1]Influenze Pivot Data Sheet'!$A$1:$M$461,13,FALSE),0)</f>
        <v>766</v>
      </c>
      <c r="AB339" s="4">
        <f t="shared" si="29"/>
        <v>5.0632438785821793E-4</v>
      </c>
      <c r="AC339" s="4">
        <f t="shared" si="30"/>
        <v>1.2104849901277061E-4</v>
      </c>
      <c r="AD339" s="4">
        <f t="shared" si="31"/>
        <v>1.0550312817688052E-4</v>
      </c>
      <c r="AE339" s="4">
        <f t="shared" si="28"/>
        <v>9.784149567335711E-5</v>
      </c>
      <c r="AF339" s="4">
        <f t="shared" si="28"/>
        <v>8.4045807408515764E-5</v>
      </c>
      <c r="AG339" s="4">
        <f t="shared" si="28"/>
        <v>1.2815615104670372E-4</v>
      </c>
      <c r="AH339" s="4">
        <f t="shared" si="27"/>
        <v>1.096493208454508E-4</v>
      </c>
      <c r="AI339" s="4">
        <f t="shared" si="27"/>
        <v>2.2858995793864948E-4</v>
      </c>
      <c r="AJ339" s="4">
        <f t="shared" si="27"/>
        <v>4.7206923581757443E-4</v>
      </c>
      <c r="AK339" s="4">
        <f t="shared" si="27"/>
        <v>2.6947361011251964E-3</v>
      </c>
      <c r="AL339" s="4">
        <f t="shared" si="27"/>
        <v>6.5928358800422223E-4</v>
      </c>
      <c r="AM339" s="4">
        <f t="shared" si="27"/>
        <v>2.0787327311038914E-4</v>
      </c>
    </row>
    <row r="340" spans="1:39" x14ac:dyDescent="0.3">
      <c r="A340" s="9" t="s">
        <v>400</v>
      </c>
      <c r="B340" s="9" t="s">
        <v>30</v>
      </c>
      <c r="C340" s="9" t="s">
        <v>405</v>
      </c>
      <c r="D340" s="10">
        <f>VLOOKUP(C340,'[1]Cenus Pivot Data Sheet'!$A$1:$M$469,2,FALSE)</f>
        <v>229177.13499999998</v>
      </c>
      <c r="E340" s="10">
        <f>VLOOKUP(C340,'[1]Cenus Pivot Data Sheet'!$A$1:$M$469,3,FALSE)</f>
        <v>469837.51299999992</v>
      </c>
      <c r="F340" s="10">
        <f>VLOOKUP(C340,'[1]Cenus Pivot Data Sheet'!$A$1:$M$469,4,FALSE)</f>
        <v>499633.42099999997</v>
      </c>
      <c r="G340" s="10">
        <f>VLOOKUP(C340,'[1]Cenus Pivot Data Sheet'!$A$1:$M$469,5,FALSE)</f>
        <v>518663.07500000007</v>
      </c>
      <c r="H340" s="10">
        <f>VLOOKUP(C340,'[1]Cenus Pivot Data Sheet'!$A$1:$M$469,6,FALSE)</f>
        <v>492326.46699999995</v>
      </c>
      <c r="I340" s="10">
        <f>VLOOKUP(C340,'[1]Cenus Pivot Data Sheet'!$A$1:$M$469,7,FALSE)</f>
        <v>515175.15600000008</v>
      </c>
      <c r="J340" s="10">
        <f>VLOOKUP(C340,'[1]Cenus Pivot Data Sheet'!$A$1:$M$469,8,FALSE)</f>
        <v>503076.48300000001</v>
      </c>
      <c r="K340" s="10">
        <f>VLOOKUP(C340,'[1]Cenus Pivot Data Sheet'!$A$1:$M$469,9,FALSE)</f>
        <v>300919.31200000003</v>
      </c>
      <c r="L340" s="10">
        <f>VLOOKUP(C340,'[1]Cenus Pivot Data Sheet'!$A$1:$M$469,10,FALSE)</f>
        <v>161693.02100000001</v>
      </c>
      <c r="M340" s="10">
        <f>VLOOKUP(C340,'[1]Cenus Pivot Data Sheet'!$A$1:$M$469,11,FALSE)</f>
        <v>76256.415999999997</v>
      </c>
      <c r="N340" s="10">
        <f>VLOOKUP(C340,'[1]Cenus Pivot Data Sheet'!$A$1:$M$469,12,FALSE)</f>
        <v>538868.74900000007</v>
      </c>
      <c r="O340" s="10">
        <f>VLOOKUP(C340,'[1]Cenus Pivot Data Sheet'!$A$1:$M$469,13,FALSE)</f>
        <v>3766757.9989999998</v>
      </c>
      <c r="P340" s="11">
        <f>IFERROR(VLOOKUP(C340,'[1]Influenze Pivot Data Sheet'!$A$1:$M$461,2,FALSE),0)</f>
        <v>104</v>
      </c>
      <c r="Q340" s="11">
        <f>IFERROR(VLOOKUP(C340,'[1]Influenze Pivot Data Sheet'!$A$1:$M$461,3,FALSE),0)</f>
        <v>71</v>
      </c>
      <c r="R340" s="11">
        <f>IFERROR(VLOOKUP(C340,'[1]Influenze Pivot Data Sheet'!$A$1:$M$461,4,FALSE),0)</f>
        <v>67</v>
      </c>
      <c r="S340" s="11">
        <f>IFERROR(VLOOKUP(C340,'[1]Influenze Pivot Data Sheet'!$A$1:$M$461,5,FALSE),0)</f>
        <v>37</v>
      </c>
      <c r="T340" s="11">
        <f>IFERROR(VLOOKUP(C340,'[1]Influenze Pivot Data Sheet'!$A$1:$M$461,6,FALSE),0)</f>
        <v>54</v>
      </c>
      <c r="U340" s="11">
        <f>IFERROR(VLOOKUP(C340,'[1]Influenze Pivot Data Sheet'!$A$1:$M$461,7,FALSE),0)</f>
        <v>39</v>
      </c>
      <c r="V340" s="11">
        <f>IFERROR(VLOOKUP(C340,'[1]Influenze Pivot Data Sheet'!$A$1:$M$461,8,FALSE),0)</f>
        <v>68</v>
      </c>
      <c r="W340" s="11">
        <f>IFERROR(VLOOKUP(C340,'[1]Influenze Pivot Data Sheet'!$A$1:$M$461,9,FALSE),0)</f>
        <v>37</v>
      </c>
      <c r="X340" s="11">
        <f>IFERROR(VLOOKUP(C340,'[1]Influenze Pivot Data Sheet'!$A$1:$M$461,10,FALSE),0)</f>
        <v>112</v>
      </c>
      <c r="Y340" s="11">
        <f>IFERROR(VLOOKUP(C340,'[1]Influenze Pivot Data Sheet'!$A$1:$M$461,11,FALSE),0)</f>
        <v>234</v>
      </c>
      <c r="Z340" s="11">
        <f>IFERROR(VLOOKUP(C340,'[1]Influenze Pivot Data Sheet'!$A$1:$M$461,12,FALSE),0)</f>
        <v>383</v>
      </c>
      <c r="AA340" s="11">
        <f>IFERROR(VLOOKUP(C340,'[1]Influenze Pivot Data Sheet'!$A$1:$M$461,13,FALSE),0)</f>
        <v>823</v>
      </c>
      <c r="AB340" s="4">
        <f t="shared" si="29"/>
        <v>4.5379745235055847E-4</v>
      </c>
      <c r="AC340" s="4">
        <f t="shared" si="30"/>
        <v>1.5111607318592292E-4</v>
      </c>
      <c r="AD340" s="4">
        <f t="shared" si="31"/>
        <v>1.3409831525261397E-4</v>
      </c>
      <c r="AE340" s="4">
        <f t="shared" si="28"/>
        <v>7.1337254922186223E-5</v>
      </c>
      <c r="AF340" s="4">
        <f t="shared" si="28"/>
        <v>1.0968331710673602E-4</v>
      </c>
      <c r="AG340" s="4">
        <f t="shared" si="28"/>
        <v>7.5702408289269284E-5</v>
      </c>
      <c r="AH340" s="4">
        <f t="shared" si="27"/>
        <v>1.3516831395992725E-4</v>
      </c>
      <c r="AI340" s="4">
        <f t="shared" si="27"/>
        <v>1.2295654856475278E-4</v>
      </c>
      <c r="AJ340" s="4">
        <f t="shared" si="27"/>
        <v>6.9267058842323195E-4</v>
      </c>
      <c r="AK340" s="4">
        <f t="shared" si="27"/>
        <v>3.0685942544165729E-3</v>
      </c>
      <c r="AL340" s="4">
        <f t="shared" si="27"/>
        <v>7.1074821227014588E-4</v>
      </c>
      <c r="AM340" s="4">
        <f t="shared" si="27"/>
        <v>2.1849027737340447E-4</v>
      </c>
    </row>
    <row r="341" spans="1:39" x14ac:dyDescent="0.3">
      <c r="A341" s="9" t="s">
        <v>400</v>
      </c>
      <c r="B341" s="9" t="s">
        <v>32</v>
      </c>
      <c r="C341" s="9" t="s">
        <v>406</v>
      </c>
      <c r="D341" s="10">
        <f>VLOOKUP(C341,'[1]Cenus Pivot Data Sheet'!$A$1:$M$469,2,FALSE)</f>
        <v>226112.80500000002</v>
      </c>
      <c r="E341" s="10">
        <f>VLOOKUP(C341,'[1]Cenus Pivot Data Sheet'!$A$1:$M$469,3,FALSE)</f>
        <v>470014.55400000006</v>
      </c>
      <c r="F341" s="10">
        <f>VLOOKUP(C341,'[1]Cenus Pivot Data Sheet'!$A$1:$M$469,4,FALSE)</f>
        <v>498444.76900000003</v>
      </c>
      <c r="G341" s="10">
        <f>VLOOKUP(C341,'[1]Cenus Pivot Data Sheet'!$A$1:$M$469,5,FALSE)</f>
        <v>522453.9800000001</v>
      </c>
      <c r="H341" s="10">
        <f>VLOOKUP(C341,'[1]Cenus Pivot Data Sheet'!$A$1:$M$469,6,FALSE)</f>
        <v>499379.65100000007</v>
      </c>
      <c r="I341" s="10">
        <f>VLOOKUP(C341,'[1]Cenus Pivot Data Sheet'!$A$1:$M$469,7,FALSE)</f>
        <v>510886.11800000002</v>
      </c>
      <c r="J341" s="10">
        <f>VLOOKUP(C341,'[1]Cenus Pivot Data Sheet'!$A$1:$M$469,8,FALSE)</f>
        <v>510036.23000000004</v>
      </c>
      <c r="K341" s="10">
        <f>VLOOKUP(C341,'[1]Cenus Pivot Data Sheet'!$A$1:$M$469,9,FALSE)</f>
        <v>317239.18099999998</v>
      </c>
      <c r="L341" s="10">
        <f>VLOOKUP(C341,'[1]Cenus Pivot Data Sheet'!$A$1:$M$469,10,FALSE)</f>
        <v>162959.38599999997</v>
      </c>
      <c r="M341" s="10">
        <f>VLOOKUP(C341,'[1]Cenus Pivot Data Sheet'!$A$1:$M$469,11,FALSE)</f>
        <v>76676.89899999999</v>
      </c>
      <c r="N341" s="10">
        <f>VLOOKUP(C341,'[1]Cenus Pivot Data Sheet'!$A$1:$M$469,12,FALSE)</f>
        <v>556875.4659999999</v>
      </c>
      <c r="O341" s="10">
        <f>VLOOKUP(C341,'[1]Cenus Pivot Data Sheet'!$A$1:$M$469,13,FALSE)</f>
        <v>3794203.5730000003</v>
      </c>
      <c r="P341" s="11">
        <f>IFERROR(VLOOKUP(C341,'[1]Influenze Pivot Data Sheet'!$A$1:$M$461,2,FALSE),0)</f>
        <v>107</v>
      </c>
      <c r="Q341" s="11">
        <f>IFERROR(VLOOKUP(C341,'[1]Influenze Pivot Data Sheet'!$A$1:$M$461,3,FALSE),0)</f>
        <v>63</v>
      </c>
      <c r="R341" s="11">
        <f>IFERROR(VLOOKUP(C341,'[1]Influenze Pivot Data Sheet'!$A$1:$M$461,4,FALSE),0)</f>
        <v>61</v>
      </c>
      <c r="S341" s="11">
        <f>IFERROR(VLOOKUP(C341,'[1]Influenze Pivot Data Sheet'!$A$1:$M$461,5,FALSE),0)</f>
        <v>60</v>
      </c>
      <c r="T341" s="11">
        <f>IFERROR(VLOOKUP(C341,'[1]Influenze Pivot Data Sheet'!$A$1:$M$461,6,FALSE),0)</f>
        <v>69</v>
      </c>
      <c r="U341" s="11">
        <f>IFERROR(VLOOKUP(C341,'[1]Influenze Pivot Data Sheet'!$A$1:$M$461,7,FALSE),0)</f>
        <v>56</v>
      </c>
      <c r="V341" s="11">
        <f>IFERROR(VLOOKUP(C341,'[1]Influenze Pivot Data Sheet'!$A$1:$M$461,8,FALSE),0)</f>
        <v>71</v>
      </c>
      <c r="W341" s="11">
        <f>IFERROR(VLOOKUP(C341,'[1]Influenze Pivot Data Sheet'!$A$1:$M$461,9,FALSE),0)</f>
        <v>76</v>
      </c>
      <c r="X341" s="11">
        <f>IFERROR(VLOOKUP(C341,'[1]Influenze Pivot Data Sheet'!$A$1:$M$461,10,FALSE),0)</f>
        <v>92</v>
      </c>
      <c r="Y341" s="11">
        <f>IFERROR(VLOOKUP(C341,'[1]Influenze Pivot Data Sheet'!$A$1:$M$461,11,FALSE),0)</f>
        <v>189</v>
      </c>
      <c r="Z341" s="11">
        <f>IFERROR(VLOOKUP(C341,'[1]Influenze Pivot Data Sheet'!$A$1:$M$461,12,FALSE),0)</f>
        <v>357</v>
      </c>
      <c r="AA341" s="11">
        <f>IFERROR(VLOOKUP(C341,'[1]Influenze Pivot Data Sheet'!$A$1:$M$461,13,FALSE),0)</f>
        <v>844</v>
      </c>
      <c r="AB341" s="4">
        <f t="shared" si="29"/>
        <v>4.7321512817462941E-4</v>
      </c>
      <c r="AC341" s="4">
        <f t="shared" si="30"/>
        <v>1.3403840256401932E-4</v>
      </c>
      <c r="AD341" s="4">
        <f t="shared" si="31"/>
        <v>1.2238066039368947E-4</v>
      </c>
      <c r="AE341" s="4">
        <f t="shared" si="28"/>
        <v>1.1484265083022238E-4</v>
      </c>
      <c r="AF341" s="4">
        <f t="shared" si="28"/>
        <v>1.3817142901563682E-4</v>
      </c>
      <c r="AG341" s="4">
        <f t="shared" si="28"/>
        <v>1.0961346966957516E-4</v>
      </c>
      <c r="AH341" s="4">
        <f t="shared" si="27"/>
        <v>1.3920579720385745E-4</v>
      </c>
      <c r="AI341" s="4">
        <f t="shared" si="27"/>
        <v>2.3956687745956576E-4</v>
      </c>
      <c r="AJ341" s="4">
        <f t="shared" si="27"/>
        <v>5.6455784633356446E-4</v>
      </c>
      <c r="AK341" s="4">
        <f t="shared" si="27"/>
        <v>2.4648884144362702E-3</v>
      </c>
      <c r="AL341" s="4">
        <f t="shared" si="27"/>
        <v>6.4107690461622901E-4</v>
      </c>
      <c r="AM341" s="4">
        <f t="shared" si="27"/>
        <v>2.2244457466805509E-4</v>
      </c>
    </row>
    <row r="342" spans="1:39" x14ac:dyDescent="0.3">
      <c r="A342" s="9" t="s">
        <v>400</v>
      </c>
      <c r="B342" s="9" t="s">
        <v>34</v>
      </c>
      <c r="C342" s="9" t="s">
        <v>407</v>
      </c>
      <c r="D342" s="10">
        <f>VLOOKUP(C342,'[1]Cenus Pivot Data Sheet'!$A$1:$M$469,2,FALSE)</f>
        <v>223552.65700000004</v>
      </c>
      <c r="E342" s="10">
        <f>VLOOKUP(C342,'[1]Cenus Pivot Data Sheet'!$A$1:$M$469,3,FALSE)</f>
        <v>464054.46699999995</v>
      </c>
      <c r="F342" s="10">
        <f>VLOOKUP(C342,'[1]Cenus Pivot Data Sheet'!$A$1:$M$469,4,FALSE)</f>
        <v>495284.79099999997</v>
      </c>
      <c r="G342" s="10">
        <f>VLOOKUP(C342,'[1]Cenus Pivot Data Sheet'!$A$1:$M$469,5,FALSE)</f>
        <v>521572.04599999991</v>
      </c>
      <c r="H342" s="10">
        <f>VLOOKUP(C342,'[1]Cenus Pivot Data Sheet'!$A$1:$M$469,6,FALSE)</f>
        <v>493857.64700000006</v>
      </c>
      <c r="I342" s="10">
        <f>VLOOKUP(C342,'[1]Cenus Pivot Data Sheet'!$A$1:$M$469,7,FALSE)</f>
        <v>497180.56000000006</v>
      </c>
      <c r="J342" s="10">
        <f>VLOOKUP(C342,'[1]Cenus Pivot Data Sheet'!$A$1:$M$469,8,FALSE)</f>
        <v>509053.88</v>
      </c>
      <c r="K342" s="10">
        <f>VLOOKUP(C342,'[1]Cenus Pivot Data Sheet'!$A$1:$M$469,9,FALSE)</f>
        <v>330949.71800000005</v>
      </c>
      <c r="L342" s="10">
        <f>VLOOKUP(C342,'[1]Cenus Pivot Data Sheet'!$A$1:$M$469,10,FALSE)</f>
        <v>162555.11699999997</v>
      </c>
      <c r="M342" s="10">
        <f>VLOOKUP(C342,'[1]Cenus Pivot Data Sheet'!$A$1:$M$469,11,FALSE)</f>
        <v>78316.396999999997</v>
      </c>
      <c r="N342" s="10">
        <f>VLOOKUP(C342,'[1]Cenus Pivot Data Sheet'!$A$1:$M$469,12,FALSE)</f>
        <v>571821.23200000008</v>
      </c>
      <c r="O342" s="10">
        <f>VLOOKUP(C342,'[1]Cenus Pivot Data Sheet'!$A$1:$M$469,13,FALSE)</f>
        <v>3776377.28</v>
      </c>
      <c r="P342" s="11">
        <f>IFERROR(VLOOKUP(C342,'[1]Influenze Pivot Data Sheet'!$A$1:$M$461,2,FALSE),0)</f>
        <v>102</v>
      </c>
      <c r="Q342" s="11">
        <f>IFERROR(VLOOKUP(C342,'[1]Influenze Pivot Data Sheet'!$A$1:$M$461,3,FALSE),0)</f>
        <v>73</v>
      </c>
      <c r="R342" s="11">
        <f>IFERROR(VLOOKUP(C342,'[1]Influenze Pivot Data Sheet'!$A$1:$M$461,4,FALSE),0)</f>
        <v>61</v>
      </c>
      <c r="S342" s="11">
        <f>IFERROR(VLOOKUP(C342,'[1]Influenze Pivot Data Sheet'!$A$1:$M$461,5,FALSE),0)</f>
        <v>63</v>
      </c>
      <c r="T342" s="11">
        <f>IFERROR(VLOOKUP(C342,'[1]Influenze Pivot Data Sheet'!$A$1:$M$461,6,FALSE),0)</f>
        <v>46</v>
      </c>
      <c r="U342" s="11">
        <f>IFERROR(VLOOKUP(C342,'[1]Influenze Pivot Data Sheet'!$A$1:$M$461,7,FALSE),0)</f>
        <v>39</v>
      </c>
      <c r="V342" s="11">
        <f>IFERROR(VLOOKUP(C342,'[1]Influenze Pivot Data Sheet'!$A$1:$M$461,8,FALSE),0)</f>
        <v>64</v>
      </c>
      <c r="W342" s="11">
        <f>IFERROR(VLOOKUP(C342,'[1]Influenze Pivot Data Sheet'!$A$1:$M$461,9,FALSE),0)</f>
        <v>74</v>
      </c>
      <c r="X342" s="11">
        <f>IFERROR(VLOOKUP(C342,'[1]Influenze Pivot Data Sheet'!$A$1:$M$461,10,FALSE),0)</f>
        <v>94</v>
      </c>
      <c r="Y342" s="11">
        <f>IFERROR(VLOOKUP(C342,'[1]Influenze Pivot Data Sheet'!$A$1:$M$461,11,FALSE),0)</f>
        <v>215</v>
      </c>
      <c r="Z342" s="11">
        <f>IFERROR(VLOOKUP(C342,'[1]Influenze Pivot Data Sheet'!$A$1:$M$461,12,FALSE),0)</f>
        <v>383</v>
      </c>
      <c r="AA342" s="11">
        <f>IFERROR(VLOOKUP(C342,'[1]Influenze Pivot Data Sheet'!$A$1:$M$461,13,FALSE),0)</f>
        <v>831</v>
      </c>
      <c r="AB342" s="4">
        <f t="shared" si="29"/>
        <v>4.5626834128837925E-4</v>
      </c>
      <c r="AC342" s="4">
        <f t="shared" si="30"/>
        <v>1.5730912035375366E-4</v>
      </c>
      <c r="AD342" s="4">
        <f t="shared" si="31"/>
        <v>1.2316146408784034E-4</v>
      </c>
      <c r="AE342" s="4">
        <f t="shared" si="28"/>
        <v>1.2078868199159587E-4</v>
      </c>
      <c r="AF342" s="4">
        <f t="shared" si="28"/>
        <v>9.314424972344307E-5</v>
      </c>
      <c r="AG342" s="4">
        <f t="shared" si="28"/>
        <v>7.8442326868130157E-5</v>
      </c>
      <c r="AH342" s="4">
        <f t="shared" si="27"/>
        <v>1.2572343029779086E-4</v>
      </c>
      <c r="AI342" s="4">
        <f t="shared" si="27"/>
        <v>2.2359892145307702E-4</v>
      </c>
      <c r="AJ342" s="4">
        <f t="shared" si="27"/>
        <v>5.7826540151301436E-4</v>
      </c>
      <c r="AK342" s="4">
        <f t="shared" si="27"/>
        <v>2.7452744027537429E-3</v>
      </c>
      <c r="AL342" s="4">
        <f t="shared" si="27"/>
        <v>6.6978974995458016E-4</v>
      </c>
      <c r="AM342" s="4">
        <f t="shared" si="27"/>
        <v>2.200521659742641E-4</v>
      </c>
    </row>
    <row r="343" spans="1:39" x14ac:dyDescent="0.3">
      <c r="A343" s="9" t="s">
        <v>400</v>
      </c>
      <c r="B343" s="9" t="s">
        <v>36</v>
      </c>
      <c r="C343" s="9" t="s">
        <v>408</v>
      </c>
      <c r="D343" s="10">
        <f>VLOOKUP(C343,'[1]Cenus Pivot Data Sheet'!$A$1:$M$469,2,FALSE)</f>
        <v>230554.40300000005</v>
      </c>
      <c r="E343" s="10">
        <f>VLOOKUP(C343,'[1]Cenus Pivot Data Sheet'!$A$1:$M$469,3,FALSE)</f>
        <v>479169.78</v>
      </c>
      <c r="F343" s="10">
        <f>VLOOKUP(C343,'[1]Cenus Pivot Data Sheet'!$A$1:$M$469,4,FALSE)</f>
        <v>509292.72499999998</v>
      </c>
      <c r="G343" s="10">
        <f>VLOOKUP(C343,'[1]Cenus Pivot Data Sheet'!$A$1:$M$469,5,FALSE)</f>
        <v>546719.34000000008</v>
      </c>
      <c r="H343" s="10">
        <f>VLOOKUP(C343,'[1]Cenus Pivot Data Sheet'!$A$1:$M$469,6,FALSE)</f>
        <v>516977.07699999999</v>
      </c>
      <c r="I343" s="10">
        <f>VLOOKUP(C343,'[1]Cenus Pivot Data Sheet'!$A$1:$M$469,7,FALSE)</f>
        <v>514357.321</v>
      </c>
      <c r="J343" s="10">
        <f>VLOOKUP(C343,'[1]Cenus Pivot Data Sheet'!$A$1:$M$469,8,FALSE)</f>
        <v>536704.63100000005</v>
      </c>
      <c r="K343" s="10">
        <f>VLOOKUP(C343,'[1]Cenus Pivot Data Sheet'!$A$1:$M$469,9,FALSE)</f>
        <v>373606.99099999998</v>
      </c>
      <c r="L343" s="10">
        <f>VLOOKUP(C343,'[1]Cenus Pivot Data Sheet'!$A$1:$M$469,10,FALSE)</f>
        <v>175018.73499999999</v>
      </c>
      <c r="M343" s="10">
        <f>VLOOKUP(C343,'[1]Cenus Pivot Data Sheet'!$A$1:$M$469,11,FALSE)</f>
        <v>84529.169000000009</v>
      </c>
      <c r="N343" s="10">
        <f>VLOOKUP(C343,'[1]Cenus Pivot Data Sheet'!$A$1:$M$469,12,FALSE)</f>
        <v>633154.89500000002</v>
      </c>
      <c r="O343" s="10">
        <f>VLOOKUP(C343,'[1]Cenus Pivot Data Sheet'!$A$1:$M$469,13,FALSE)</f>
        <v>3966930.1720000003</v>
      </c>
      <c r="P343" s="11">
        <f>IFERROR(VLOOKUP(C343,'[1]Influenze Pivot Data Sheet'!$A$1:$M$461,2,FALSE),0)</f>
        <v>110</v>
      </c>
      <c r="Q343" s="11">
        <f>IFERROR(VLOOKUP(C343,'[1]Influenze Pivot Data Sheet'!$A$1:$M$461,3,FALSE),0)</f>
        <v>61</v>
      </c>
      <c r="R343" s="11">
        <f>IFERROR(VLOOKUP(C343,'[1]Influenze Pivot Data Sheet'!$A$1:$M$461,4,FALSE),0)</f>
        <v>63</v>
      </c>
      <c r="S343" s="11">
        <f>IFERROR(VLOOKUP(C343,'[1]Influenze Pivot Data Sheet'!$A$1:$M$461,5,FALSE),0)</f>
        <v>43</v>
      </c>
      <c r="T343" s="11">
        <f>IFERROR(VLOOKUP(C343,'[1]Influenze Pivot Data Sheet'!$A$1:$M$461,6,FALSE),0)</f>
        <v>52</v>
      </c>
      <c r="U343" s="11">
        <f>IFERROR(VLOOKUP(C343,'[1]Influenze Pivot Data Sheet'!$A$1:$M$461,7,FALSE),0)</f>
        <v>66</v>
      </c>
      <c r="V343" s="11">
        <f>IFERROR(VLOOKUP(C343,'[1]Influenze Pivot Data Sheet'!$A$1:$M$461,8,FALSE),0)</f>
        <v>58</v>
      </c>
      <c r="W343" s="11">
        <f>IFERROR(VLOOKUP(C343,'[1]Influenze Pivot Data Sheet'!$A$1:$M$461,9,FALSE),0)</f>
        <v>91</v>
      </c>
      <c r="X343" s="11">
        <f>IFERROR(VLOOKUP(C343,'[1]Influenze Pivot Data Sheet'!$A$1:$M$461,10,FALSE),0)</f>
        <v>89</v>
      </c>
      <c r="Y343" s="11">
        <f>IFERROR(VLOOKUP(C343,'[1]Influenze Pivot Data Sheet'!$A$1:$M$461,11,FALSE),0)</f>
        <v>172</v>
      </c>
      <c r="Z343" s="11">
        <f>IFERROR(VLOOKUP(C343,'[1]Influenze Pivot Data Sheet'!$A$1:$M$461,12,FALSE),0)</f>
        <v>352</v>
      </c>
      <c r="AA343" s="11">
        <f>IFERROR(VLOOKUP(C343,'[1]Influenze Pivot Data Sheet'!$A$1:$M$461,13,FALSE),0)</f>
        <v>805</v>
      </c>
      <c r="AB343" s="4">
        <f t="shared" si="29"/>
        <v>4.7711081882916793E-4</v>
      </c>
      <c r="AC343" s="4">
        <f t="shared" si="30"/>
        <v>1.2730352068529864E-4</v>
      </c>
      <c r="AD343" s="4">
        <f t="shared" si="31"/>
        <v>1.2370096195660365E-4</v>
      </c>
      <c r="AE343" s="4">
        <f t="shared" si="28"/>
        <v>7.8650958277788366E-5</v>
      </c>
      <c r="AF343" s="4">
        <f t="shared" si="28"/>
        <v>1.0058473056823755E-4</v>
      </c>
      <c r="AG343" s="4">
        <f t="shared" si="28"/>
        <v>1.2831546729360151E-4</v>
      </c>
      <c r="AH343" s="4">
        <f t="shared" si="27"/>
        <v>1.0806688940233869E-4</v>
      </c>
      <c r="AI343" s="4">
        <f t="shared" si="27"/>
        <v>2.435714592931694E-4</v>
      </c>
      <c r="AJ343" s="4">
        <f t="shared" si="27"/>
        <v>5.0851698819557808E-4</v>
      </c>
      <c r="AK343" s="4">
        <f t="shared" si="27"/>
        <v>2.0348005550604666E-3</v>
      </c>
      <c r="AL343" s="4">
        <f t="shared" si="27"/>
        <v>5.5594610857426913E-4</v>
      </c>
      <c r="AM343" s="4">
        <f t="shared" si="27"/>
        <v>2.0292769600079564E-4</v>
      </c>
    </row>
    <row r="344" spans="1:39" x14ac:dyDescent="0.3">
      <c r="A344" s="9" t="s">
        <v>400</v>
      </c>
      <c r="B344" s="9" t="s">
        <v>38</v>
      </c>
      <c r="C344" s="9" t="s">
        <v>409</v>
      </c>
      <c r="D344" s="10">
        <f>VLOOKUP(C344,'[1]Cenus Pivot Data Sheet'!$A$1:$M$469,2,FALSE)</f>
        <v>226322</v>
      </c>
      <c r="E344" s="10">
        <f>VLOOKUP(C344,'[1]Cenus Pivot Data Sheet'!$A$1:$M$469,3,FALSE)</f>
        <v>473065</v>
      </c>
      <c r="F344" s="10">
        <f>VLOOKUP(C344,'[1]Cenus Pivot Data Sheet'!$A$1:$M$469,4,FALSE)</f>
        <v>498363</v>
      </c>
      <c r="G344" s="10">
        <f>VLOOKUP(C344,'[1]Cenus Pivot Data Sheet'!$A$1:$M$469,5,FALSE)</f>
        <v>547051</v>
      </c>
      <c r="H344" s="10">
        <f>VLOOKUP(C344,'[1]Cenus Pivot Data Sheet'!$A$1:$M$469,6,FALSE)</f>
        <v>516265</v>
      </c>
      <c r="I344" s="10">
        <f>VLOOKUP(C344,'[1]Cenus Pivot Data Sheet'!$A$1:$M$469,7,FALSE)</f>
        <v>501461</v>
      </c>
      <c r="J344" s="10">
        <f>VLOOKUP(C344,'[1]Cenus Pivot Data Sheet'!$A$1:$M$469,8,FALSE)</f>
        <v>523735</v>
      </c>
      <c r="K344" s="10">
        <f>VLOOKUP(C344,'[1]Cenus Pivot Data Sheet'!$A$1:$M$469,9,FALSE)</f>
        <v>377179</v>
      </c>
      <c r="L344" s="10">
        <f>VLOOKUP(C344,'[1]Cenus Pivot Data Sheet'!$A$1:$M$469,10,FALSE)</f>
        <v>172622</v>
      </c>
      <c r="M344" s="10">
        <f>VLOOKUP(C344,'[1]Cenus Pivot Data Sheet'!$A$1:$M$469,11,FALSE)</f>
        <v>80447</v>
      </c>
      <c r="N344" s="10">
        <f>VLOOKUP(C344,'[1]Cenus Pivot Data Sheet'!$A$1:$M$469,12,FALSE)</f>
        <v>630248</v>
      </c>
      <c r="O344" s="10">
        <f>VLOOKUP(C344,'[1]Cenus Pivot Data Sheet'!$A$1:$M$469,13,FALSE)</f>
        <v>3916510</v>
      </c>
      <c r="P344" s="11">
        <f>IFERROR(VLOOKUP(C344,'[1]Influenze Pivot Data Sheet'!$A$1:$M$461,2,FALSE),0)</f>
        <v>91</v>
      </c>
      <c r="Q344" s="11">
        <f>IFERROR(VLOOKUP(C344,'[1]Influenze Pivot Data Sheet'!$A$1:$M$461,3,FALSE),0)</f>
        <v>42</v>
      </c>
      <c r="R344" s="11">
        <f>IFERROR(VLOOKUP(C344,'[1]Influenze Pivot Data Sheet'!$A$1:$M$461,4,FALSE),0)</f>
        <v>48</v>
      </c>
      <c r="S344" s="11">
        <f>IFERROR(VLOOKUP(C344,'[1]Influenze Pivot Data Sheet'!$A$1:$M$461,5,FALSE),0)</f>
        <v>62</v>
      </c>
      <c r="T344" s="11">
        <f>IFERROR(VLOOKUP(C344,'[1]Influenze Pivot Data Sheet'!$A$1:$M$461,6,FALSE),0)</f>
        <v>37</v>
      </c>
      <c r="U344" s="11">
        <f>IFERROR(VLOOKUP(C344,'[1]Influenze Pivot Data Sheet'!$A$1:$M$461,7,FALSE),0)</f>
        <v>73</v>
      </c>
      <c r="V344" s="11">
        <f>IFERROR(VLOOKUP(C344,'[1]Influenze Pivot Data Sheet'!$A$1:$M$461,8,FALSE),0)</f>
        <v>54</v>
      </c>
      <c r="W344" s="11">
        <f>IFERROR(VLOOKUP(C344,'[1]Influenze Pivot Data Sheet'!$A$1:$M$461,9,FALSE),0)</f>
        <v>85</v>
      </c>
      <c r="X344" s="11">
        <f>IFERROR(VLOOKUP(C344,'[1]Influenze Pivot Data Sheet'!$A$1:$M$461,10,FALSE),0)</f>
        <v>116</v>
      </c>
      <c r="Y344" s="11">
        <f>IFERROR(VLOOKUP(C344,'[1]Influenze Pivot Data Sheet'!$A$1:$M$461,11,FALSE),0)</f>
        <v>258</v>
      </c>
      <c r="Z344" s="11">
        <f>IFERROR(VLOOKUP(C344,'[1]Influenze Pivot Data Sheet'!$A$1:$M$461,12,FALSE),0)</f>
        <v>459</v>
      </c>
      <c r="AA344" s="11">
        <f>IFERROR(VLOOKUP(C344,'[1]Influenze Pivot Data Sheet'!$A$1:$M$461,13,FALSE),0)</f>
        <v>866</v>
      </c>
      <c r="AB344" s="4">
        <f t="shared" si="29"/>
        <v>4.0208198937796588E-4</v>
      </c>
      <c r="AC344" s="4">
        <f t="shared" si="30"/>
        <v>8.8782725418282902E-5</v>
      </c>
      <c r="AD344" s="4">
        <f t="shared" si="31"/>
        <v>9.6315336411410964E-5</v>
      </c>
      <c r="AE344" s="4">
        <f t="shared" si="28"/>
        <v>1.1333495414504315E-4</v>
      </c>
      <c r="AF344" s="4">
        <f t="shared" si="28"/>
        <v>7.1668619797971971E-5</v>
      </c>
      <c r="AG344" s="4">
        <f t="shared" si="28"/>
        <v>1.4557463092842714E-4</v>
      </c>
      <c r="AH344" s="4">
        <f t="shared" si="27"/>
        <v>1.0310557820271702E-4</v>
      </c>
      <c r="AI344" s="4">
        <f t="shared" si="27"/>
        <v>2.2535719114796953E-4</v>
      </c>
      <c r="AJ344" s="4">
        <f t="shared" si="27"/>
        <v>6.7198850667933401E-4</v>
      </c>
      <c r="AK344" s="4">
        <f t="shared" si="27"/>
        <v>3.2070804380523823E-3</v>
      </c>
      <c r="AL344" s="4">
        <f t="shared" si="27"/>
        <v>7.2828473870603313E-4</v>
      </c>
      <c r="AM344" s="4">
        <f t="shared" si="27"/>
        <v>2.2111522758782692E-4</v>
      </c>
    </row>
    <row r="345" spans="1:39" x14ac:dyDescent="0.3">
      <c r="A345" s="9" t="s">
        <v>410</v>
      </c>
      <c r="B345" s="9" t="s">
        <v>22</v>
      </c>
      <c r="C345" s="9" t="s">
        <v>411</v>
      </c>
      <c r="D345" s="10">
        <f>VLOOKUP(C345,'[1]Cenus Pivot Data Sheet'!$A$1:$M$469,2,FALSE)</f>
        <v>739141.19899999991</v>
      </c>
      <c r="E345" s="10">
        <f>VLOOKUP(C345,'[1]Cenus Pivot Data Sheet'!$A$1:$M$469,3,FALSE)</f>
        <v>1545708.8150000004</v>
      </c>
      <c r="F345" s="10">
        <f>VLOOKUP(C345,'[1]Cenus Pivot Data Sheet'!$A$1:$M$469,4,FALSE)</f>
        <v>1717902.9740000004</v>
      </c>
      <c r="G345" s="10">
        <f>VLOOKUP(C345,'[1]Cenus Pivot Data Sheet'!$A$1:$M$469,5,FALSE)</f>
        <v>1500928.5099999998</v>
      </c>
      <c r="H345" s="10">
        <f>VLOOKUP(C345,'[1]Cenus Pivot Data Sheet'!$A$1:$M$469,6,FALSE)</f>
        <v>1727959.6829999997</v>
      </c>
      <c r="I345" s="10">
        <f>VLOOKUP(C345,'[1]Cenus Pivot Data Sheet'!$A$1:$M$469,7,FALSE)</f>
        <v>1915532.7839999995</v>
      </c>
      <c r="J345" s="10">
        <f>VLOOKUP(C345,'[1]Cenus Pivot Data Sheet'!$A$1:$M$469,8,FALSE)</f>
        <v>1453344.2420000001</v>
      </c>
      <c r="K345" s="10">
        <f>VLOOKUP(C345,'[1]Cenus Pivot Data Sheet'!$A$1:$M$469,9,FALSE)</f>
        <v>916825.93900000001</v>
      </c>
      <c r="L345" s="10">
        <f>VLOOKUP(C345,'[1]Cenus Pivot Data Sheet'!$A$1:$M$469,10,FALSE)</f>
        <v>714108.00600000017</v>
      </c>
      <c r="M345" s="10">
        <f>VLOOKUP(C345,'[1]Cenus Pivot Data Sheet'!$A$1:$M$469,11,FALSE)</f>
        <v>284686.71100000001</v>
      </c>
      <c r="N345" s="10">
        <f>VLOOKUP(C345,'[1]Cenus Pivot Data Sheet'!$A$1:$M$469,12,FALSE)</f>
        <v>1915620.6560000004</v>
      </c>
      <c r="O345" s="10">
        <f>VLOOKUP(C345,'[1]Cenus Pivot Data Sheet'!$A$1:$M$469,13,FALSE)</f>
        <v>12516138.863</v>
      </c>
      <c r="P345" s="11">
        <f>IFERROR(VLOOKUP(C345,'[1]Influenze Pivot Data Sheet'!$A$1:$M$461,2,FALSE),0)</f>
        <v>94</v>
      </c>
      <c r="Q345" s="11">
        <f>IFERROR(VLOOKUP(C345,'[1]Influenze Pivot Data Sheet'!$A$1:$M$461,3,FALSE),0)</f>
        <v>50</v>
      </c>
      <c r="R345" s="11">
        <f>IFERROR(VLOOKUP(C345,'[1]Influenze Pivot Data Sheet'!$A$1:$M$461,4,FALSE),0)</f>
        <v>65</v>
      </c>
      <c r="S345" s="11">
        <f>IFERROR(VLOOKUP(C345,'[1]Influenze Pivot Data Sheet'!$A$1:$M$461,5,FALSE),0)</f>
        <v>53</v>
      </c>
      <c r="T345" s="11">
        <f>IFERROR(VLOOKUP(C345,'[1]Influenze Pivot Data Sheet'!$A$1:$M$461,6,FALSE),0)</f>
        <v>71</v>
      </c>
      <c r="U345" s="11">
        <f>IFERROR(VLOOKUP(C345,'[1]Influenze Pivot Data Sheet'!$A$1:$M$461,7,FALSE),0)</f>
        <v>98</v>
      </c>
      <c r="V345" s="11">
        <f>IFERROR(VLOOKUP(C345,'[1]Influenze Pivot Data Sheet'!$A$1:$M$461,8,FALSE),0)</f>
        <v>175</v>
      </c>
      <c r="W345" s="11">
        <f>IFERROR(VLOOKUP(C345,'[1]Influenze Pivot Data Sheet'!$A$1:$M$461,9,FALSE),0)</f>
        <v>270</v>
      </c>
      <c r="X345" s="11">
        <f>IFERROR(VLOOKUP(C345,'[1]Influenze Pivot Data Sheet'!$A$1:$M$461,10,FALSE),0)</f>
        <v>686</v>
      </c>
      <c r="Y345" s="11">
        <f>IFERROR(VLOOKUP(C345,'[1]Influenze Pivot Data Sheet'!$A$1:$M$461,11,FALSE),0)</f>
        <v>1232</v>
      </c>
      <c r="Z345" s="11">
        <f>IFERROR(VLOOKUP(C345,'[1]Influenze Pivot Data Sheet'!$A$1:$M$461,12,FALSE),0)</f>
        <v>2188</v>
      </c>
      <c r="AA345" s="11">
        <f>IFERROR(VLOOKUP(C345,'[1]Influenze Pivot Data Sheet'!$A$1:$M$461,13,FALSE),0)</f>
        <v>2794</v>
      </c>
      <c r="AB345" s="4">
        <f t="shared" si="29"/>
        <v>1.2717461849938094E-4</v>
      </c>
      <c r="AC345" s="4">
        <f t="shared" si="30"/>
        <v>3.234761910832474E-5</v>
      </c>
      <c r="AD345" s="4">
        <f t="shared" si="31"/>
        <v>3.7836828379575284E-5</v>
      </c>
      <c r="AE345" s="4">
        <f t="shared" si="28"/>
        <v>3.5311475294716075E-5</v>
      </c>
      <c r="AF345" s="4">
        <f t="shared" si="28"/>
        <v>4.1088921633132811E-5</v>
      </c>
      <c r="AG345" s="4">
        <f t="shared" si="28"/>
        <v>5.1160700990644083E-5</v>
      </c>
      <c r="AH345" s="4">
        <f t="shared" si="27"/>
        <v>1.2041194022909267E-4</v>
      </c>
      <c r="AI345" s="4">
        <f t="shared" si="27"/>
        <v>2.9449428568141767E-4</v>
      </c>
      <c r="AJ345" s="4">
        <f t="shared" si="27"/>
        <v>9.6063899891356188E-4</v>
      </c>
      <c r="AK345" s="4">
        <f t="shared" si="27"/>
        <v>4.3275641341755499E-3</v>
      </c>
      <c r="AL345" s="4">
        <f t="shared" si="27"/>
        <v>1.1421885607397625E-3</v>
      </c>
      <c r="AM345" s="4">
        <f t="shared" si="27"/>
        <v>2.2323178342640286E-4</v>
      </c>
    </row>
    <row r="346" spans="1:39" x14ac:dyDescent="0.3">
      <c r="A346" s="9" t="s">
        <v>410</v>
      </c>
      <c r="B346" s="9" t="s">
        <v>24</v>
      </c>
      <c r="C346" s="9" t="s">
        <v>412</v>
      </c>
      <c r="D346" s="10">
        <f>VLOOKUP(C346,'[1]Cenus Pivot Data Sheet'!$A$1:$M$469,2,FALSE)</f>
        <v>725472.36100000003</v>
      </c>
      <c r="E346" s="10">
        <f>VLOOKUP(C346,'[1]Cenus Pivot Data Sheet'!$A$1:$M$469,3,FALSE)</f>
        <v>1554319.372</v>
      </c>
      <c r="F346" s="10">
        <f>VLOOKUP(C346,'[1]Cenus Pivot Data Sheet'!$A$1:$M$469,4,FALSE)</f>
        <v>1753352.3289999997</v>
      </c>
      <c r="G346" s="10">
        <f>VLOOKUP(C346,'[1]Cenus Pivot Data Sheet'!$A$1:$M$469,5,FALSE)</f>
        <v>1478699.1389999997</v>
      </c>
      <c r="H346" s="10">
        <f>VLOOKUP(C346,'[1]Cenus Pivot Data Sheet'!$A$1:$M$469,6,FALSE)</f>
        <v>1683489.1369999999</v>
      </c>
      <c r="I346" s="10">
        <f>VLOOKUP(C346,'[1]Cenus Pivot Data Sheet'!$A$1:$M$469,7,FALSE)</f>
        <v>1923625.3539999996</v>
      </c>
      <c r="J346" s="10">
        <f>VLOOKUP(C346,'[1]Cenus Pivot Data Sheet'!$A$1:$M$469,8,FALSE)</f>
        <v>1517166.7910000002</v>
      </c>
      <c r="K346" s="10">
        <f>VLOOKUP(C346,'[1]Cenus Pivot Data Sheet'!$A$1:$M$469,9,FALSE)</f>
        <v>937049.86599999992</v>
      </c>
      <c r="L346" s="10">
        <f>VLOOKUP(C346,'[1]Cenus Pivot Data Sheet'!$A$1:$M$469,10,FALSE)</f>
        <v>696249.81799999997</v>
      </c>
      <c r="M346" s="10">
        <f>VLOOKUP(C346,'[1]Cenus Pivot Data Sheet'!$A$1:$M$469,11,FALSE)</f>
        <v>286485.72899999993</v>
      </c>
      <c r="N346" s="10">
        <f>VLOOKUP(C346,'[1]Cenus Pivot Data Sheet'!$A$1:$M$469,12,FALSE)</f>
        <v>1919785.4129999997</v>
      </c>
      <c r="O346" s="10">
        <f>VLOOKUP(C346,'[1]Cenus Pivot Data Sheet'!$A$1:$M$469,13,FALSE)</f>
        <v>12555909.896</v>
      </c>
      <c r="P346" s="11">
        <f>IFERROR(VLOOKUP(C346,'[1]Influenze Pivot Data Sheet'!$A$1:$M$461,2,FALSE),0)</f>
        <v>92</v>
      </c>
      <c r="Q346" s="11">
        <f>IFERROR(VLOOKUP(C346,'[1]Influenze Pivot Data Sheet'!$A$1:$M$461,3,FALSE),0)</f>
        <v>63</v>
      </c>
      <c r="R346" s="11">
        <f>IFERROR(VLOOKUP(C346,'[1]Influenze Pivot Data Sheet'!$A$1:$M$461,4,FALSE),0)</f>
        <v>60</v>
      </c>
      <c r="S346" s="11">
        <f>IFERROR(VLOOKUP(C346,'[1]Influenze Pivot Data Sheet'!$A$1:$M$461,5,FALSE),0)</f>
        <v>69</v>
      </c>
      <c r="T346" s="11">
        <f>IFERROR(VLOOKUP(C346,'[1]Influenze Pivot Data Sheet'!$A$1:$M$461,6,FALSE),0)</f>
        <v>51</v>
      </c>
      <c r="U346" s="11">
        <f>IFERROR(VLOOKUP(C346,'[1]Influenze Pivot Data Sheet'!$A$1:$M$461,7,FALSE),0)</f>
        <v>64</v>
      </c>
      <c r="V346" s="11">
        <f>IFERROR(VLOOKUP(C346,'[1]Influenze Pivot Data Sheet'!$A$1:$M$461,8,FALSE),0)</f>
        <v>144</v>
      </c>
      <c r="W346" s="11">
        <f>IFERROR(VLOOKUP(C346,'[1]Influenze Pivot Data Sheet'!$A$1:$M$461,9,FALSE),0)</f>
        <v>256</v>
      </c>
      <c r="X346" s="11">
        <f>IFERROR(VLOOKUP(C346,'[1]Influenze Pivot Data Sheet'!$A$1:$M$461,10,FALSE),0)</f>
        <v>615</v>
      </c>
      <c r="Y346" s="11">
        <f>IFERROR(VLOOKUP(C346,'[1]Influenze Pivot Data Sheet'!$A$1:$M$461,11,FALSE),0)</f>
        <v>1176</v>
      </c>
      <c r="Z346" s="11">
        <f>IFERROR(VLOOKUP(C346,'[1]Influenze Pivot Data Sheet'!$A$1:$M$461,12,FALSE),0)</f>
        <v>2047</v>
      </c>
      <c r="AA346" s="11">
        <f>IFERROR(VLOOKUP(C346,'[1]Influenze Pivot Data Sheet'!$A$1:$M$461,13,FALSE),0)</f>
        <v>2590</v>
      </c>
      <c r="AB346" s="4">
        <f t="shared" si="29"/>
        <v>1.2681392833930444E-4</v>
      </c>
      <c r="AC346" s="4">
        <f t="shared" si="30"/>
        <v>4.0532210519216254E-5</v>
      </c>
      <c r="AD346" s="4">
        <f t="shared" si="31"/>
        <v>3.4220161577120194E-5</v>
      </c>
      <c r="AE346" s="4">
        <f t="shared" si="28"/>
        <v>4.6662636218658141E-5</v>
      </c>
      <c r="AF346" s="4">
        <f t="shared" si="28"/>
        <v>3.0294225771413458E-5</v>
      </c>
      <c r="AG346" s="4">
        <f t="shared" si="28"/>
        <v>3.3270511779706984E-5</v>
      </c>
      <c r="AH346" s="4">
        <f t="shared" si="27"/>
        <v>9.4913756914680568E-5</v>
      </c>
      <c r="AI346" s="4">
        <f t="shared" si="27"/>
        <v>2.7319784067927075E-4</v>
      </c>
      <c r="AJ346" s="4">
        <f t="shared" si="27"/>
        <v>8.8330364202694853E-4</v>
      </c>
      <c r="AK346" s="4">
        <f t="shared" si="27"/>
        <v>4.1049165140089761E-3</v>
      </c>
      <c r="AL346" s="4">
        <f t="shared" si="27"/>
        <v>1.0662650034418198E-3</v>
      </c>
      <c r="AM346" s="4">
        <f t="shared" si="27"/>
        <v>2.062773643210923E-4</v>
      </c>
    </row>
    <row r="347" spans="1:39" x14ac:dyDescent="0.3">
      <c r="A347" s="9" t="s">
        <v>410</v>
      </c>
      <c r="B347" s="9" t="s">
        <v>26</v>
      </c>
      <c r="C347" s="9" t="s">
        <v>413</v>
      </c>
      <c r="D347" s="10">
        <f>VLOOKUP(C347,'[1]Cenus Pivot Data Sheet'!$A$1:$M$469,2,FALSE)</f>
        <v>720027.64299999981</v>
      </c>
      <c r="E347" s="10">
        <f>VLOOKUP(C347,'[1]Cenus Pivot Data Sheet'!$A$1:$M$469,3,FALSE)</f>
        <v>1531028.1340000001</v>
      </c>
      <c r="F347" s="10">
        <f>VLOOKUP(C347,'[1]Cenus Pivot Data Sheet'!$A$1:$M$469,4,FALSE)</f>
        <v>1752560.2530000007</v>
      </c>
      <c r="G347" s="10">
        <f>VLOOKUP(C347,'[1]Cenus Pivot Data Sheet'!$A$1:$M$469,5,FALSE)</f>
        <v>1482769.2369999993</v>
      </c>
      <c r="H347" s="10">
        <f>VLOOKUP(C347,'[1]Cenus Pivot Data Sheet'!$A$1:$M$469,6,FALSE)</f>
        <v>1632951.3779999996</v>
      </c>
      <c r="I347" s="10">
        <f>VLOOKUP(C347,'[1]Cenus Pivot Data Sheet'!$A$1:$M$469,7,FALSE)</f>
        <v>1907256.1960000002</v>
      </c>
      <c r="J347" s="10">
        <f>VLOOKUP(C347,'[1]Cenus Pivot Data Sheet'!$A$1:$M$469,8,FALSE)</f>
        <v>1557111.8379999995</v>
      </c>
      <c r="K347" s="10">
        <f>VLOOKUP(C347,'[1]Cenus Pivot Data Sheet'!$A$1:$M$469,9,FALSE)</f>
        <v>947215.16099999985</v>
      </c>
      <c r="L347" s="10">
        <f>VLOOKUP(C347,'[1]Cenus Pivot Data Sheet'!$A$1:$M$469,10,FALSE)</f>
        <v>677199.0610000001</v>
      </c>
      <c r="M347" s="10">
        <f>VLOOKUP(C347,'[1]Cenus Pivot Data Sheet'!$A$1:$M$469,11,FALSE)</f>
        <v>292467.32799999998</v>
      </c>
      <c r="N347" s="10">
        <f>VLOOKUP(C347,'[1]Cenus Pivot Data Sheet'!$A$1:$M$469,12,FALSE)</f>
        <v>1916881.55</v>
      </c>
      <c r="O347" s="10">
        <f>VLOOKUP(C347,'[1]Cenus Pivot Data Sheet'!$A$1:$M$469,13,FALSE)</f>
        <v>12500586.228999998</v>
      </c>
      <c r="P347" s="11">
        <f>IFERROR(VLOOKUP(C347,'[1]Influenze Pivot Data Sheet'!$A$1:$M$461,2,FALSE),0)</f>
        <v>112</v>
      </c>
      <c r="Q347" s="11">
        <f>IFERROR(VLOOKUP(C347,'[1]Influenze Pivot Data Sheet'!$A$1:$M$461,3,FALSE),0)</f>
        <v>46</v>
      </c>
      <c r="R347" s="11">
        <f>IFERROR(VLOOKUP(C347,'[1]Influenze Pivot Data Sheet'!$A$1:$M$461,4,FALSE),0)</f>
        <v>74</v>
      </c>
      <c r="S347" s="11">
        <f>IFERROR(VLOOKUP(C347,'[1]Influenze Pivot Data Sheet'!$A$1:$M$461,5,FALSE),0)</f>
        <v>33</v>
      </c>
      <c r="T347" s="11">
        <f>IFERROR(VLOOKUP(C347,'[1]Influenze Pivot Data Sheet'!$A$1:$M$461,6,FALSE),0)</f>
        <v>58</v>
      </c>
      <c r="U347" s="11">
        <f>IFERROR(VLOOKUP(C347,'[1]Influenze Pivot Data Sheet'!$A$1:$M$461,7,FALSE),0)</f>
        <v>75</v>
      </c>
      <c r="V347" s="11">
        <f>IFERROR(VLOOKUP(C347,'[1]Influenze Pivot Data Sheet'!$A$1:$M$461,8,FALSE),0)</f>
        <v>174</v>
      </c>
      <c r="W347" s="11">
        <f>IFERROR(VLOOKUP(C347,'[1]Influenze Pivot Data Sheet'!$A$1:$M$461,9,FALSE),0)</f>
        <v>312</v>
      </c>
      <c r="X347" s="11">
        <f>IFERROR(VLOOKUP(C347,'[1]Influenze Pivot Data Sheet'!$A$1:$M$461,10,FALSE),0)</f>
        <v>691</v>
      </c>
      <c r="Y347" s="11">
        <f>IFERROR(VLOOKUP(C347,'[1]Influenze Pivot Data Sheet'!$A$1:$M$461,11,FALSE),0)</f>
        <v>1423</v>
      </c>
      <c r="Z347" s="11">
        <f>IFERROR(VLOOKUP(C347,'[1]Influenze Pivot Data Sheet'!$A$1:$M$461,12,FALSE),0)</f>
        <v>2426</v>
      </c>
      <c r="AA347" s="11">
        <f>IFERROR(VLOOKUP(C347,'[1]Influenze Pivot Data Sheet'!$A$1:$M$461,13,FALSE),0)</f>
        <v>2998</v>
      </c>
      <c r="AB347" s="4">
        <f t="shared" si="29"/>
        <v>1.5554958353175341E-4</v>
      </c>
      <c r="AC347" s="4">
        <f t="shared" si="30"/>
        <v>3.0045169633701845E-5</v>
      </c>
      <c r="AD347" s="4">
        <f t="shared" si="31"/>
        <v>4.2223940588249762E-5</v>
      </c>
      <c r="AE347" s="4">
        <f t="shared" si="28"/>
        <v>2.2255654606624412E-5</v>
      </c>
      <c r="AF347" s="4">
        <f t="shared" si="28"/>
        <v>3.5518510092466463E-5</v>
      </c>
      <c r="AG347" s="4">
        <f t="shared" si="28"/>
        <v>3.9323505755175427E-5</v>
      </c>
      <c r="AH347" s="4">
        <f t="shared" si="27"/>
        <v>1.1174534529484455E-4</v>
      </c>
      <c r="AI347" s="4">
        <f t="shared" si="27"/>
        <v>3.293866196890403E-4</v>
      </c>
      <c r="AJ347" s="4">
        <f t="shared" si="27"/>
        <v>1.0203794420205197E-3</v>
      </c>
      <c r="AK347" s="4">
        <f t="shared" si="27"/>
        <v>4.8655007372310662E-3</v>
      </c>
      <c r="AL347" s="4">
        <f t="shared" si="27"/>
        <v>1.2655972404763351E-3</v>
      </c>
      <c r="AM347" s="4">
        <f t="shared" si="27"/>
        <v>2.3982875243442315E-4</v>
      </c>
    </row>
    <row r="348" spans="1:39" x14ac:dyDescent="0.3">
      <c r="A348" s="9" t="s">
        <v>410</v>
      </c>
      <c r="B348" s="9" t="s">
        <v>28</v>
      </c>
      <c r="C348" s="9" t="s">
        <v>414</v>
      </c>
      <c r="D348" s="10">
        <f>VLOOKUP(C348,'[1]Cenus Pivot Data Sheet'!$A$1:$M$469,2,FALSE)</f>
        <v>722424.26200000022</v>
      </c>
      <c r="E348" s="10">
        <f>VLOOKUP(C348,'[1]Cenus Pivot Data Sheet'!$A$1:$M$469,3,FALSE)</f>
        <v>1533744.8569999996</v>
      </c>
      <c r="F348" s="10">
        <f>VLOOKUP(C348,'[1]Cenus Pivot Data Sheet'!$A$1:$M$469,4,FALSE)</f>
        <v>1761444.054</v>
      </c>
      <c r="G348" s="10">
        <f>VLOOKUP(C348,'[1]Cenus Pivot Data Sheet'!$A$1:$M$469,5,FALSE)</f>
        <v>1513076.6430000006</v>
      </c>
      <c r="H348" s="10">
        <f>VLOOKUP(C348,'[1]Cenus Pivot Data Sheet'!$A$1:$M$469,6,FALSE)</f>
        <v>1606425.2389999996</v>
      </c>
      <c r="I348" s="10">
        <f>VLOOKUP(C348,'[1]Cenus Pivot Data Sheet'!$A$1:$M$469,7,FALSE)</f>
        <v>1911483.2230000002</v>
      </c>
      <c r="J348" s="10">
        <f>VLOOKUP(C348,'[1]Cenus Pivot Data Sheet'!$A$1:$M$469,8,FALSE)</f>
        <v>1614674.6669999999</v>
      </c>
      <c r="K348" s="10">
        <f>VLOOKUP(C348,'[1]Cenus Pivot Data Sheet'!$A$1:$M$469,9,FALSE)</f>
        <v>985576.42500000005</v>
      </c>
      <c r="L348" s="10">
        <f>VLOOKUP(C348,'[1]Cenus Pivot Data Sheet'!$A$1:$M$469,10,FALSE)</f>
        <v>670712.89899999974</v>
      </c>
      <c r="M348" s="10">
        <f>VLOOKUP(C348,'[1]Cenus Pivot Data Sheet'!$A$1:$M$469,11,FALSE)</f>
        <v>303341.68099999998</v>
      </c>
      <c r="N348" s="10">
        <f>VLOOKUP(C348,'[1]Cenus Pivot Data Sheet'!$A$1:$M$469,12,FALSE)</f>
        <v>1959631.0049999999</v>
      </c>
      <c r="O348" s="10">
        <f>VLOOKUP(C348,'[1]Cenus Pivot Data Sheet'!$A$1:$M$469,13,FALSE)</f>
        <v>12622903.950000001</v>
      </c>
      <c r="P348" s="11">
        <f>IFERROR(VLOOKUP(C348,'[1]Influenze Pivot Data Sheet'!$A$1:$M$461,2,FALSE),0)</f>
        <v>114</v>
      </c>
      <c r="Q348" s="11">
        <f>IFERROR(VLOOKUP(C348,'[1]Influenze Pivot Data Sheet'!$A$1:$M$461,3,FALSE),0)</f>
        <v>55</v>
      </c>
      <c r="R348" s="11">
        <f>IFERROR(VLOOKUP(C348,'[1]Influenze Pivot Data Sheet'!$A$1:$M$461,4,FALSE),0)</f>
        <v>49</v>
      </c>
      <c r="S348" s="11">
        <f>IFERROR(VLOOKUP(C348,'[1]Influenze Pivot Data Sheet'!$A$1:$M$461,5,FALSE),0)</f>
        <v>52</v>
      </c>
      <c r="T348" s="11">
        <f>IFERROR(VLOOKUP(C348,'[1]Influenze Pivot Data Sheet'!$A$1:$M$461,6,FALSE),0)</f>
        <v>59</v>
      </c>
      <c r="U348" s="11">
        <f>IFERROR(VLOOKUP(C348,'[1]Influenze Pivot Data Sheet'!$A$1:$M$461,7,FALSE),0)</f>
        <v>54</v>
      </c>
      <c r="V348" s="11">
        <f>IFERROR(VLOOKUP(C348,'[1]Influenze Pivot Data Sheet'!$A$1:$M$461,8,FALSE),0)</f>
        <v>96</v>
      </c>
      <c r="W348" s="11">
        <f>IFERROR(VLOOKUP(C348,'[1]Influenze Pivot Data Sheet'!$A$1:$M$461,9,FALSE),0)</f>
        <v>258</v>
      </c>
      <c r="X348" s="11">
        <f>IFERROR(VLOOKUP(C348,'[1]Influenze Pivot Data Sheet'!$A$1:$M$461,10,FALSE),0)</f>
        <v>646</v>
      </c>
      <c r="Y348" s="11">
        <f>IFERROR(VLOOKUP(C348,'[1]Influenze Pivot Data Sheet'!$A$1:$M$461,11,FALSE),0)</f>
        <v>1208</v>
      </c>
      <c r="Z348" s="11">
        <f>IFERROR(VLOOKUP(C348,'[1]Influenze Pivot Data Sheet'!$A$1:$M$461,12,FALSE),0)</f>
        <v>2112</v>
      </c>
      <c r="AA348" s="11">
        <f>IFERROR(VLOOKUP(C348,'[1]Influenze Pivot Data Sheet'!$A$1:$M$461,13,FALSE),0)</f>
        <v>2591</v>
      </c>
      <c r="AB348" s="4">
        <f t="shared" si="29"/>
        <v>1.5780200914680792E-4</v>
      </c>
      <c r="AC348" s="4">
        <f t="shared" si="30"/>
        <v>3.5859940947140215E-5</v>
      </c>
      <c r="AD348" s="4">
        <f t="shared" si="31"/>
        <v>2.7818084763309775E-5</v>
      </c>
      <c r="AE348" s="4">
        <f t="shared" si="28"/>
        <v>3.4367062792601696E-5</v>
      </c>
      <c r="AF348" s="4">
        <f t="shared" si="28"/>
        <v>3.6727510604058691E-5</v>
      </c>
      <c r="AG348" s="4">
        <f t="shared" si="28"/>
        <v>2.8250313343189617E-5</v>
      </c>
      <c r="AH348" s="4">
        <f t="shared" si="27"/>
        <v>5.9454701285655337E-5</v>
      </c>
      <c r="AI348" s="4">
        <f t="shared" si="27"/>
        <v>2.617757420486189E-4</v>
      </c>
      <c r="AJ348" s="4">
        <f t="shared" si="27"/>
        <v>9.6315428100928802E-4</v>
      </c>
      <c r="AK348" s="4">
        <f t="shared" si="27"/>
        <v>3.9823079901769257E-3</v>
      </c>
      <c r="AL348" s="4">
        <f t="shared" si="27"/>
        <v>1.0777539213307151E-3</v>
      </c>
      <c r="AM348" s="4">
        <f t="shared" si="27"/>
        <v>2.0526180110876942E-4</v>
      </c>
    </row>
    <row r="349" spans="1:39" x14ac:dyDescent="0.3">
      <c r="A349" s="9" t="s">
        <v>410</v>
      </c>
      <c r="B349" s="9" t="s">
        <v>30</v>
      </c>
      <c r="C349" s="9" t="s">
        <v>415</v>
      </c>
      <c r="D349" s="10">
        <f>VLOOKUP(C349,'[1]Cenus Pivot Data Sheet'!$A$1:$M$469,2,FALSE)</f>
        <v>714393.63199999975</v>
      </c>
      <c r="E349" s="10">
        <f>VLOOKUP(C349,'[1]Cenus Pivot Data Sheet'!$A$1:$M$469,3,FALSE)</f>
        <v>1518362.7389999996</v>
      </c>
      <c r="F349" s="10">
        <f>VLOOKUP(C349,'[1]Cenus Pivot Data Sheet'!$A$1:$M$469,4,FALSE)</f>
        <v>1742237.4550000001</v>
      </c>
      <c r="G349" s="10">
        <f>VLOOKUP(C349,'[1]Cenus Pivot Data Sheet'!$A$1:$M$469,5,FALSE)</f>
        <v>1536398.3719999997</v>
      </c>
      <c r="H349" s="10">
        <f>VLOOKUP(C349,'[1]Cenus Pivot Data Sheet'!$A$1:$M$469,6,FALSE)</f>
        <v>1566108.3139999998</v>
      </c>
      <c r="I349" s="10">
        <f>VLOOKUP(C349,'[1]Cenus Pivot Data Sheet'!$A$1:$M$469,7,FALSE)</f>
        <v>1880276.4210000003</v>
      </c>
      <c r="J349" s="10">
        <f>VLOOKUP(C349,'[1]Cenus Pivot Data Sheet'!$A$1:$M$469,8,FALSE)</f>
        <v>1650045.1700000004</v>
      </c>
      <c r="K349" s="10">
        <f>VLOOKUP(C349,'[1]Cenus Pivot Data Sheet'!$A$1:$M$469,9,FALSE)</f>
        <v>1008631.4070000001</v>
      </c>
      <c r="L349" s="10">
        <f>VLOOKUP(C349,'[1]Cenus Pivot Data Sheet'!$A$1:$M$469,10,FALSE)</f>
        <v>658688.98400000005</v>
      </c>
      <c r="M349" s="10">
        <f>VLOOKUP(C349,'[1]Cenus Pivot Data Sheet'!$A$1:$M$469,11,FALSE)</f>
        <v>308211.10899999994</v>
      </c>
      <c r="N349" s="10">
        <f>VLOOKUP(C349,'[1]Cenus Pivot Data Sheet'!$A$1:$M$469,12,FALSE)</f>
        <v>1975531.5000000002</v>
      </c>
      <c r="O349" s="10">
        <f>VLOOKUP(C349,'[1]Cenus Pivot Data Sheet'!$A$1:$M$469,13,FALSE)</f>
        <v>12583353.602999996</v>
      </c>
      <c r="P349" s="11">
        <f>IFERROR(VLOOKUP(C349,'[1]Influenze Pivot Data Sheet'!$A$1:$M$461,2,FALSE),0)</f>
        <v>108</v>
      </c>
      <c r="Q349" s="11">
        <f>IFERROR(VLOOKUP(C349,'[1]Influenze Pivot Data Sheet'!$A$1:$M$461,3,FALSE),0)</f>
        <v>54</v>
      </c>
      <c r="R349" s="11">
        <f>IFERROR(VLOOKUP(C349,'[1]Influenze Pivot Data Sheet'!$A$1:$M$461,4,FALSE),0)</f>
        <v>42</v>
      </c>
      <c r="S349" s="11">
        <f>IFERROR(VLOOKUP(C349,'[1]Influenze Pivot Data Sheet'!$A$1:$M$461,5,FALSE),0)</f>
        <v>39</v>
      </c>
      <c r="T349" s="11">
        <f>IFERROR(VLOOKUP(C349,'[1]Influenze Pivot Data Sheet'!$A$1:$M$461,6,FALSE),0)</f>
        <v>57</v>
      </c>
      <c r="U349" s="11">
        <f>IFERROR(VLOOKUP(C349,'[1]Influenze Pivot Data Sheet'!$A$1:$M$461,7,FALSE),0)</f>
        <v>67</v>
      </c>
      <c r="V349" s="11">
        <f>IFERROR(VLOOKUP(C349,'[1]Influenze Pivot Data Sheet'!$A$1:$M$461,8,FALSE),0)</f>
        <v>184</v>
      </c>
      <c r="W349" s="11">
        <f>IFERROR(VLOOKUP(C349,'[1]Influenze Pivot Data Sheet'!$A$1:$M$461,9,FALSE),0)</f>
        <v>302</v>
      </c>
      <c r="X349" s="11">
        <f>IFERROR(VLOOKUP(C349,'[1]Influenze Pivot Data Sheet'!$A$1:$M$461,10,FALSE),0)</f>
        <v>708</v>
      </c>
      <c r="Y349" s="11">
        <f>IFERROR(VLOOKUP(C349,'[1]Influenze Pivot Data Sheet'!$A$1:$M$461,11,FALSE),0)</f>
        <v>1526</v>
      </c>
      <c r="Z349" s="11">
        <f>IFERROR(VLOOKUP(C349,'[1]Influenze Pivot Data Sheet'!$A$1:$M$461,12,FALSE),0)</f>
        <v>2536</v>
      </c>
      <c r="AA349" s="11">
        <f>IFERROR(VLOOKUP(C349,'[1]Influenze Pivot Data Sheet'!$A$1:$M$461,13,FALSE),0)</f>
        <v>3087</v>
      </c>
      <c r="AB349" s="4">
        <f t="shared" si="29"/>
        <v>1.5117715942910314E-4</v>
      </c>
      <c r="AC349" s="4">
        <f t="shared" si="30"/>
        <v>3.5564624060496002E-5</v>
      </c>
      <c r="AD349" s="4">
        <f t="shared" si="31"/>
        <v>2.410693208291748E-5</v>
      </c>
      <c r="AE349" s="4">
        <f t="shared" si="28"/>
        <v>2.5384041476971837E-5</v>
      </c>
      <c r="AF349" s="4">
        <f t="shared" si="28"/>
        <v>3.639595006964506E-5</v>
      </c>
      <c r="AG349" s="4">
        <f t="shared" si="28"/>
        <v>3.5633058656538877E-5</v>
      </c>
      <c r="AH349" s="4">
        <f t="shared" si="27"/>
        <v>1.1151209878696834E-4</v>
      </c>
      <c r="AI349" s="4">
        <f t="shared" si="27"/>
        <v>2.9941562190517827E-4</v>
      </c>
      <c r="AJ349" s="4">
        <f t="shared" si="27"/>
        <v>1.0748623663030623E-3</v>
      </c>
      <c r="AK349" s="4">
        <f t="shared" si="27"/>
        <v>4.9511518418370844E-3</v>
      </c>
      <c r="AL349" s="4">
        <f t="shared" si="27"/>
        <v>1.2837051699757761E-3</v>
      </c>
      <c r="AM349" s="4">
        <f t="shared" si="27"/>
        <v>2.4532410813473673E-4</v>
      </c>
    </row>
    <row r="350" spans="1:39" x14ac:dyDescent="0.3">
      <c r="A350" s="9" t="s">
        <v>410</v>
      </c>
      <c r="B350" s="9" t="s">
        <v>32</v>
      </c>
      <c r="C350" s="9" t="s">
        <v>416</v>
      </c>
      <c r="D350" s="10">
        <f>VLOOKUP(C350,'[1]Cenus Pivot Data Sheet'!$A$1:$M$469,2,FALSE)</f>
        <v>707552.38400000008</v>
      </c>
      <c r="E350" s="10">
        <f>VLOOKUP(C350,'[1]Cenus Pivot Data Sheet'!$A$1:$M$469,3,FALSE)</f>
        <v>1499872.4419999998</v>
      </c>
      <c r="F350" s="10">
        <f>VLOOKUP(C350,'[1]Cenus Pivot Data Sheet'!$A$1:$M$469,4,FALSE)</f>
        <v>1704753.8539999998</v>
      </c>
      <c r="G350" s="10">
        <f>VLOOKUP(C350,'[1]Cenus Pivot Data Sheet'!$A$1:$M$469,5,FALSE)</f>
        <v>1554535.5029999996</v>
      </c>
      <c r="H350" s="10">
        <f>VLOOKUP(C350,'[1]Cenus Pivot Data Sheet'!$A$1:$M$469,6,FALSE)</f>
        <v>1527752.5890000002</v>
      </c>
      <c r="I350" s="10">
        <f>VLOOKUP(C350,'[1]Cenus Pivot Data Sheet'!$A$1:$M$469,7,FALSE)</f>
        <v>1840690.8939999999</v>
      </c>
      <c r="J350" s="10">
        <f>VLOOKUP(C350,'[1]Cenus Pivot Data Sheet'!$A$1:$M$469,8,FALSE)</f>
        <v>1676020.0329999998</v>
      </c>
      <c r="K350" s="10">
        <f>VLOOKUP(C350,'[1]Cenus Pivot Data Sheet'!$A$1:$M$469,9,FALSE)</f>
        <v>1040713.6539999999</v>
      </c>
      <c r="L350" s="10">
        <f>VLOOKUP(C350,'[1]Cenus Pivot Data Sheet'!$A$1:$M$469,10,FALSE)</f>
        <v>647888.19599999976</v>
      </c>
      <c r="M350" s="10">
        <f>VLOOKUP(C350,'[1]Cenus Pivot Data Sheet'!$A$1:$M$469,11,FALSE)</f>
        <v>313739.38499999989</v>
      </c>
      <c r="N350" s="10">
        <f>VLOOKUP(C350,'[1]Cenus Pivot Data Sheet'!$A$1:$M$469,12,FALSE)</f>
        <v>2002341.2349999994</v>
      </c>
      <c r="O350" s="10">
        <f>VLOOKUP(C350,'[1]Cenus Pivot Data Sheet'!$A$1:$M$469,13,FALSE)</f>
        <v>12513518.933999998</v>
      </c>
      <c r="P350" s="11">
        <f>IFERROR(VLOOKUP(C350,'[1]Influenze Pivot Data Sheet'!$A$1:$M$461,2,FALSE),0)</f>
        <v>116</v>
      </c>
      <c r="Q350" s="11">
        <f>IFERROR(VLOOKUP(C350,'[1]Influenze Pivot Data Sheet'!$A$1:$M$461,3,FALSE),0)</f>
        <v>74</v>
      </c>
      <c r="R350" s="11">
        <f>IFERROR(VLOOKUP(C350,'[1]Influenze Pivot Data Sheet'!$A$1:$M$461,4,FALSE),0)</f>
        <v>49</v>
      </c>
      <c r="S350" s="11">
        <f>IFERROR(VLOOKUP(C350,'[1]Influenze Pivot Data Sheet'!$A$1:$M$461,5,FALSE),0)</f>
        <v>70</v>
      </c>
      <c r="T350" s="11">
        <f>IFERROR(VLOOKUP(C350,'[1]Influenze Pivot Data Sheet'!$A$1:$M$461,6,FALSE),0)</f>
        <v>51</v>
      </c>
      <c r="U350" s="11">
        <f>IFERROR(VLOOKUP(C350,'[1]Influenze Pivot Data Sheet'!$A$1:$M$461,7,FALSE),0)</f>
        <v>98</v>
      </c>
      <c r="V350" s="11">
        <f>IFERROR(VLOOKUP(C350,'[1]Influenze Pivot Data Sheet'!$A$1:$M$461,8,FALSE),0)</f>
        <v>217</v>
      </c>
      <c r="W350" s="11">
        <f>IFERROR(VLOOKUP(C350,'[1]Influenze Pivot Data Sheet'!$A$1:$M$461,9,FALSE),0)</f>
        <v>320</v>
      </c>
      <c r="X350" s="11">
        <f>IFERROR(VLOOKUP(C350,'[1]Influenze Pivot Data Sheet'!$A$1:$M$461,10,FALSE),0)</f>
        <v>611</v>
      </c>
      <c r="Y350" s="11">
        <f>IFERROR(VLOOKUP(C350,'[1]Influenze Pivot Data Sheet'!$A$1:$M$461,11,FALSE),0)</f>
        <v>1232</v>
      </c>
      <c r="Z350" s="11">
        <f>IFERROR(VLOOKUP(C350,'[1]Influenze Pivot Data Sheet'!$A$1:$M$461,12,FALSE),0)</f>
        <v>2163</v>
      </c>
      <c r="AA350" s="11">
        <f>IFERROR(VLOOKUP(C350,'[1]Influenze Pivot Data Sheet'!$A$1:$M$461,13,FALSE),0)</f>
        <v>2838</v>
      </c>
      <c r="AB350" s="4">
        <f t="shared" si="29"/>
        <v>1.6394545848919079E-4</v>
      </c>
      <c r="AC350" s="4">
        <f t="shared" si="30"/>
        <v>4.9337528931010263E-5</v>
      </c>
      <c r="AD350" s="4">
        <f t="shared" si="31"/>
        <v>2.8743152499715661E-5</v>
      </c>
      <c r="AE350" s="4">
        <f t="shared" si="28"/>
        <v>4.5029528026160507E-5</v>
      </c>
      <c r="AF350" s="4">
        <f t="shared" si="28"/>
        <v>3.3382368563605159E-5</v>
      </c>
      <c r="AG350" s="4">
        <f t="shared" si="28"/>
        <v>5.3240878367707079E-5</v>
      </c>
      <c r="AH350" s="4">
        <f t="shared" si="27"/>
        <v>1.294733927562786E-4</v>
      </c>
      <c r="AI350" s="4">
        <f t="shared" si="27"/>
        <v>3.074813122419167E-4</v>
      </c>
      <c r="AJ350" s="4">
        <f t="shared" si="27"/>
        <v>9.4306394802723067E-4</v>
      </c>
      <c r="AK350" s="4">
        <f t="shared" si="27"/>
        <v>3.9268260820999584E-3</v>
      </c>
      <c r="AL350" s="4">
        <f t="shared" si="27"/>
        <v>1.0802354574693661E-3</v>
      </c>
      <c r="AM350" s="4">
        <f t="shared" si="27"/>
        <v>2.2679471817387673E-4</v>
      </c>
    </row>
    <row r="351" spans="1:39" x14ac:dyDescent="0.3">
      <c r="A351" s="9" t="s">
        <v>410</v>
      </c>
      <c r="B351" s="9" t="s">
        <v>34</v>
      </c>
      <c r="C351" s="9" t="s">
        <v>417</v>
      </c>
      <c r="D351" s="10">
        <f>VLOOKUP(C351,'[1]Cenus Pivot Data Sheet'!$A$1:$M$469,2,FALSE)</f>
        <v>701119.59199999983</v>
      </c>
      <c r="E351" s="10">
        <f>VLOOKUP(C351,'[1]Cenus Pivot Data Sheet'!$A$1:$M$469,3,FALSE)</f>
        <v>1481243.8070000003</v>
      </c>
      <c r="F351" s="10">
        <f>VLOOKUP(C351,'[1]Cenus Pivot Data Sheet'!$A$1:$M$469,4,FALSE)</f>
        <v>1701756.4949999996</v>
      </c>
      <c r="G351" s="10">
        <f>VLOOKUP(C351,'[1]Cenus Pivot Data Sheet'!$A$1:$M$469,5,FALSE)</f>
        <v>1569216.2609999999</v>
      </c>
      <c r="H351" s="10">
        <f>VLOOKUP(C351,'[1]Cenus Pivot Data Sheet'!$A$1:$M$469,6,FALSE)</f>
        <v>1490626.4790000003</v>
      </c>
      <c r="I351" s="10">
        <f>VLOOKUP(C351,'[1]Cenus Pivot Data Sheet'!$A$1:$M$469,7,FALSE)</f>
        <v>1788497.4560000002</v>
      </c>
      <c r="J351" s="10">
        <f>VLOOKUP(C351,'[1]Cenus Pivot Data Sheet'!$A$1:$M$469,8,FALSE)</f>
        <v>1683137.3969999999</v>
      </c>
      <c r="K351" s="10">
        <f>VLOOKUP(C351,'[1]Cenus Pivot Data Sheet'!$A$1:$M$469,9,FALSE)</f>
        <v>1066015.966</v>
      </c>
      <c r="L351" s="10">
        <f>VLOOKUP(C351,'[1]Cenus Pivot Data Sheet'!$A$1:$M$469,10,FALSE)</f>
        <v>633377.90300000005</v>
      </c>
      <c r="M351" s="10">
        <f>VLOOKUP(C351,'[1]Cenus Pivot Data Sheet'!$A$1:$M$469,11,FALSE)</f>
        <v>308740.50000000006</v>
      </c>
      <c r="N351" s="10">
        <f>VLOOKUP(C351,'[1]Cenus Pivot Data Sheet'!$A$1:$M$469,12,FALSE)</f>
        <v>2008134.3689999999</v>
      </c>
      <c r="O351" s="10">
        <f>VLOOKUP(C351,'[1]Cenus Pivot Data Sheet'!$A$1:$M$469,13,FALSE)</f>
        <v>12423731.856000001</v>
      </c>
      <c r="P351" s="11">
        <f>IFERROR(VLOOKUP(C351,'[1]Influenze Pivot Data Sheet'!$A$1:$M$461,2,FALSE),0)</f>
        <v>98</v>
      </c>
      <c r="Q351" s="11">
        <f>IFERROR(VLOOKUP(C351,'[1]Influenze Pivot Data Sheet'!$A$1:$M$461,3,FALSE),0)</f>
        <v>79</v>
      </c>
      <c r="R351" s="11">
        <f>IFERROR(VLOOKUP(C351,'[1]Influenze Pivot Data Sheet'!$A$1:$M$461,4,FALSE),0)</f>
        <v>66</v>
      </c>
      <c r="S351" s="11">
        <f>IFERROR(VLOOKUP(C351,'[1]Influenze Pivot Data Sheet'!$A$1:$M$461,5,FALSE),0)</f>
        <v>51</v>
      </c>
      <c r="T351" s="11">
        <f>IFERROR(VLOOKUP(C351,'[1]Influenze Pivot Data Sheet'!$A$1:$M$461,6,FALSE),0)</f>
        <v>58</v>
      </c>
      <c r="U351" s="11">
        <f>IFERROR(VLOOKUP(C351,'[1]Influenze Pivot Data Sheet'!$A$1:$M$461,7,FALSE),0)</f>
        <v>96</v>
      </c>
      <c r="V351" s="11">
        <f>IFERROR(VLOOKUP(C351,'[1]Influenze Pivot Data Sheet'!$A$1:$M$461,8,FALSE),0)</f>
        <v>198</v>
      </c>
      <c r="W351" s="11">
        <f>IFERROR(VLOOKUP(C351,'[1]Influenze Pivot Data Sheet'!$A$1:$M$461,9,FALSE),0)</f>
        <v>355</v>
      </c>
      <c r="X351" s="11">
        <f>IFERROR(VLOOKUP(C351,'[1]Influenze Pivot Data Sheet'!$A$1:$M$461,10,FALSE),0)</f>
        <v>697</v>
      </c>
      <c r="Y351" s="11">
        <f>IFERROR(VLOOKUP(C351,'[1]Influenze Pivot Data Sheet'!$A$1:$M$461,11,FALSE),0)</f>
        <v>1508</v>
      </c>
      <c r="Z351" s="11">
        <f>IFERROR(VLOOKUP(C351,'[1]Influenze Pivot Data Sheet'!$A$1:$M$461,12,FALSE),0)</f>
        <v>2560</v>
      </c>
      <c r="AA351" s="11">
        <f>IFERROR(VLOOKUP(C351,'[1]Influenze Pivot Data Sheet'!$A$1:$M$461,13,FALSE),0)</f>
        <v>3206</v>
      </c>
      <c r="AB351" s="4">
        <f t="shared" si="29"/>
        <v>1.3977643916702876E-4</v>
      </c>
      <c r="AC351" s="4">
        <f t="shared" si="30"/>
        <v>5.3333556317106672E-5</v>
      </c>
      <c r="AD351" s="4">
        <f t="shared" si="31"/>
        <v>3.8783457089141308E-5</v>
      </c>
      <c r="AE351" s="4">
        <f t="shared" si="28"/>
        <v>3.2500300479616304E-5</v>
      </c>
      <c r="AF351" s="4">
        <f t="shared" si="28"/>
        <v>3.8909814643108853E-5</v>
      </c>
      <c r="AG351" s="4">
        <f t="shared" si="28"/>
        <v>5.3676341376914983E-5</v>
      </c>
      <c r="AH351" s="4">
        <f t="shared" si="27"/>
        <v>1.1763745511977357E-4</v>
      </c>
      <c r="AI351" s="4">
        <f t="shared" si="27"/>
        <v>3.3301565016147233E-4</v>
      </c>
      <c r="AJ351" s="4">
        <f t="shared" si="27"/>
        <v>1.1004488737271277E-3</v>
      </c>
      <c r="AK351" s="4">
        <f t="shared" si="27"/>
        <v>4.8843608143408455E-3</v>
      </c>
      <c r="AL351" s="4">
        <f t="shared" si="27"/>
        <v>1.274815091818191E-3</v>
      </c>
      <c r="AM351" s="4">
        <f t="shared" si="27"/>
        <v>2.5805450706437076E-4</v>
      </c>
    </row>
    <row r="352" spans="1:39" x14ac:dyDescent="0.3">
      <c r="A352" s="9" t="s">
        <v>410</v>
      </c>
      <c r="B352" s="9" t="s">
        <v>36</v>
      </c>
      <c r="C352" s="9" t="s">
        <v>418</v>
      </c>
      <c r="D352" s="10">
        <f>VLOOKUP(C352,'[1]Cenus Pivot Data Sheet'!$A$1:$M$469,2,FALSE)</f>
        <v>710555.89799999993</v>
      </c>
      <c r="E352" s="10">
        <f>VLOOKUP(C352,'[1]Cenus Pivot Data Sheet'!$A$1:$M$469,3,FALSE)</f>
        <v>1500531.7320000001</v>
      </c>
      <c r="F352" s="10">
        <f>VLOOKUP(C352,'[1]Cenus Pivot Data Sheet'!$A$1:$M$469,4,FALSE)</f>
        <v>1705344.0870000003</v>
      </c>
      <c r="G352" s="10">
        <f>VLOOKUP(C352,'[1]Cenus Pivot Data Sheet'!$A$1:$M$469,5,FALSE)</f>
        <v>1626741.355</v>
      </c>
      <c r="H352" s="10">
        <f>VLOOKUP(C352,'[1]Cenus Pivot Data Sheet'!$A$1:$M$469,6,FALSE)</f>
        <v>1506314.5340000002</v>
      </c>
      <c r="I352" s="10">
        <f>VLOOKUP(C352,'[1]Cenus Pivot Data Sheet'!$A$1:$M$469,7,FALSE)</f>
        <v>1789850.4020000002</v>
      </c>
      <c r="J352" s="10">
        <f>VLOOKUP(C352,'[1]Cenus Pivot Data Sheet'!$A$1:$M$469,8,FALSE)</f>
        <v>1745805.7089999998</v>
      </c>
      <c r="K352" s="10">
        <f>VLOOKUP(C352,'[1]Cenus Pivot Data Sheet'!$A$1:$M$469,9,FALSE)</f>
        <v>1140570.2300000002</v>
      </c>
      <c r="L352" s="10">
        <f>VLOOKUP(C352,'[1]Cenus Pivot Data Sheet'!$A$1:$M$469,10,FALSE)</f>
        <v>651995.60099999991</v>
      </c>
      <c r="M352" s="10">
        <f>VLOOKUP(C352,'[1]Cenus Pivot Data Sheet'!$A$1:$M$469,11,FALSE)</f>
        <v>321261.679</v>
      </c>
      <c r="N352" s="10">
        <f>VLOOKUP(C352,'[1]Cenus Pivot Data Sheet'!$A$1:$M$469,12,FALSE)</f>
        <v>2113827.5100000002</v>
      </c>
      <c r="O352" s="10">
        <f>VLOOKUP(C352,'[1]Cenus Pivot Data Sheet'!$A$1:$M$469,13,FALSE)</f>
        <v>12698971.227</v>
      </c>
      <c r="P352" s="11">
        <f>IFERROR(VLOOKUP(C352,'[1]Influenze Pivot Data Sheet'!$A$1:$M$461,2,FALSE),0)</f>
        <v>83</v>
      </c>
      <c r="Q352" s="11">
        <f>IFERROR(VLOOKUP(C352,'[1]Influenze Pivot Data Sheet'!$A$1:$M$461,3,FALSE),0)</f>
        <v>54</v>
      </c>
      <c r="R352" s="11">
        <f>IFERROR(VLOOKUP(C352,'[1]Influenze Pivot Data Sheet'!$A$1:$M$461,4,FALSE),0)</f>
        <v>54</v>
      </c>
      <c r="S352" s="11">
        <f>IFERROR(VLOOKUP(C352,'[1]Influenze Pivot Data Sheet'!$A$1:$M$461,5,FALSE),0)</f>
        <v>44</v>
      </c>
      <c r="T352" s="11">
        <f>IFERROR(VLOOKUP(C352,'[1]Influenze Pivot Data Sheet'!$A$1:$M$461,6,FALSE),0)</f>
        <v>56</v>
      </c>
      <c r="U352" s="11">
        <f>IFERROR(VLOOKUP(C352,'[1]Influenze Pivot Data Sheet'!$A$1:$M$461,7,FALSE),0)</f>
        <v>85</v>
      </c>
      <c r="V352" s="11">
        <f>IFERROR(VLOOKUP(C352,'[1]Influenze Pivot Data Sheet'!$A$1:$M$461,8,FALSE),0)</f>
        <v>147</v>
      </c>
      <c r="W352" s="11">
        <f>IFERROR(VLOOKUP(C352,'[1]Influenze Pivot Data Sheet'!$A$1:$M$461,9,FALSE),0)</f>
        <v>356</v>
      </c>
      <c r="X352" s="11">
        <f>IFERROR(VLOOKUP(C352,'[1]Influenze Pivot Data Sheet'!$A$1:$M$461,10,FALSE),0)</f>
        <v>624</v>
      </c>
      <c r="Y352" s="11">
        <f>IFERROR(VLOOKUP(C352,'[1]Influenze Pivot Data Sheet'!$A$1:$M$461,11,FALSE),0)</f>
        <v>1191</v>
      </c>
      <c r="Z352" s="11">
        <f>IFERROR(VLOOKUP(C352,'[1]Influenze Pivot Data Sheet'!$A$1:$M$461,12,FALSE),0)</f>
        <v>2171</v>
      </c>
      <c r="AA352" s="11">
        <f>IFERROR(VLOOKUP(C352,'[1]Influenze Pivot Data Sheet'!$A$1:$M$461,13,FALSE),0)</f>
        <v>2694</v>
      </c>
      <c r="AB352" s="4">
        <f t="shared" si="29"/>
        <v>1.1680995152333534E-4</v>
      </c>
      <c r="AC352" s="4">
        <f t="shared" si="30"/>
        <v>3.5987242954219642E-5</v>
      </c>
      <c r="AD352" s="4">
        <f t="shared" si="31"/>
        <v>3.1665163887831856E-5</v>
      </c>
      <c r="AE352" s="4">
        <f t="shared" si="28"/>
        <v>2.7047938422884688E-5</v>
      </c>
      <c r="AF352" s="4">
        <f t="shared" si="28"/>
        <v>3.7176830426838322E-5</v>
      </c>
      <c r="AG352" s="4">
        <f t="shared" si="28"/>
        <v>4.7490002463345528E-5</v>
      </c>
      <c r="AH352" s="4">
        <f t="shared" si="27"/>
        <v>8.4201809652805997E-5</v>
      </c>
      <c r="AI352" s="4">
        <f t="shared" si="27"/>
        <v>3.1212457649363679E-4</v>
      </c>
      <c r="AJ352" s="4">
        <f t="shared" si="27"/>
        <v>9.5706167195444016E-4</v>
      </c>
      <c r="AK352" s="4">
        <f t="shared" si="27"/>
        <v>3.7072582192412685E-3</v>
      </c>
      <c r="AL352" s="4">
        <f t="shared" si="27"/>
        <v>1.0270469041251146E-3</v>
      </c>
      <c r="AM352" s="4">
        <f t="shared" si="27"/>
        <v>2.1214316906806863E-4</v>
      </c>
    </row>
    <row r="353" spans="1:39" x14ac:dyDescent="0.3">
      <c r="A353" s="9" t="s">
        <v>410</v>
      </c>
      <c r="B353" s="9" t="s">
        <v>38</v>
      </c>
      <c r="C353" s="9" t="s">
        <v>419</v>
      </c>
      <c r="D353" s="10">
        <f>VLOOKUP(C353,'[1]Cenus Pivot Data Sheet'!$A$1:$M$469,2,FALSE)</f>
        <v>709882</v>
      </c>
      <c r="E353" s="10">
        <f>VLOOKUP(C353,'[1]Cenus Pivot Data Sheet'!$A$1:$M$469,3,FALSE)</f>
        <v>1496357</v>
      </c>
      <c r="F353" s="10">
        <f>VLOOKUP(C353,'[1]Cenus Pivot Data Sheet'!$A$1:$M$469,4,FALSE)</f>
        <v>1690044</v>
      </c>
      <c r="G353" s="10">
        <f>VLOOKUP(C353,'[1]Cenus Pivot Data Sheet'!$A$1:$M$469,5,FALSE)</f>
        <v>1643229</v>
      </c>
      <c r="H353" s="10">
        <f>VLOOKUP(C353,'[1]Cenus Pivot Data Sheet'!$A$1:$M$469,6,FALSE)</f>
        <v>1495692</v>
      </c>
      <c r="I353" s="10">
        <f>VLOOKUP(C353,'[1]Cenus Pivot Data Sheet'!$A$1:$M$469,7,FALSE)</f>
        <v>1763056</v>
      </c>
      <c r="J353" s="10">
        <f>VLOOKUP(C353,'[1]Cenus Pivot Data Sheet'!$A$1:$M$469,8,FALSE)</f>
        <v>1776802</v>
      </c>
      <c r="K353" s="10">
        <f>VLOOKUP(C353,'[1]Cenus Pivot Data Sheet'!$A$1:$M$469,9,FALSE)</f>
        <v>1191125</v>
      </c>
      <c r="L353" s="10">
        <f>VLOOKUP(C353,'[1]Cenus Pivot Data Sheet'!$A$1:$M$469,10,FALSE)</f>
        <v>656842</v>
      </c>
      <c r="M353" s="10">
        <f>VLOOKUP(C353,'[1]Cenus Pivot Data Sheet'!$A$1:$M$469,11,FALSE)</f>
        <v>323585</v>
      </c>
      <c r="N353" s="10">
        <f>VLOOKUP(C353,'[1]Cenus Pivot Data Sheet'!$A$1:$M$469,12,FALSE)</f>
        <v>2171552</v>
      </c>
      <c r="O353" s="10">
        <f>VLOOKUP(C353,'[1]Cenus Pivot Data Sheet'!$A$1:$M$469,13,FALSE)</f>
        <v>12746614</v>
      </c>
      <c r="P353" s="11">
        <f>IFERROR(VLOOKUP(C353,'[1]Influenze Pivot Data Sheet'!$A$1:$M$461,2,FALSE),0)</f>
        <v>129</v>
      </c>
      <c r="Q353" s="11">
        <f>IFERROR(VLOOKUP(C353,'[1]Influenze Pivot Data Sheet'!$A$1:$M$461,3,FALSE),0)</f>
        <v>59</v>
      </c>
      <c r="R353" s="11">
        <f>IFERROR(VLOOKUP(C353,'[1]Influenze Pivot Data Sheet'!$A$1:$M$461,4,FALSE),0)</f>
        <v>45</v>
      </c>
      <c r="S353" s="11">
        <f>IFERROR(VLOOKUP(C353,'[1]Influenze Pivot Data Sheet'!$A$1:$M$461,5,FALSE),0)</f>
        <v>52</v>
      </c>
      <c r="T353" s="11">
        <f>IFERROR(VLOOKUP(C353,'[1]Influenze Pivot Data Sheet'!$A$1:$M$461,6,FALSE),0)</f>
        <v>52</v>
      </c>
      <c r="U353" s="11">
        <f>IFERROR(VLOOKUP(C353,'[1]Influenze Pivot Data Sheet'!$A$1:$M$461,7,FALSE),0)</f>
        <v>74</v>
      </c>
      <c r="V353" s="11">
        <f>IFERROR(VLOOKUP(C353,'[1]Influenze Pivot Data Sheet'!$A$1:$M$461,8,FALSE),0)</f>
        <v>200</v>
      </c>
      <c r="W353" s="11">
        <f>IFERROR(VLOOKUP(C353,'[1]Influenze Pivot Data Sheet'!$A$1:$M$461,9,FALSE),0)</f>
        <v>360</v>
      </c>
      <c r="X353" s="11">
        <f>IFERROR(VLOOKUP(C353,'[1]Influenze Pivot Data Sheet'!$A$1:$M$461,10,FALSE),0)</f>
        <v>611</v>
      </c>
      <c r="Y353" s="11">
        <f>IFERROR(VLOOKUP(C353,'[1]Influenze Pivot Data Sheet'!$A$1:$M$461,11,FALSE),0)</f>
        <v>1422</v>
      </c>
      <c r="Z353" s="11">
        <f>IFERROR(VLOOKUP(C353,'[1]Influenze Pivot Data Sheet'!$A$1:$M$461,12,FALSE),0)</f>
        <v>2393</v>
      </c>
      <c r="AA353" s="11">
        <f>IFERROR(VLOOKUP(C353,'[1]Influenze Pivot Data Sheet'!$A$1:$M$461,13,FALSE),0)</f>
        <v>3004</v>
      </c>
      <c r="AB353" s="4">
        <f t="shared" si="29"/>
        <v>1.8172034225406476E-4</v>
      </c>
      <c r="AC353" s="4">
        <f t="shared" si="30"/>
        <v>3.9429093458312424E-5</v>
      </c>
      <c r="AD353" s="4">
        <f t="shared" si="31"/>
        <v>2.6626525699922604E-5</v>
      </c>
      <c r="AE353" s="4">
        <f t="shared" si="28"/>
        <v>3.16450111335669E-5</v>
      </c>
      <c r="AF353" s="4">
        <f t="shared" si="28"/>
        <v>3.4766516100908475E-5</v>
      </c>
      <c r="AG353" s="4">
        <f t="shared" si="28"/>
        <v>4.1972574892686337E-5</v>
      </c>
      <c r="AH353" s="4">
        <f t="shared" si="27"/>
        <v>1.1256178234828641E-4</v>
      </c>
      <c r="AI353" s="4">
        <f t="shared" si="27"/>
        <v>3.0223528177143456E-4</v>
      </c>
      <c r="AJ353" s="4">
        <f t="shared" si="27"/>
        <v>9.3020848240520549E-4</v>
      </c>
      <c r="AK353" s="4">
        <f t="shared" si="27"/>
        <v>4.3945176692368314E-3</v>
      </c>
      <c r="AL353" s="4">
        <f t="shared" si="27"/>
        <v>1.1019768350009579E-3</v>
      </c>
      <c r="AM353" s="4">
        <f t="shared" si="27"/>
        <v>2.3567042980983028E-4</v>
      </c>
    </row>
    <row r="354" spans="1:39" x14ac:dyDescent="0.3">
      <c r="A354" s="9" t="s">
        <v>420</v>
      </c>
      <c r="B354" s="9" t="s">
        <v>22</v>
      </c>
      <c r="C354" s="9" t="s">
        <v>421</v>
      </c>
      <c r="D354" s="10">
        <f>VLOOKUP(C354,'[1]Cenus Pivot Data Sheet'!$A$1:$M$469,2,FALSE)</f>
        <v>242236.07499999998</v>
      </c>
      <c r="E354" s="10">
        <f>VLOOKUP(C354,'[1]Cenus Pivot Data Sheet'!$A$1:$M$469,3,FALSE)</f>
        <v>566001.61199999996</v>
      </c>
      <c r="F354" s="10">
        <f>VLOOKUP(C354,'[1]Cenus Pivot Data Sheet'!$A$1:$M$469,4,FALSE)</f>
        <v>571869.15699999989</v>
      </c>
      <c r="G354" s="10">
        <f>VLOOKUP(C354,'[1]Cenus Pivot Data Sheet'!$A$1:$M$469,5,FALSE)</f>
        <v>547903.72900000005</v>
      </c>
      <c r="H354" s="10">
        <f>VLOOKUP(C354,'[1]Cenus Pivot Data Sheet'!$A$1:$M$469,6,FALSE)</f>
        <v>521681.36099999992</v>
      </c>
      <c r="I354" s="10">
        <f>VLOOKUP(C354,'[1]Cenus Pivot Data Sheet'!$A$1:$M$469,7,FALSE)</f>
        <v>493379.63099999994</v>
      </c>
      <c r="J354" s="10">
        <f>VLOOKUP(C354,'[1]Cenus Pivot Data Sheet'!$A$1:$M$469,8,FALSE)</f>
        <v>429421.26300000004</v>
      </c>
      <c r="K354" s="10">
        <f>VLOOKUP(C354,'[1]Cenus Pivot Data Sheet'!$A$1:$M$469,9,FALSE)</f>
        <v>291560.64799999993</v>
      </c>
      <c r="L354" s="10">
        <f>VLOOKUP(C354,'[1]Cenus Pivot Data Sheet'!$A$1:$M$469,10,FALSE)</f>
        <v>163090.807</v>
      </c>
      <c r="M354" s="10">
        <f>VLOOKUP(C354,'[1]Cenus Pivot Data Sheet'!$A$1:$M$469,11,FALSE)</f>
        <v>62698.667999999998</v>
      </c>
      <c r="N354" s="10">
        <f>VLOOKUP(C354,'[1]Cenus Pivot Data Sheet'!$A$1:$M$469,12,FALSE)</f>
        <v>517350.12299999996</v>
      </c>
      <c r="O354" s="10">
        <f>VLOOKUP(C354,'[1]Cenus Pivot Data Sheet'!$A$1:$M$469,13,FALSE)</f>
        <v>3889842.9509999999</v>
      </c>
      <c r="P354" s="11">
        <f>IFERROR(VLOOKUP(C354,'[1]Influenze Pivot Data Sheet'!$A$1:$M$461,2,FALSE),0)</f>
        <v>0</v>
      </c>
      <c r="Q354" s="11">
        <f>IFERROR(VLOOKUP(C354,'[1]Influenze Pivot Data Sheet'!$A$1:$M$461,3,FALSE),0)</f>
        <v>0</v>
      </c>
      <c r="R354" s="11">
        <f>IFERROR(VLOOKUP(C354,'[1]Influenze Pivot Data Sheet'!$A$1:$M$461,4,FALSE),0)</f>
        <v>0</v>
      </c>
      <c r="S354" s="11">
        <f>IFERROR(VLOOKUP(C354,'[1]Influenze Pivot Data Sheet'!$A$1:$M$461,5,FALSE),0)</f>
        <v>0</v>
      </c>
      <c r="T354" s="11">
        <f>IFERROR(VLOOKUP(C354,'[1]Influenze Pivot Data Sheet'!$A$1:$M$461,6,FALSE),0)</f>
        <v>0</v>
      </c>
      <c r="U354" s="11">
        <f>IFERROR(VLOOKUP(C354,'[1]Influenze Pivot Data Sheet'!$A$1:$M$461,7,FALSE),0)</f>
        <v>0</v>
      </c>
      <c r="V354" s="11">
        <f>IFERROR(VLOOKUP(C354,'[1]Influenze Pivot Data Sheet'!$A$1:$M$461,8,FALSE),0)</f>
        <v>0</v>
      </c>
      <c r="W354" s="11">
        <f>IFERROR(VLOOKUP(C354,'[1]Influenze Pivot Data Sheet'!$A$1:$M$461,9,FALSE),0)</f>
        <v>0</v>
      </c>
      <c r="X354" s="11">
        <f>IFERROR(VLOOKUP(C354,'[1]Influenze Pivot Data Sheet'!$A$1:$M$461,10,FALSE),0)</f>
        <v>0</v>
      </c>
      <c r="Y354" s="11">
        <f>IFERROR(VLOOKUP(C354,'[1]Influenze Pivot Data Sheet'!$A$1:$M$461,11,FALSE),0)</f>
        <v>0</v>
      </c>
      <c r="Z354" s="11">
        <f>IFERROR(VLOOKUP(C354,'[1]Influenze Pivot Data Sheet'!$A$1:$M$461,12,FALSE),0)</f>
        <v>0</v>
      </c>
      <c r="AA354" s="11">
        <f>IFERROR(VLOOKUP(C354,'[1]Influenze Pivot Data Sheet'!$A$1:$M$461,13,FALSE),0)</f>
        <v>0</v>
      </c>
      <c r="AB354" s="4">
        <f t="shared" si="29"/>
        <v>0</v>
      </c>
      <c r="AC354" s="4">
        <f t="shared" si="30"/>
        <v>0</v>
      </c>
      <c r="AD354" s="4">
        <f t="shared" si="31"/>
        <v>0</v>
      </c>
      <c r="AE354" s="4">
        <f t="shared" si="28"/>
        <v>0</v>
      </c>
      <c r="AF354" s="4">
        <f t="shared" si="28"/>
        <v>0</v>
      </c>
      <c r="AG354" s="4">
        <f t="shared" si="28"/>
        <v>0</v>
      </c>
      <c r="AH354" s="4">
        <f t="shared" si="27"/>
        <v>0</v>
      </c>
      <c r="AI354" s="4">
        <f t="shared" si="27"/>
        <v>0</v>
      </c>
      <c r="AJ354" s="4">
        <f t="shared" si="27"/>
        <v>0</v>
      </c>
      <c r="AK354" s="4">
        <f t="shared" si="27"/>
        <v>0</v>
      </c>
      <c r="AL354" s="4">
        <f t="shared" si="27"/>
        <v>0</v>
      </c>
      <c r="AM354" s="4">
        <f t="shared" si="27"/>
        <v>0</v>
      </c>
    </row>
    <row r="355" spans="1:39" x14ac:dyDescent="0.3">
      <c r="A355" s="9" t="s">
        <v>420</v>
      </c>
      <c r="B355" s="9" t="s">
        <v>24</v>
      </c>
      <c r="C355" s="9" t="s">
        <v>422</v>
      </c>
      <c r="D355" s="10">
        <f>VLOOKUP(C355,'[1]Cenus Pivot Data Sheet'!$A$1:$M$469,2,FALSE)</f>
        <v>224309.55399999995</v>
      </c>
      <c r="E355" s="10">
        <f>VLOOKUP(C355,'[1]Cenus Pivot Data Sheet'!$A$1:$M$469,3,FALSE)</f>
        <v>510812.64400000009</v>
      </c>
      <c r="F355" s="10">
        <f>VLOOKUP(C355,'[1]Cenus Pivot Data Sheet'!$A$1:$M$469,4,FALSE)</f>
        <v>532610.47800000012</v>
      </c>
      <c r="G355" s="10">
        <f>VLOOKUP(C355,'[1]Cenus Pivot Data Sheet'!$A$1:$M$469,5,FALSE)</f>
        <v>478175.8409999999</v>
      </c>
      <c r="H355" s="10">
        <f>VLOOKUP(C355,'[1]Cenus Pivot Data Sheet'!$A$1:$M$469,6,FALSE)</f>
        <v>471260.1939999999</v>
      </c>
      <c r="I355" s="10">
        <f>VLOOKUP(C355,'[1]Cenus Pivot Data Sheet'!$A$1:$M$469,7,FALSE)</f>
        <v>459778.13099999999</v>
      </c>
      <c r="J355" s="10">
        <f>VLOOKUP(C355,'[1]Cenus Pivot Data Sheet'!$A$1:$M$469,8,FALSE)</f>
        <v>412021.36799999996</v>
      </c>
      <c r="K355" s="10">
        <f>VLOOKUP(C355,'[1]Cenus Pivot Data Sheet'!$A$1:$M$469,9,FALSE)</f>
        <v>284434.3660000001</v>
      </c>
      <c r="L355" s="10">
        <f>VLOOKUP(C355,'[1]Cenus Pivot Data Sheet'!$A$1:$M$469,10,FALSE)</f>
        <v>154840.71200000003</v>
      </c>
      <c r="M355" s="10">
        <f>VLOOKUP(C355,'[1]Cenus Pivot Data Sheet'!$A$1:$M$469,11,FALSE)</f>
        <v>58203.043999999994</v>
      </c>
      <c r="N355" s="10">
        <f>VLOOKUP(C355,'[1]Cenus Pivot Data Sheet'!$A$1:$M$469,12,FALSE)</f>
        <v>497478.12200000009</v>
      </c>
      <c r="O355" s="10">
        <f>VLOOKUP(C355,'[1]Cenus Pivot Data Sheet'!$A$1:$M$469,13,FALSE)</f>
        <v>3586446.3319999995</v>
      </c>
      <c r="P355" s="11">
        <f>IFERROR(VLOOKUP(C355,'[1]Influenze Pivot Data Sheet'!$A$1:$M$461,2,FALSE),0)</f>
        <v>0</v>
      </c>
      <c r="Q355" s="11">
        <f>IFERROR(VLOOKUP(C355,'[1]Influenze Pivot Data Sheet'!$A$1:$M$461,3,FALSE),0)</f>
        <v>0</v>
      </c>
      <c r="R355" s="11">
        <f>IFERROR(VLOOKUP(C355,'[1]Influenze Pivot Data Sheet'!$A$1:$M$461,4,FALSE),0)</f>
        <v>0</v>
      </c>
      <c r="S355" s="11">
        <f>IFERROR(VLOOKUP(C355,'[1]Influenze Pivot Data Sheet'!$A$1:$M$461,5,FALSE),0)</f>
        <v>0</v>
      </c>
      <c r="T355" s="11">
        <f>IFERROR(VLOOKUP(C355,'[1]Influenze Pivot Data Sheet'!$A$1:$M$461,6,FALSE),0)</f>
        <v>0</v>
      </c>
      <c r="U355" s="11">
        <f>IFERROR(VLOOKUP(C355,'[1]Influenze Pivot Data Sheet'!$A$1:$M$461,7,FALSE),0)</f>
        <v>0</v>
      </c>
      <c r="V355" s="11">
        <f>IFERROR(VLOOKUP(C355,'[1]Influenze Pivot Data Sheet'!$A$1:$M$461,8,FALSE),0)</f>
        <v>0</v>
      </c>
      <c r="W355" s="11">
        <f>IFERROR(VLOOKUP(C355,'[1]Influenze Pivot Data Sheet'!$A$1:$M$461,9,FALSE),0)</f>
        <v>0</v>
      </c>
      <c r="X355" s="11">
        <f>IFERROR(VLOOKUP(C355,'[1]Influenze Pivot Data Sheet'!$A$1:$M$461,10,FALSE),0)</f>
        <v>0</v>
      </c>
      <c r="Y355" s="11">
        <f>IFERROR(VLOOKUP(C355,'[1]Influenze Pivot Data Sheet'!$A$1:$M$461,11,FALSE),0)</f>
        <v>0</v>
      </c>
      <c r="Z355" s="11">
        <f>IFERROR(VLOOKUP(C355,'[1]Influenze Pivot Data Sheet'!$A$1:$M$461,12,FALSE),0)</f>
        <v>0</v>
      </c>
      <c r="AA355" s="11">
        <f>IFERROR(VLOOKUP(C355,'[1]Influenze Pivot Data Sheet'!$A$1:$M$461,13,FALSE),0)</f>
        <v>0</v>
      </c>
      <c r="AB355" s="4">
        <f t="shared" si="29"/>
        <v>0</v>
      </c>
      <c r="AC355" s="4">
        <f t="shared" si="30"/>
        <v>0</v>
      </c>
      <c r="AD355" s="4">
        <f t="shared" si="31"/>
        <v>0</v>
      </c>
      <c r="AE355" s="4">
        <f t="shared" si="28"/>
        <v>0</v>
      </c>
      <c r="AF355" s="4">
        <f t="shared" si="28"/>
        <v>0</v>
      </c>
      <c r="AG355" s="4">
        <f t="shared" si="28"/>
        <v>0</v>
      </c>
      <c r="AH355" s="4">
        <f t="shared" si="27"/>
        <v>0</v>
      </c>
      <c r="AI355" s="4">
        <f t="shared" si="27"/>
        <v>0</v>
      </c>
      <c r="AJ355" s="4">
        <f t="shared" si="27"/>
        <v>0</v>
      </c>
      <c r="AK355" s="4">
        <f t="shared" si="27"/>
        <v>0</v>
      </c>
      <c r="AL355" s="4">
        <f t="shared" si="27"/>
        <v>0</v>
      </c>
      <c r="AM355" s="4">
        <f t="shared" si="27"/>
        <v>0</v>
      </c>
    </row>
    <row r="356" spans="1:39" x14ac:dyDescent="0.3">
      <c r="A356" s="9" t="s">
        <v>420</v>
      </c>
      <c r="B356" s="9" t="s">
        <v>26</v>
      </c>
      <c r="C356" s="9" t="s">
        <v>423</v>
      </c>
      <c r="D356" s="10">
        <f>VLOOKUP(C356,'[1]Cenus Pivot Data Sheet'!$A$1:$M$469,2,FALSE)</f>
        <v>216837.16799999995</v>
      </c>
      <c r="E356" s="10">
        <f>VLOOKUP(C356,'[1]Cenus Pivot Data Sheet'!$A$1:$M$469,3,FALSE)</f>
        <v>491629.97200000001</v>
      </c>
      <c r="F356" s="10">
        <f>VLOOKUP(C356,'[1]Cenus Pivot Data Sheet'!$A$1:$M$469,4,FALSE)</f>
        <v>522276.19199999992</v>
      </c>
      <c r="G356" s="10">
        <f>VLOOKUP(C356,'[1]Cenus Pivot Data Sheet'!$A$1:$M$469,5,FALSE)</f>
        <v>468483.92200000002</v>
      </c>
      <c r="H356" s="10">
        <f>VLOOKUP(C356,'[1]Cenus Pivot Data Sheet'!$A$1:$M$469,6,FALSE)</f>
        <v>462286.06899999996</v>
      </c>
      <c r="I356" s="10">
        <f>VLOOKUP(C356,'[1]Cenus Pivot Data Sheet'!$A$1:$M$469,7,FALSE)</f>
        <v>464941.98500000016</v>
      </c>
      <c r="J356" s="10">
        <f>VLOOKUP(C356,'[1]Cenus Pivot Data Sheet'!$A$1:$M$469,8,FALSE)</f>
        <v>418227.66499999998</v>
      </c>
      <c r="K356" s="10">
        <f>VLOOKUP(C356,'[1]Cenus Pivot Data Sheet'!$A$1:$M$469,9,FALSE)</f>
        <v>295450.34299999999</v>
      </c>
      <c r="L356" s="10">
        <f>VLOOKUP(C356,'[1]Cenus Pivot Data Sheet'!$A$1:$M$469,10,FALSE)</f>
        <v>162150.891</v>
      </c>
      <c r="M356" s="10">
        <f>VLOOKUP(C356,'[1]Cenus Pivot Data Sheet'!$A$1:$M$469,11,FALSE)</f>
        <v>60853.624000000003</v>
      </c>
      <c r="N356" s="10">
        <f>VLOOKUP(C356,'[1]Cenus Pivot Data Sheet'!$A$1:$M$469,12,FALSE)</f>
        <v>518454.85800000001</v>
      </c>
      <c r="O356" s="10">
        <f>VLOOKUP(C356,'[1]Cenus Pivot Data Sheet'!$A$1:$M$469,13,FALSE)</f>
        <v>3563137.8309999998</v>
      </c>
      <c r="P356" s="11">
        <f>IFERROR(VLOOKUP(C356,'[1]Influenze Pivot Data Sheet'!$A$1:$M$461,2,FALSE),0)</f>
        <v>0</v>
      </c>
      <c r="Q356" s="11">
        <f>IFERROR(VLOOKUP(C356,'[1]Influenze Pivot Data Sheet'!$A$1:$M$461,3,FALSE),0)</f>
        <v>0</v>
      </c>
      <c r="R356" s="11">
        <f>IFERROR(VLOOKUP(C356,'[1]Influenze Pivot Data Sheet'!$A$1:$M$461,4,FALSE),0)</f>
        <v>0</v>
      </c>
      <c r="S356" s="11">
        <f>IFERROR(VLOOKUP(C356,'[1]Influenze Pivot Data Sheet'!$A$1:$M$461,5,FALSE),0)</f>
        <v>0</v>
      </c>
      <c r="T356" s="11">
        <f>IFERROR(VLOOKUP(C356,'[1]Influenze Pivot Data Sheet'!$A$1:$M$461,6,FALSE),0)</f>
        <v>0</v>
      </c>
      <c r="U356" s="11">
        <f>IFERROR(VLOOKUP(C356,'[1]Influenze Pivot Data Sheet'!$A$1:$M$461,7,FALSE),0)</f>
        <v>0</v>
      </c>
      <c r="V356" s="11">
        <f>IFERROR(VLOOKUP(C356,'[1]Influenze Pivot Data Sheet'!$A$1:$M$461,8,FALSE),0)</f>
        <v>0</v>
      </c>
      <c r="W356" s="11">
        <f>IFERROR(VLOOKUP(C356,'[1]Influenze Pivot Data Sheet'!$A$1:$M$461,9,FALSE),0)</f>
        <v>0</v>
      </c>
      <c r="X356" s="11">
        <f>IFERROR(VLOOKUP(C356,'[1]Influenze Pivot Data Sheet'!$A$1:$M$461,10,FALSE),0)</f>
        <v>0</v>
      </c>
      <c r="Y356" s="11">
        <f>IFERROR(VLOOKUP(C356,'[1]Influenze Pivot Data Sheet'!$A$1:$M$461,11,FALSE),0)</f>
        <v>0</v>
      </c>
      <c r="Z356" s="11">
        <f>IFERROR(VLOOKUP(C356,'[1]Influenze Pivot Data Sheet'!$A$1:$M$461,12,FALSE),0)</f>
        <v>0</v>
      </c>
      <c r="AA356" s="11">
        <f>IFERROR(VLOOKUP(C356,'[1]Influenze Pivot Data Sheet'!$A$1:$M$461,13,FALSE),0)</f>
        <v>0</v>
      </c>
      <c r="AB356" s="4">
        <f t="shared" si="29"/>
        <v>0</v>
      </c>
      <c r="AC356" s="4">
        <f t="shared" si="30"/>
        <v>0</v>
      </c>
      <c r="AD356" s="4">
        <f t="shared" si="31"/>
        <v>0</v>
      </c>
      <c r="AE356" s="4">
        <f t="shared" si="28"/>
        <v>0</v>
      </c>
      <c r="AF356" s="4">
        <f t="shared" si="28"/>
        <v>0</v>
      </c>
      <c r="AG356" s="4">
        <f t="shared" si="28"/>
        <v>0</v>
      </c>
      <c r="AH356" s="4">
        <f t="shared" si="28"/>
        <v>0</v>
      </c>
      <c r="AI356" s="4">
        <f t="shared" si="28"/>
        <v>0</v>
      </c>
      <c r="AJ356" s="4">
        <f t="shared" si="28"/>
        <v>0</v>
      </c>
      <c r="AK356" s="4">
        <f t="shared" si="28"/>
        <v>0</v>
      </c>
      <c r="AL356" s="4">
        <f t="shared" si="28"/>
        <v>0</v>
      </c>
      <c r="AM356" s="4">
        <f t="shared" si="28"/>
        <v>0</v>
      </c>
    </row>
    <row r="357" spans="1:39" x14ac:dyDescent="0.3">
      <c r="A357" s="9" t="s">
        <v>420</v>
      </c>
      <c r="B357" s="9" t="s">
        <v>28</v>
      </c>
      <c r="C357" s="9" t="s">
        <v>424</v>
      </c>
      <c r="D357" s="10">
        <f>VLOOKUP(C357,'[1]Cenus Pivot Data Sheet'!$A$1:$M$469,2,FALSE)</f>
        <v>207994.86199999996</v>
      </c>
      <c r="E357" s="10">
        <f>VLOOKUP(C357,'[1]Cenus Pivot Data Sheet'!$A$1:$M$469,3,FALSE)</f>
        <v>473965.70499999996</v>
      </c>
      <c r="F357" s="10">
        <f>VLOOKUP(C357,'[1]Cenus Pivot Data Sheet'!$A$1:$M$469,4,FALSE)</f>
        <v>511796.69600000005</v>
      </c>
      <c r="G357" s="10">
        <f>VLOOKUP(C357,'[1]Cenus Pivot Data Sheet'!$A$1:$M$469,5,FALSE)</f>
        <v>458542.78500000003</v>
      </c>
      <c r="H357" s="10">
        <f>VLOOKUP(C357,'[1]Cenus Pivot Data Sheet'!$A$1:$M$469,6,FALSE)</f>
        <v>452148.18400000007</v>
      </c>
      <c r="I357" s="10">
        <f>VLOOKUP(C357,'[1]Cenus Pivot Data Sheet'!$A$1:$M$469,7,FALSE)</f>
        <v>454749.1509999999</v>
      </c>
      <c r="J357" s="10">
        <f>VLOOKUP(C357,'[1]Cenus Pivot Data Sheet'!$A$1:$M$469,8,FALSE)</f>
        <v>411071.31000000017</v>
      </c>
      <c r="K357" s="10">
        <f>VLOOKUP(C357,'[1]Cenus Pivot Data Sheet'!$A$1:$M$469,9,FALSE)</f>
        <v>295969.103</v>
      </c>
      <c r="L357" s="10">
        <f>VLOOKUP(C357,'[1]Cenus Pivot Data Sheet'!$A$1:$M$469,10,FALSE)</f>
        <v>158059.47099999999</v>
      </c>
      <c r="M357" s="10">
        <f>VLOOKUP(C357,'[1]Cenus Pivot Data Sheet'!$A$1:$M$469,11,FALSE)</f>
        <v>61340.562999999973</v>
      </c>
      <c r="N357" s="10">
        <f>VLOOKUP(C357,'[1]Cenus Pivot Data Sheet'!$A$1:$M$469,12,FALSE)</f>
        <v>515369.13699999999</v>
      </c>
      <c r="O357" s="10">
        <f>VLOOKUP(C357,'[1]Cenus Pivot Data Sheet'!$A$1:$M$469,13,FALSE)</f>
        <v>3485637.83</v>
      </c>
      <c r="P357" s="11">
        <f>IFERROR(VLOOKUP(C357,'[1]Influenze Pivot Data Sheet'!$A$1:$M$461,2,FALSE),0)</f>
        <v>0</v>
      </c>
      <c r="Q357" s="11">
        <f>IFERROR(VLOOKUP(C357,'[1]Influenze Pivot Data Sheet'!$A$1:$M$461,3,FALSE),0)</f>
        <v>0</v>
      </c>
      <c r="R357" s="11">
        <f>IFERROR(VLOOKUP(C357,'[1]Influenze Pivot Data Sheet'!$A$1:$M$461,4,FALSE),0)</f>
        <v>0</v>
      </c>
      <c r="S357" s="11">
        <f>IFERROR(VLOOKUP(C357,'[1]Influenze Pivot Data Sheet'!$A$1:$M$461,5,FALSE),0)</f>
        <v>0</v>
      </c>
      <c r="T357" s="11">
        <f>IFERROR(VLOOKUP(C357,'[1]Influenze Pivot Data Sheet'!$A$1:$M$461,6,FALSE),0)</f>
        <v>0</v>
      </c>
      <c r="U357" s="11">
        <f>IFERROR(VLOOKUP(C357,'[1]Influenze Pivot Data Sheet'!$A$1:$M$461,7,FALSE),0)</f>
        <v>0</v>
      </c>
      <c r="V357" s="11">
        <f>IFERROR(VLOOKUP(C357,'[1]Influenze Pivot Data Sheet'!$A$1:$M$461,8,FALSE),0)</f>
        <v>0</v>
      </c>
      <c r="W357" s="11">
        <f>IFERROR(VLOOKUP(C357,'[1]Influenze Pivot Data Sheet'!$A$1:$M$461,9,FALSE),0)</f>
        <v>0</v>
      </c>
      <c r="X357" s="11">
        <f>IFERROR(VLOOKUP(C357,'[1]Influenze Pivot Data Sheet'!$A$1:$M$461,10,FALSE),0)</f>
        <v>0</v>
      </c>
      <c r="Y357" s="11">
        <f>IFERROR(VLOOKUP(C357,'[1]Influenze Pivot Data Sheet'!$A$1:$M$461,11,FALSE),0)</f>
        <v>0</v>
      </c>
      <c r="Z357" s="11">
        <f>IFERROR(VLOOKUP(C357,'[1]Influenze Pivot Data Sheet'!$A$1:$M$461,12,FALSE),0)</f>
        <v>0</v>
      </c>
      <c r="AA357" s="11">
        <f>IFERROR(VLOOKUP(C357,'[1]Influenze Pivot Data Sheet'!$A$1:$M$461,13,FALSE),0)</f>
        <v>0</v>
      </c>
      <c r="AB357" s="4">
        <f t="shared" si="29"/>
        <v>0</v>
      </c>
      <c r="AC357" s="4">
        <f t="shared" si="30"/>
        <v>0</v>
      </c>
      <c r="AD357" s="4">
        <f t="shared" si="31"/>
        <v>0</v>
      </c>
      <c r="AE357" s="4">
        <f t="shared" si="28"/>
        <v>0</v>
      </c>
      <c r="AF357" s="4">
        <f t="shared" si="28"/>
        <v>0</v>
      </c>
      <c r="AG357" s="4">
        <f t="shared" si="28"/>
        <v>0</v>
      </c>
      <c r="AH357" s="4">
        <f t="shared" si="28"/>
        <v>0</v>
      </c>
      <c r="AI357" s="4">
        <f t="shared" si="28"/>
        <v>0</v>
      </c>
      <c r="AJ357" s="4">
        <f t="shared" si="28"/>
        <v>0</v>
      </c>
      <c r="AK357" s="4">
        <f t="shared" si="28"/>
        <v>0</v>
      </c>
      <c r="AL357" s="4">
        <f t="shared" si="28"/>
        <v>0</v>
      </c>
      <c r="AM357" s="4">
        <f t="shared" si="28"/>
        <v>0</v>
      </c>
    </row>
    <row r="358" spans="1:39" x14ac:dyDescent="0.3">
      <c r="A358" s="9" t="s">
        <v>420</v>
      </c>
      <c r="B358" s="9" t="s">
        <v>30</v>
      </c>
      <c r="C358" s="9" t="s">
        <v>425</v>
      </c>
      <c r="D358" s="10">
        <f>VLOOKUP(C358,'[1]Cenus Pivot Data Sheet'!$A$1:$M$469,2,FALSE)</f>
        <v>198980.394</v>
      </c>
      <c r="E358" s="10">
        <f>VLOOKUP(C358,'[1]Cenus Pivot Data Sheet'!$A$1:$M$469,3,FALSE)</f>
        <v>451611.93500000006</v>
      </c>
      <c r="F358" s="10">
        <f>VLOOKUP(C358,'[1]Cenus Pivot Data Sheet'!$A$1:$M$469,4,FALSE)</f>
        <v>496093.19699999999</v>
      </c>
      <c r="G358" s="10">
        <f>VLOOKUP(C358,'[1]Cenus Pivot Data Sheet'!$A$1:$M$469,5,FALSE)</f>
        <v>442132.94699999993</v>
      </c>
      <c r="H358" s="10">
        <f>VLOOKUP(C358,'[1]Cenus Pivot Data Sheet'!$A$1:$M$469,6,FALSE)</f>
        <v>436104.19600000017</v>
      </c>
      <c r="I358" s="10">
        <f>VLOOKUP(C358,'[1]Cenus Pivot Data Sheet'!$A$1:$M$469,7,FALSE)</f>
        <v>451463.07199999999</v>
      </c>
      <c r="J358" s="10">
        <f>VLOOKUP(C358,'[1]Cenus Pivot Data Sheet'!$A$1:$M$469,8,FALSE)</f>
        <v>410013.80999999994</v>
      </c>
      <c r="K358" s="10">
        <f>VLOOKUP(C358,'[1]Cenus Pivot Data Sheet'!$A$1:$M$469,9,FALSE)</f>
        <v>301606.72200000007</v>
      </c>
      <c r="L358" s="10">
        <f>VLOOKUP(C358,'[1]Cenus Pivot Data Sheet'!$A$1:$M$469,10,FALSE)</f>
        <v>163230.86000000004</v>
      </c>
      <c r="M358" s="10">
        <f>VLOOKUP(C358,'[1]Cenus Pivot Data Sheet'!$A$1:$M$469,11,FALSE)</f>
        <v>64116.502000000022</v>
      </c>
      <c r="N358" s="10">
        <f>VLOOKUP(C358,'[1]Cenus Pivot Data Sheet'!$A$1:$M$469,12,FALSE)</f>
        <v>528954.08400000015</v>
      </c>
      <c r="O358" s="10">
        <f>VLOOKUP(C358,'[1]Cenus Pivot Data Sheet'!$A$1:$M$469,13,FALSE)</f>
        <v>3415353.6350000002</v>
      </c>
      <c r="P358" s="11">
        <f>IFERROR(VLOOKUP(C358,'[1]Influenze Pivot Data Sheet'!$A$1:$M$461,2,FALSE),0)</f>
        <v>0</v>
      </c>
      <c r="Q358" s="11">
        <f>IFERROR(VLOOKUP(C358,'[1]Influenze Pivot Data Sheet'!$A$1:$M$461,3,FALSE),0)</f>
        <v>0</v>
      </c>
      <c r="R358" s="11">
        <f>IFERROR(VLOOKUP(C358,'[1]Influenze Pivot Data Sheet'!$A$1:$M$461,4,FALSE),0)</f>
        <v>0</v>
      </c>
      <c r="S358" s="11">
        <f>IFERROR(VLOOKUP(C358,'[1]Influenze Pivot Data Sheet'!$A$1:$M$461,5,FALSE),0)</f>
        <v>0</v>
      </c>
      <c r="T358" s="11">
        <f>IFERROR(VLOOKUP(C358,'[1]Influenze Pivot Data Sheet'!$A$1:$M$461,6,FALSE),0)</f>
        <v>0</v>
      </c>
      <c r="U358" s="11">
        <f>IFERROR(VLOOKUP(C358,'[1]Influenze Pivot Data Sheet'!$A$1:$M$461,7,FALSE),0)</f>
        <v>0</v>
      </c>
      <c r="V358" s="11">
        <f>IFERROR(VLOOKUP(C358,'[1]Influenze Pivot Data Sheet'!$A$1:$M$461,8,FALSE),0)</f>
        <v>0</v>
      </c>
      <c r="W358" s="11">
        <f>IFERROR(VLOOKUP(C358,'[1]Influenze Pivot Data Sheet'!$A$1:$M$461,9,FALSE),0)</f>
        <v>0</v>
      </c>
      <c r="X358" s="11">
        <f>IFERROR(VLOOKUP(C358,'[1]Influenze Pivot Data Sheet'!$A$1:$M$461,10,FALSE),0)</f>
        <v>0</v>
      </c>
      <c r="Y358" s="11">
        <f>IFERROR(VLOOKUP(C358,'[1]Influenze Pivot Data Sheet'!$A$1:$M$461,11,FALSE),0)</f>
        <v>0</v>
      </c>
      <c r="Z358" s="11">
        <f>IFERROR(VLOOKUP(C358,'[1]Influenze Pivot Data Sheet'!$A$1:$M$461,12,FALSE),0)</f>
        <v>0</v>
      </c>
      <c r="AA358" s="11">
        <f>IFERROR(VLOOKUP(C358,'[1]Influenze Pivot Data Sheet'!$A$1:$M$461,13,FALSE),0)</f>
        <v>0</v>
      </c>
      <c r="AB358" s="4">
        <f t="shared" si="29"/>
        <v>0</v>
      </c>
      <c r="AC358" s="4">
        <f t="shared" si="30"/>
        <v>0</v>
      </c>
      <c r="AD358" s="4">
        <f t="shared" si="31"/>
        <v>0</v>
      </c>
      <c r="AE358" s="4">
        <f t="shared" si="28"/>
        <v>0</v>
      </c>
      <c r="AF358" s="4">
        <f t="shared" si="28"/>
        <v>0</v>
      </c>
      <c r="AG358" s="4">
        <f t="shared" si="28"/>
        <v>0</v>
      </c>
      <c r="AH358" s="4">
        <f t="shared" si="28"/>
        <v>0</v>
      </c>
      <c r="AI358" s="4">
        <f t="shared" si="28"/>
        <v>0</v>
      </c>
      <c r="AJ358" s="4">
        <f t="shared" si="28"/>
        <v>0</v>
      </c>
      <c r="AK358" s="4">
        <f t="shared" si="28"/>
        <v>0</v>
      </c>
      <c r="AL358" s="4">
        <f t="shared" si="28"/>
        <v>0</v>
      </c>
      <c r="AM358" s="4">
        <f t="shared" si="28"/>
        <v>0</v>
      </c>
    </row>
    <row r="359" spans="1:39" x14ac:dyDescent="0.3">
      <c r="A359" s="9" t="s">
        <v>420</v>
      </c>
      <c r="B359" s="9" t="s">
        <v>32</v>
      </c>
      <c r="C359" s="9" t="s">
        <v>426</v>
      </c>
      <c r="D359" s="10">
        <f>VLOOKUP(C359,'[1]Cenus Pivot Data Sheet'!$A$1:$M$469,2,FALSE)</f>
        <v>184865.66900000002</v>
      </c>
      <c r="E359" s="10">
        <f>VLOOKUP(C359,'[1]Cenus Pivot Data Sheet'!$A$1:$M$469,3,FALSE)</f>
        <v>419806.35699999996</v>
      </c>
      <c r="F359" s="10">
        <f>VLOOKUP(C359,'[1]Cenus Pivot Data Sheet'!$A$1:$M$469,4,FALSE)</f>
        <v>472882.17300000007</v>
      </c>
      <c r="G359" s="10">
        <f>VLOOKUP(C359,'[1]Cenus Pivot Data Sheet'!$A$1:$M$469,5,FALSE)</f>
        <v>416426.7</v>
      </c>
      <c r="H359" s="10">
        <f>VLOOKUP(C359,'[1]Cenus Pivot Data Sheet'!$A$1:$M$469,6,FALSE)</f>
        <v>412039.06899999984</v>
      </c>
      <c r="I359" s="10">
        <f>VLOOKUP(C359,'[1]Cenus Pivot Data Sheet'!$A$1:$M$469,7,FALSE)</f>
        <v>423578.05499999993</v>
      </c>
      <c r="J359" s="10">
        <f>VLOOKUP(C359,'[1]Cenus Pivot Data Sheet'!$A$1:$M$469,8,FALSE)</f>
        <v>391552.33500000002</v>
      </c>
      <c r="K359" s="10">
        <f>VLOOKUP(C359,'[1]Cenus Pivot Data Sheet'!$A$1:$M$469,9,FALSE)</f>
        <v>296659.78899999999</v>
      </c>
      <c r="L359" s="10">
        <f>VLOOKUP(C359,'[1]Cenus Pivot Data Sheet'!$A$1:$M$469,10,FALSE)</f>
        <v>159155.04400000002</v>
      </c>
      <c r="M359" s="10">
        <f>VLOOKUP(C359,'[1]Cenus Pivot Data Sheet'!$A$1:$M$469,11,FALSE)</f>
        <v>61350.267999999996</v>
      </c>
      <c r="N359" s="10">
        <f>VLOOKUP(C359,'[1]Cenus Pivot Data Sheet'!$A$1:$M$469,12,FALSE)</f>
        <v>517165.10099999997</v>
      </c>
      <c r="O359" s="10">
        <f>VLOOKUP(C359,'[1]Cenus Pivot Data Sheet'!$A$1:$M$469,13,FALSE)</f>
        <v>3238315.4590000003</v>
      </c>
      <c r="P359" s="11">
        <f>IFERROR(VLOOKUP(C359,'[1]Influenze Pivot Data Sheet'!$A$1:$M$461,2,FALSE),0)</f>
        <v>0</v>
      </c>
      <c r="Q359" s="11">
        <f>IFERROR(VLOOKUP(C359,'[1]Influenze Pivot Data Sheet'!$A$1:$M$461,3,FALSE),0)</f>
        <v>0</v>
      </c>
      <c r="R359" s="11">
        <f>IFERROR(VLOOKUP(C359,'[1]Influenze Pivot Data Sheet'!$A$1:$M$461,4,FALSE),0)</f>
        <v>0</v>
      </c>
      <c r="S359" s="11">
        <f>IFERROR(VLOOKUP(C359,'[1]Influenze Pivot Data Sheet'!$A$1:$M$461,5,FALSE),0)</f>
        <v>0</v>
      </c>
      <c r="T359" s="11">
        <f>IFERROR(VLOOKUP(C359,'[1]Influenze Pivot Data Sheet'!$A$1:$M$461,6,FALSE),0)</f>
        <v>0</v>
      </c>
      <c r="U359" s="11">
        <f>IFERROR(VLOOKUP(C359,'[1]Influenze Pivot Data Sheet'!$A$1:$M$461,7,FALSE),0)</f>
        <v>0</v>
      </c>
      <c r="V359" s="11">
        <f>IFERROR(VLOOKUP(C359,'[1]Influenze Pivot Data Sheet'!$A$1:$M$461,8,FALSE),0)</f>
        <v>0</v>
      </c>
      <c r="W359" s="11">
        <f>IFERROR(VLOOKUP(C359,'[1]Influenze Pivot Data Sheet'!$A$1:$M$461,9,FALSE),0)</f>
        <v>0</v>
      </c>
      <c r="X359" s="11">
        <f>IFERROR(VLOOKUP(C359,'[1]Influenze Pivot Data Sheet'!$A$1:$M$461,10,FALSE),0)</f>
        <v>0</v>
      </c>
      <c r="Y359" s="11">
        <f>IFERROR(VLOOKUP(C359,'[1]Influenze Pivot Data Sheet'!$A$1:$M$461,11,FALSE),0)</f>
        <v>0</v>
      </c>
      <c r="Z359" s="11">
        <f>IFERROR(VLOOKUP(C359,'[1]Influenze Pivot Data Sheet'!$A$1:$M$461,12,FALSE),0)</f>
        <v>0</v>
      </c>
      <c r="AA359" s="11">
        <f>IFERROR(VLOOKUP(C359,'[1]Influenze Pivot Data Sheet'!$A$1:$M$461,13,FALSE),0)</f>
        <v>0</v>
      </c>
      <c r="AB359" s="4">
        <f t="shared" si="29"/>
        <v>0</v>
      </c>
      <c r="AC359" s="4">
        <f t="shared" si="30"/>
        <v>0</v>
      </c>
      <c r="AD359" s="4">
        <f t="shared" si="31"/>
        <v>0</v>
      </c>
      <c r="AE359" s="4">
        <f t="shared" si="28"/>
        <v>0</v>
      </c>
      <c r="AF359" s="4">
        <f t="shared" si="28"/>
        <v>0</v>
      </c>
      <c r="AG359" s="4">
        <f t="shared" si="28"/>
        <v>0</v>
      </c>
      <c r="AH359" s="4">
        <f t="shared" si="28"/>
        <v>0</v>
      </c>
      <c r="AI359" s="4">
        <f t="shared" si="28"/>
        <v>0</v>
      </c>
      <c r="AJ359" s="4">
        <f t="shared" si="28"/>
        <v>0</v>
      </c>
      <c r="AK359" s="4">
        <f t="shared" si="28"/>
        <v>0</v>
      </c>
      <c r="AL359" s="4">
        <f t="shared" si="28"/>
        <v>0</v>
      </c>
      <c r="AM359" s="4">
        <f t="shared" si="28"/>
        <v>0</v>
      </c>
    </row>
    <row r="360" spans="1:39" x14ac:dyDescent="0.3">
      <c r="A360" s="9" t="s">
        <v>420</v>
      </c>
      <c r="B360" s="9" t="s">
        <v>34</v>
      </c>
      <c r="C360" s="9" t="s">
        <v>427</v>
      </c>
      <c r="D360" s="10">
        <f>VLOOKUP(C360,'[1]Cenus Pivot Data Sheet'!$A$1:$M$469,2,FALSE)</f>
        <v>173161.82600000003</v>
      </c>
      <c r="E360" s="10">
        <f>VLOOKUP(C360,'[1]Cenus Pivot Data Sheet'!$A$1:$M$469,3,FALSE)</f>
        <v>401381.39500000002</v>
      </c>
      <c r="F360" s="10">
        <f>VLOOKUP(C360,'[1]Cenus Pivot Data Sheet'!$A$1:$M$469,4,FALSE)</f>
        <v>455325.31500000006</v>
      </c>
      <c r="G360" s="10">
        <f>VLOOKUP(C360,'[1]Cenus Pivot Data Sheet'!$A$1:$M$469,5,FALSE)</f>
        <v>400513.13500000013</v>
      </c>
      <c r="H360" s="10">
        <f>VLOOKUP(C360,'[1]Cenus Pivot Data Sheet'!$A$1:$M$469,6,FALSE)</f>
        <v>404241.91299999994</v>
      </c>
      <c r="I360" s="10">
        <f>VLOOKUP(C360,'[1]Cenus Pivot Data Sheet'!$A$1:$M$469,7,FALSE)</f>
        <v>419936.201</v>
      </c>
      <c r="J360" s="10">
        <f>VLOOKUP(C360,'[1]Cenus Pivot Data Sheet'!$A$1:$M$469,8,FALSE)</f>
        <v>387922.04600000003</v>
      </c>
      <c r="K360" s="10">
        <f>VLOOKUP(C360,'[1]Cenus Pivot Data Sheet'!$A$1:$M$469,9,FALSE)</f>
        <v>302107.89699999988</v>
      </c>
      <c r="L360" s="10">
        <f>VLOOKUP(C360,'[1]Cenus Pivot Data Sheet'!$A$1:$M$469,10,FALSE)</f>
        <v>164947.56799999997</v>
      </c>
      <c r="M360" s="10">
        <f>VLOOKUP(C360,'[1]Cenus Pivot Data Sheet'!$A$1:$M$469,11,FALSE)</f>
        <v>63675.611000000026</v>
      </c>
      <c r="N360" s="10">
        <f>VLOOKUP(C360,'[1]Cenus Pivot Data Sheet'!$A$1:$M$469,12,FALSE)</f>
        <v>530731.07599999988</v>
      </c>
      <c r="O360" s="10">
        <f>VLOOKUP(C360,'[1]Cenus Pivot Data Sheet'!$A$1:$M$469,13,FALSE)</f>
        <v>3173212.9070000001</v>
      </c>
      <c r="P360" s="11">
        <f>IFERROR(VLOOKUP(C360,'[1]Influenze Pivot Data Sheet'!$A$1:$M$461,2,FALSE),0)</f>
        <v>0</v>
      </c>
      <c r="Q360" s="11">
        <f>IFERROR(VLOOKUP(C360,'[1]Influenze Pivot Data Sheet'!$A$1:$M$461,3,FALSE),0)</f>
        <v>0</v>
      </c>
      <c r="R360" s="11">
        <f>IFERROR(VLOOKUP(C360,'[1]Influenze Pivot Data Sheet'!$A$1:$M$461,4,FALSE),0)</f>
        <v>0</v>
      </c>
      <c r="S360" s="11">
        <f>IFERROR(VLOOKUP(C360,'[1]Influenze Pivot Data Sheet'!$A$1:$M$461,5,FALSE),0)</f>
        <v>0</v>
      </c>
      <c r="T360" s="11">
        <f>IFERROR(VLOOKUP(C360,'[1]Influenze Pivot Data Sheet'!$A$1:$M$461,6,FALSE),0)</f>
        <v>0</v>
      </c>
      <c r="U360" s="11">
        <f>IFERROR(VLOOKUP(C360,'[1]Influenze Pivot Data Sheet'!$A$1:$M$461,7,FALSE),0)</f>
        <v>0</v>
      </c>
      <c r="V360" s="11">
        <f>IFERROR(VLOOKUP(C360,'[1]Influenze Pivot Data Sheet'!$A$1:$M$461,8,FALSE),0)</f>
        <v>0</v>
      </c>
      <c r="W360" s="11">
        <f>IFERROR(VLOOKUP(C360,'[1]Influenze Pivot Data Sheet'!$A$1:$M$461,9,FALSE),0)</f>
        <v>0</v>
      </c>
      <c r="X360" s="11">
        <f>IFERROR(VLOOKUP(C360,'[1]Influenze Pivot Data Sheet'!$A$1:$M$461,10,FALSE),0)</f>
        <v>0</v>
      </c>
      <c r="Y360" s="11">
        <f>IFERROR(VLOOKUP(C360,'[1]Influenze Pivot Data Sheet'!$A$1:$M$461,11,FALSE),0)</f>
        <v>0</v>
      </c>
      <c r="Z360" s="11">
        <f>IFERROR(VLOOKUP(C360,'[1]Influenze Pivot Data Sheet'!$A$1:$M$461,12,FALSE),0)</f>
        <v>0</v>
      </c>
      <c r="AA360" s="11">
        <f>IFERROR(VLOOKUP(C360,'[1]Influenze Pivot Data Sheet'!$A$1:$M$461,13,FALSE),0)</f>
        <v>0</v>
      </c>
      <c r="AB360" s="4">
        <f t="shared" si="29"/>
        <v>0</v>
      </c>
      <c r="AC360" s="4">
        <f t="shared" si="30"/>
        <v>0</v>
      </c>
      <c r="AD360" s="4">
        <f t="shared" si="31"/>
        <v>0</v>
      </c>
      <c r="AE360" s="4">
        <f t="shared" si="28"/>
        <v>0</v>
      </c>
      <c r="AF360" s="4">
        <f t="shared" si="28"/>
        <v>0</v>
      </c>
      <c r="AG360" s="4">
        <f t="shared" si="28"/>
        <v>0</v>
      </c>
      <c r="AH360" s="4">
        <f t="shared" si="28"/>
        <v>0</v>
      </c>
      <c r="AI360" s="4">
        <f t="shared" si="28"/>
        <v>0</v>
      </c>
      <c r="AJ360" s="4">
        <f t="shared" si="28"/>
        <v>0</v>
      </c>
      <c r="AK360" s="4">
        <f t="shared" si="28"/>
        <v>0</v>
      </c>
      <c r="AL360" s="4">
        <f t="shared" si="28"/>
        <v>0</v>
      </c>
      <c r="AM360" s="4">
        <f t="shared" si="28"/>
        <v>0</v>
      </c>
    </row>
    <row r="361" spans="1:39" x14ac:dyDescent="0.3">
      <c r="A361" s="9" t="s">
        <v>420</v>
      </c>
      <c r="B361" s="9" t="s">
        <v>36</v>
      </c>
      <c r="C361" s="9" t="s">
        <v>428</v>
      </c>
      <c r="D361" s="10">
        <f>VLOOKUP(C361,'[1]Cenus Pivot Data Sheet'!$A$1:$M$469,2,FALSE)</f>
        <v>163320.962</v>
      </c>
      <c r="E361" s="10">
        <f>VLOOKUP(C361,'[1]Cenus Pivot Data Sheet'!$A$1:$M$469,3,FALSE)</f>
        <v>385589.91399999999</v>
      </c>
      <c r="F361" s="10">
        <f>VLOOKUP(C361,'[1]Cenus Pivot Data Sheet'!$A$1:$M$469,4,FALSE)</f>
        <v>441616.00299999997</v>
      </c>
      <c r="G361" s="10">
        <f>VLOOKUP(C361,'[1]Cenus Pivot Data Sheet'!$A$1:$M$469,5,FALSE)</f>
        <v>384532.06199999992</v>
      </c>
      <c r="H361" s="10">
        <f>VLOOKUP(C361,'[1]Cenus Pivot Data Sheet'!$A$1:$M$469,6,FALSE)</f>
        <v>390775.10900000005</v>
      </c>
      <c r="I361" s="10">
        <f>VLOOKUP(C361,'[1]Cenus Pivot Data Sheet'!$A$1:$M$469,7,FALSE)</f>
        <v>410136.34100000001</v>
      </c>
      <c r="J361" s="10">
        <f>VLOOKUP(C361,'[1]Cenus Pivot Data Sheet'!$A$1:$M$469,8,FALSE)</f>
        <v>386937.66300000006</v>
      </c>
      <c r="K361" s="10">
        <f>VLOOKUP(C361,'[1]Cenus Pivot Data Sheet'!$A$1:$M$469,9,FALSE)</f>
        <v>304591.17200000002</v>
      </c>
      <c r="L361" s="10">
        <f>VLOOKUP(C361,'[1]Cenus Pivot Data Sheet'!$A$1:$M$469,10,FALSE)</f>
        <v>163209.52799999999</v>
      </c>
      <c r="M361" s="10">
        <f>VLOOKUP(C361,'[1]Cenus Pivot Data Sheet'!$A$1:$M$469,11,FALSE)</f>
        <v>64987.896000000022</v>
      </c>
      <c r="N361" s="10">
        <f>VLOOKUP(C361,'[1]Cenus Pivot Data Sheet'!$A$1:$M$469,12,FALSE)</f>
        <v>532788.59600000002</v>
      </c>
      <c r="O361" s="10">
        <f>VLOOKUP(C361,'[1]Cenus Pivot Data Sheet'!$A$1:$M$469,13,FALSE)</f>
        <v>3095696.65</v>
      </c>
      <c r="P361" s="11">
        <f>IFERROR(VLOOKUP(C361,'[1]Influenze Pivot Data Sheet'!$A$1:$M$461,2,FALSE),0)</f>
        <v>0</v>
      </c>
      <c r="Q361" s="11">
        <f>IFERROR(VLOOKUP(C361,'[1]Influenze Pivot Data Sheet'!$A$1:$M$461,3,FALSE),0)</f>
        <v>0</v>
      </c>
      <c r="R361" s="11">
        <f>IFERROR(VLOOKUP(C361,'[1]Influenze Pivot Data Sheet'!$A$1:$M$461,4,FALSE),0)</f>
        <v>0</v>
      </c>
      <c r="S361" s="11">
        <f>IFERROR(VLOOKUP(C361,'[1]Influenze Pivot Data Sheet'!$A$1:$M$461,5,FALSE),0)</f>
        <v>0</v>
      </c>
      <c r="T361" s="11">
        <f>IFERROR(VLOOKUP(C361,'[1]Influenze Pivot Data Sheet'!$A$1:$M$461,6,FALSE),0)</f>
        <v>0</v>
      </c>
      <c r="U361" s="11">
        <f>IFERROR(VLOOKUP(C361,'[1]Influenze Pivot Data Sheet'!$A$1:$M$461,7,FALSE),0)</f>
        <v>0</v>
      </c>
      <c r="V361" s="11">
        <f>IFERROR(VLOOKUP(C361,'[1]Influenze Pivot Data Sheet'!$A$1:$M$461,8,FALSE),0)</f>
        <v>0</v>
      </c>
      <c r="W361" s="11">
        <f>IFERROR(VLOOKUP(C361,'[1]Influenze Pivot Data Sheet'!$A$1:$M$461,9,FALSE),0)</f>
        <v>0</v>
      </c>
      <c r="X361" s="11">
        <f>IFERROR(VLOOKUP(C361,'[1]Influenze Pivot Data Sheet'!$A$1:$M$461,10,FALSE),0)</f>
        <v>0</v>
      </c>
      <c r="Y361" s="11">
        <f>IFERROR(VLOOKUP(C361,'[1]Influenze Pivot Data Sheet'!$A$1:$M$461,11,FALSE),0)</f>
        <v>0</v>
      </c>
      <c r="Z361" s="11">
        <f>IFERROR(VLOOKUP(C361,'[1]Influenze Pivot Data Sheet'!$A$1:$M$461,12,FALSE),0)</f>
        <v>0</v>
      </c>
      <c r="AA361" s="11">
        <f>IFERROR(VLOOKUP(C361,'[1]Influenze Pivot Data Sheet'!$A$1:$M$461,13,FALSE),0)</f>
        <v>0</v>
      </c>
      <c r="AB361" s="4">
        <f t="shared" si="29"/>
        <v>0</v>
      </c>
      <c r="AC361" s="4">
        <f t="shared" si="30"/>
        <v>0</v>
      </c>
      <c r="AD361" s="4">
        <f t="shared" si="31"/>
        <v>0</v>
      </c>
      <c r="AE361" s="4">
        <f t="shared" si="28"/>
        <v>0</v>
      </c>
      <c r="AF361" s="4">
        <f t="shared" si="28"/>
        <v>0</v>
      </c>
      <c r="AG361" s="4">
        <f t="shared" si="28"/>
        <v>0</v>
      </c>
      <c r="AH361" s="4">
        <f t="shared" si="28"/>
        <v>0</v>
      </c>
      <c r="AI361" s="4">
        <f t="shared" si="28"/>
        <v>0</v>
      </c>
      <c r="AJ361" s="4">
        <f t="shared" si="28"/>
        <v>0</v>
      </c>
      <c r="AK361" s="4">
        <f t="shared" si="28"/>
        <v>0</v>
      </c>
      <c r="AL361" s="4">
        <f t="shared" si="28"/>
        <v>0</v>
      </c>
      <c r="AM361" s="4">
        <f t="shared" si="28"/>
        <v>0</v>
      </c>
    </row>
    <row r="362" spans="1:39" x14ac:dyDescent="0.3">
      <c r="A362" s="9" t="s">
        <v>420</v>
      </c>
      <c r="B362" s="9" t="s">
        <v>38</v>
      </c>
      <c r="C362" s="9" t="s">
        <v>429</v>
      </c>
      <c r="D362" s="10">
        <f>VLOOKUP(C362,'[1]Cenus Pivot Data Sheet'!$A$1:$M$469,2,FALSE)</f>
        <v>160569</v>
      </c>
      <c r="E362" s="10">
        <f>VLOOKUP(C362,'[1]Cenus Pivot Data Sheet'!$A$1:$M$469,3,FALSE)</f>
        <v>379777</v>
      </c>
      <c r="F362" s="10">
        <f>VLOOKUP(C362,'[1]Cenus Pivot Data Sheet'!$A$1:$M$469,4,FALSE)</f>
        <v>439762</v>
      </c>
      <c r="G362" s="10">
        <f>VLOOKUP(C362,'[1]Cenus Pivot Data Sheet'!$A$1:$M$469,5,FALSE)</f>
        <v>396059</v>
      </c>
      <c r="H362" s="10">
        <f>VLOOKUP(C362,'[1]Cenus Pivot Data Sheet'!$A$1:$M$469,6,FALSE)</f>
        <v>394478</v>
      </c>
      <c r="I362" s="10">
        <f>VLOOKUP(C362,'[1]Cenus Pivot Data Sheet'!$A$1:$M$469,7,FALSE)</f>
        <v>417057</v>
      </c>
      <c r="J362" s="10">
        <f>VLOOKUP(C362,'[1]Cenus Pivot Data Sheet'!$A$1:$M$469,8,FALSE)</f>
        <v>402480</v>
      </c>
      <c r="K362" s="10">
        <f>VLOOKUP(C362,'[1]Cenus Pivot Data Sheet'!$A$1:$M$469,9,FALSE)</f>
        <v>327198</v>
      </c>
      <c r="L362" s="10">
        <f>VLOOKUP(C362,'[1]Cenus Pivot Data Sheet'!$A$1:$M$469,10,FALSE)</f>
        <v>183780</v>
      </c>
      <c r="M362" s="10">
        <f>VLOOKUP(C362,'[1]Cenus Pivot Data Sheet'!$A$1:$M$469,11,FALSE)</f>
        <v>69802</v>
      </c>
      <c r="N362" s="10">
        <f>VLOOKUP(C362,'[1]Cenus Pivot Data Sheet'!$A$1:$M$469,12,FALSE)</f>
        <v>580780</v>
      </c>
      <c r="O362" s="10">
        <f>VLOOKUP(C362,'[1]Cenus Pivot Data Sheet'!$A$1:$M$469,13,FALSE)</f>
        <v>3170962</v>
      </c>
      <c r="P362" s="11">
        <f>IFERROR(VLOOKUP(C362,'[1]Influenze Pivot Data Sheet'!$A$1:$M$461,2,FALSE),0)</f>
        <v>0</v>
      </c>
      <c r="Q362" s="11">
        <f>IFERROR(VLOOKUP(C362,'[1]Influenze Pivot Data Sheet'!$A$1:$M$461,3,FALSE),0)</f>
        <v>0</v>
      </c>
      <c r="R362" s="11">
        <f>IFERROR(VLOOKUP(C362,'[1]Influenze Pivot Data Sheet'!$A$1:$M$461,4,FALSE),0)</f>
        <v>0</v>
      </c>
      <c r="S362" s="11">
        <f>IFERROR(VLOOKUP(C362,'[1]Influenze Pivot Data Sheet'!$A$1:$M$461,5,FALSE),0)</f>
        <v>0</v>
      </c>
      <c r="T362" s="11">
        <f>IFERROR(VLOOKUP(C362,'[1]Influenze Pivot Data Sheet'!$A$1:$M$461,6,FALSE),0)</f>
        <v>0</v>
      </c>
      <c r="U362" s="11">
        <f>IFERROR(VLOOKUP(C362,'[1]Influenze Pivot Data Sheet'!$A$1:$M$461,7,FALSE),0)</f>
        <v>0</v>
      </c>
      <c r="V362" s="11">
        <f>IFERROR(VLOOKUP(C362,'[1]Influenze Pivot Data Sheet'!$A$1:$M$461,8,FALSE),0)</f>
        <v>0</v>
      </c>
      <c r="W362" s="11">
        <f>IFERROR(VLOOKUP(C362,'[1]Influenze Pivot Data Sheet'!$A$1:$M$461,9,FALSE),0)</f>
        <v>0</v>
      </c>
      <c r="X362" s="11">
        <f>IFERROR(VLOOKUP(C362,'[1]Influenze Pivot Data Sheet'!$A$1:$M$461,10,FALSE),0)</f>
        <v>0</v>
      </c>
      <c r="Y362" s="11">
        <f>IFERROR(VLOOKUP(C362,'[1]Influenze Pivot Data Sheet'!$A$1:$M$461,11,FALSE),0)</f>
        <v>0</v>
      </c>
      <c r="Z362" s="11">
        <f>IFERROR(VLOOKUP(C362,'[1]Influenze Pivot Data Sheet'!$A$1:$M$461,12,FALSE),0)</f>
        <v>0</v>
      </c>
      <c r="AA362" s="11">
        <f>IFERROR(VLOOKUP(C362,'[1]Influenze Pivot Data Sheet'!$A$1:$M$461,13,FALSE),0)</f>
        <v>0</v>
      </c>
      <c r="AB362" s="4">
        <f t="shared" si="29"/>
        <v>0</v>
      </c>
      <c r="AC362" s="4">
        <f t="shared" si="30"/>
        <v>0</v>
      </c>
      <c r="AD362" s="4">
        <f t="shared" si="31"/>
        <v>0</v>
      </c>
      <c r="AE362" s="4">
        <f t="shared" si="28"/>
        <v>0</v>
      </c>
      <c r="AF362" s="4">
        <f t="shared" si="28"/>
        <v>0</v>
      </c>
      <c r="AG362" s="4">
        <f t="shared" si="28"/>
        <v>0</v>
      </c>
      <c r="AH362" s="4">
        <f t="shared" si="28"/>
        <v>0</v>
      </c>
      <c r="AI362" s="4">
        <f t="shared" si="28"/>
        <v>0</v>
      </c>
      <c r="AJ362" s="4">
        <f t="shared" si="28"/>
        <v>0</v>
      </c>
      <c r="AK362" s="4">
        <f t="shared" si="28"/>
        <v>0</v>
      </c>
      <c r="AL362" s="4">
        <f t="shared" si="28"/>
        <v>0</v>
      </c>
      <c r="AM362" s="4">
        <f t="shared" si="28"/>
        <v>0</v>
      </c>
    </row>
    <row r="363" spans="1:39" x14ac:dyDescent="0.3">
      <c r="A363" s="9" t="s">
        <v>430</v>
      </c>
      <c r="B363" s="9" t="s">
        <v>22</v>
      </c>
      <c r="C363" s="9" t="s">
        <v>431</v>
      </c>
      <c r="D363" s="10">
        <f>VLOOKUP(C363,'[1]Cenus Pivot Data Sheet'!$A$1:$M$469,2,FALSE)</f>
        <v>61090.154999999999</v>
      </c>
      <c r="E363" s="10">
        <f>VLOOKUP(C363,'[1]Cenus Pivot Data Sheet'!$A$1:$M$469,3,FALSE)</f>
        <v>129218.09700000001</v>
      </c>
      <c r="F363" s="10">
        <f>VLOOKUP(C363,'[1]Cenus Pivot Data Sheet'!$A$1:$M$469,4,FALSE)</f>
        <v>152566.22200000001</v>
      </c>
      <c r="G363" s="10">
        <f>VLOOKUP(C363,'[1]Cenus Pivot Data Sheet'!$A$1:$M$469,5,FALSE)</f>
        <v>132592.07399999999</v>
      </c>
      <c r="H363" s="10">
        <f>VLOOKUP(C363,'[1]Cenus Pivot Data Sheet'!$A$1:$M$469,6,FALSE)</f>
        <v>153612.867</v>
      </c>
      <c r="I363" s="10">
        <f>VLOOKUP(C363,'[1]Cenus Pivot Data Sheet'!$A$1:$M$469,7,FALSE)</f>
        <v>160689.891</v>
      </c>
      <c r="J363" s="10">
        <f>VLOOKUP(C363,'[1]Cenus Pivot Data Sheet'!$A$1:$M$469,8,FALSE)</f>
        <v>118191.06200000001</v>
      </c>
      <c r="K363" s="10">
        <f>VLOOKUP(C363,'[1]Cenus Pivot Data Sheet'!$A$1:$M$469,9,FALSE)</f>
        <v>70282.956000000006</v>
      </c>
      <c r="L363" s="10">
        <f>VLOOKUP(C363,'[1]Cenus Pivot Data Sheet'!$A$1:$M$469,10,FALSE)</f>
        <v>55547.460999999996</v>
      </c>
      <c r="M363" s="10">
        <f>VLOOKUP(C363,'[1]Cenus Pivot Data Sheet'!$A$1:$M$469,11,FALSE)</f>
        <v>23552.727999999999</v>
      </c>
      <c r="N363" s="10">
        <f>VLOOKUP(C363,'[1]Cenus Pivot Data Sheet'!$A$1:$M$469,12,FALSE)</f>
        <v>149383.14499999999</v>
      </c>
      <c r="O363" s="10">
        <f>VLOOKUP(C363,'[1]Cenus Pivot Data Sheet'!$A$1:$M$469,13,FALSE)</f>
        <v>1057343.513</v>
      </c>
      <c r="P363" s="11">
        <f>IFERROR(VLOOKUP(C363,'[1]Influenze Pivot Data Sheet'!$A$1:$M$461,2,FALSE),0)</f>
        <v>101</v>
      </c>
      <c r="Q363" s="11">
        <f>IFERROR(VLOOKUP(C363,'[1]Influenze Pivot Data Sheet'!$A$1:$M$461,3,FALSE),0)</f>
        <v>52</v>
      </c>
      <c r="R363" s="11">
        <f>IFERROR(VLOOKUP(C363,'[1]Influenze Pivot Data Sheet'!$A$1:$M$461,4,FALSE),0)</f>
        <v>57</v>
      </c>
      <c r="S363" s="11">
        <f>IFERROR(VLOOKUP(C363,'[1]Influenze Pivot Data Sheet'!$A$1:$M$461,5,FALSE),0)</f>
        <v>71</v>
      </c>
      <c r="T363" s="11">
        <f>IFERROR(VLOOKUP(C363,'[1]Influenze Pivot Data Sheet'!$A$1:$M$461,6,FALSE),0)</f>
        <v>74</v>
      </c>
      <c r="U363" s="11">
        <f>IFERROR(VLOOKUP(C363,'[1]Influenze Pivot Data Sheet'!$A$1:$M$461,7,FALSE),0)</f>
        <v>33</v>
      </c>
      <c r="V363" s="11">
        <f>IFERROR(VLOOKUP(C363,'[1]Influenze Pivot Data Sheet'!$A$1:$M$461,8,FALSE),0)</f>
        <v>42</v>
      </c>
      <c r="W363" s="11">
        <f>IFERROR(VLOOKUP(C363,'[1]Influenze Pivot Data Sheet'!$A$1:$M$461,9,FALSE),0)</f>
        <v>42</v>
      </c>
      <c r="X363" s="11">
        <f>IFERROR(VLOOKUP(C363,'[1]Influenze Pivot Data Sheet'!$A$1:$M$461,10,FALSE),0)</f>
        <v>73</v>
      </c>
      <c r="Y363" s="11">
        <f>IFERROR(VLOOKUP(C363,'[1]Influenze Pivot Data Sheet'!$A$1:$M$461,11,FALSE),0)</f>
        <v>94</v>
      </c>
      <c r="Z363" s="11">
        <f>IFERROR(VLOOKUP(C363,'[1]Influenze Pivot Data Sheet'!$A$1:$M$461,12,FALSE),0)</f>
        <v>209</v>
      </c>
      <c r="AA363" s="11">
        <f>IFERROR(VLOOKUP(C363,'[1]Influenze Pivot Data Sheet'!$A$1:$M$461,13,FALSE),0)</f>
        <v>639</v>
      </c>
      <c r="AB363" s="4">
        <f t="shared" si="29"/>
        <v>1.6532942173743052E-3</v>
      </c>
      <c r="AC363" s="4">
        <f t="shared" si="30"/>
        <v>4.0242041329551539E-4</v>
      </c>
      <c r="AD363" s="4">
        <f t="shared" si="31"/>
        <v>3.7360825517459558E-4</v>
      </c>
      <c r="AE363" s="4">
        <f t="shared" si="28"/>
        <v>5.3547695467830159E-4</v>
      </c>
      <c r="AF363" s="4">
        <f t="shared" si="28"/>
        <v>4.8173047899691894E-4</v>
      </c>
      <c r="AG363" s="4">
        <f t="shared" si="28"/>
        <v>2.0536450547470968E-4</v>
      </c>
      <c r="AH363" s="4">
        <f t="shared" si="28"/>
        <v>3.5535682046752398E-4</v>
      </c>
      <c r="AI363" s="4">
        <f t="shared" si="28"/>
        <v>5.9758442715471434E-4</v>
      </c>
      <c r="AJ363" s="4">
        <f t="shared" si="28"/>
        <v>1.3141914803270667E-3</v>
      </c>
      <c r="AK363" s="4">
        <f t="shared" si="28"/>
        <v>3.9910451137549754E-3</v>
      </c>
      <c r="AL363" s="4">
        <f t="shared" si="28"/>
        <v>1.3990868916302439E-3</v>
      </c>
      <c r="AM363" s="4">
        <f t="shared" si="28"/>
        <v>6.0434474902765114E-4</v>
      </c>
    </row>
    <row r="364" spans="1:39" x14ac:dyDescent="0.3">
      <c r="A364" s="9" t="s">
        <v>430</v>
      </c>
      <c r="B364" s="9" t="s">
        <v>24</v>
      </c>
      <c r="C364" s="9" t="s">
        <v>432</v>
      </c>
      <c r="D364" s="10">
        <f>VLOOKUP(C364,'[1]Cenus Pivot Data Sheet'!$A$1:$M$469,2,FALSE)</f>
        <v>59283.510999999999</v>
      </c>
      <c r="E364" s="10">
        <f>VLOOKUP(C364,'[1]Cenus Pivot Data Sheet'!$A$1:$M$469,3,FALSE)</f>
        <v>127533.791</v>
      </c>
      <c r="F364" s="10">
        <f>VLOOKUP(C364,'[1]Cenus Pivot Data Sheet'!$A$1:$M$469,4,FALSE)</f>
        <v>160698.10000000003</v>
      </c>
      <c r="G364" s="10">
        <f>VLOOKUP(C364,'[1]Cenus Pivot Data Sheet'!$A$1:$M$469,5,FALSE)</f>
        <v>127788.05600000001</v>
      </c>
      <c r="H364" s="10">
        <f>VLOOKUP(C364,'[1]Cenus Pivot Data Sheet'!$A$1:$M$469,6,FALSE)</f>
        <v>146914.60700000002</v>
      </c>
      <c r="I364" s="10">
        <f>VLOOKUP(C364,'[1]Cenus Pivot Data Sheet'!$A$1:$M$469,7,FALSE)</f>
        <v>160827.18800000002</v>
      </c>
      <c r="J364" s="10">
        <f>VLOOKUP(C364,'[1]Cenus Pivot Data Sheet'!$A$1:$M$469,8,FALSE)</f>
        <v>122761.476</v>
      </c>
      <c r="K364" s="10">
        <f>VLOOKUP(C364,'[1]Cenus Pivot Data Sheet'!$A$1:$M$469,9,FALSE)</f>
        <v>70635.231</v>
      </c>
      <c r="L364" s="10">
        <f>VLOOKUP(C364,'[1]Cenus Pivot Data Sheet'!$A$1:$M$469,10,FALSE)</f>
        <v>54667.649000000005</v>
      </c>
      <c r="M364" s="10">
        <f>VLOOKUP(C364,'[1]Cenus Pivot Data Sheet'!$A$1:$M$469,11,FALSE)</f>
        <v>24560.228999999999</v>
      </c>
      <c r="N364" s="10">
        <f>VLOOKUP(C364,'[1]Cenus Pivot Data Sheet'!$A$1:$M$469,12,FALSE)</f>
        <v>149863.109</v>
      </c>
      <c r="O364" s="10">
        <f>VLOOKUP(C364,'[1]Cenus Pivot Data Sheet'!$A$1:$M$469,13,FALSE)</f>
        <v>1055669.838</v>
      </c>
      <c r="P364" s="11">
        <f>IFERROR(VLOOKUP(C364,'[1]Influenze Pivot Data Sheet'!$A$1:$M$461,2,FALSE),0)</f>
        <v>124</v>
      </c>
      <c r="Q364" s="11">
        <f>IFERROR(VLOOKUP(C364,'[1]Influenze Pivot Data Sheet'!$A$1:$M$461,3,FALSE),0)</f>
        <v>61</v>
      </c>
      <c r="R364" s="11">
        <f>IFERROR(VLOOKUP(C364,'[1]Influenze Pivot Data Sheet'!$A$1:$M$461,4,FALSE),0)</f>
        <v>53</v>
      </c>
      <c r="S364" s="11">
        <f>IFERROR(VLOOKUP(C364,'[1]Influenze Pivot Data Sheet'!$A$1:$M$461,5,FALSE),0)</f>
        <v>55</v>
      </c>
      <c r="T364" s="11">
        <f>IFERROR(VLOOKUP(C364,'[1]Influenze Pivot Data Sheet'!$A$1:$M$461,6,FALSE),0)</f>
        <v>45</v>
      </c>
      <c r="U364" s="11">
        <f>IFERROR(VLOOKUP(C364,'[1]Influenze Pivot Data Sheet'!$A$1:$M$461,7,FALSE),0)</f>
        <v>63</v>
      </c>
      <c r="V364" s="11">
        <f>IFERROR(VLOOKUP(C364,'[1]Influenze Pivot Data Sheet'!$A$1:$M$461,8,FALSE),0)</f>
        <v>76</v>
      </c>
      <c r="W364" s="11">
        <f>IFERROR(VLOOKUP(C364,'[1]Influenze Pivot Data Sheet'!$A$1:$M$461,9,FALSE),0)</f>
        <v>56</v>
      </c>
      <c r="X364" s="11">
        <f>IFERROR(VLOOKUP(C364,'[1]Influenze Pivot Data Sheet'!$A$1:$M$461,10,FALSE),0)</f>
        <v>49</v>
      </c>
      <c r="Y364" s="11">
        <f>IFERROR(VLOOKUP(C364,'[1]Influenze Pivot Data Sheet'!$A$1:$M$461,11,FALSE),0)</f>
        <v>120</v>
      </c>
      <c r="Z364" s="11">
        <f>IFERROR(VLOOKUP(C364,'[1]Influenze Pivot Data Sheet'!$A$1:$M$461,12,FALSE),0)</f>
        <v>225</v>
      </c>
      <c r="AA364" s="11">
        <f>IFERROR(VLOOKUP(C364,'[1]Influenze Pivot Data Sheet'!$A$1:$M$461,13,FALSE),0)</f>
        <v>702</v>
      </c>
      <c r="AB364" s="4">
        <f t="shared" si="29"/>
        <v>2.0916439986153994E-3</v>
      </c>
      <c r="AC364" s="4">
        <f t="shared" si="30"/>
        <v>4.7830460869778427E-4</v>
      </c>
      <c r="AD364" s="4">
        <f t="shared" si="31"/>
        <v>3.2981099340938062E-4</v>
      </c>
      <c r="AE364" s="4">
        <f t="shared" si="28"/>
        <v>4.3040016196818891E-4</v>
      </c>
      <c r="AF364" s="4">
        <f t="shared" si="28"/>
        <v>3.063003803290982E-4</v>
      </c>
      <c r="AG364" s="4">
        <f t="shared" si="28"/>
        <v>3.9172481210079973E-4</v>
      </c>
      <c r="AH364" s="4">
        <f t="shared" si="28"/>
        <v>6.1908672391654859E-4</v>
      </c>
      <c r="AI364" s="4">
        <f t="shared" si="28"/>
        <v>7.9280550523010249E-4</v>
      </c>
      <c r="AJ364" s="4">
        <f t="shared" si="28"/>
        <v>8.9632535688520271E-4</v>
      </c>
      <c r="AK364" s="4">
        <f t="shared" si="28"/>
        <v>4.885947928254252E-3</v>
      </c>
      <c r="AL364" s="4">
        <f t="shared" si="28"/>
        <v>1.5013701604175314E-3</v>
      </c>
      <c r="AM364" s="4">
        <f t="shared" si="28"/>
        <v>6.6498063573546939E-4</v>
      </c>
    </row>
    <row r="365" spans="1:39" x14ac:dyDescent="0.3">
      <c r="A365" s="9" t="s">
        <v>430</v>
      </c>
      <c r="B365" s="9" t="s">
        <v>26</v>
      </c>
      <c r="C365" s="9" t="s">
        <v>433</v>
      </c>
      <c r="D365" s="10">
        <f>VLOOKUP(C365,'[1]Cenus Pivot Data Sheet'!$A$1:$M$469,2,FALSE)</f>
        <v>58002.799999999996</v>
      </c>
      <c r="E365" s="10">
        <f>VLOOKUP(C365,'[1]Cenus Pivot Data Sheet'!$A$1:$M$469,3,FALSE)</f>
        <v>126279.783</v>
      </c>
      <c r="F365" s="10">
        <f>VLOOKUP(C365,'[1]Cenus Pivot Data Sheet'!$A$1:$M$469,4,FALSE)</f>
        <v>161452.304</v>
      </c>
      <c r="G365" s="10">
        <f>VLOOKUP(C365,'[1]Cenus Pivot Data Sheet'!$A$1:$M$469,5,FALSE)</f>
        <v>127379.747</v>
      </c>
      <c r="H365" s="10">
        <f>VLOOKUP(C365,'[1]Cenus Pivot Data Sheet'!$A$1:$M$469,6,FALSE)</f>
        <v>142137.97</v>
      </c>
      <c r="I365" s="10">
        <f>VLOOKUP(C365,'[1]Cenus Pivot Data Sheet'!$A$1:$M$469,7,FALSE)</f>
        <v>160668.035</v>
      </c>
      <c r="J365" s="10">
        <f>VLOOKUP(C365,'[1]Cenus Pivot Data Sheet'!$A$1:$M$469,8,FALSE)</f>
        <v>127612.29800000001</v>
      </c>
      <c r="K365" s="10">
        <f>VLOOKUP(C365,'[1]Cenus Pivot Data Sheet'!$A$1:$M$469,9,FALSE)</f>
        <v>72231.608000000007</v>
      </c>
      <c r="L365" s="10">
        <f>VLOOKUP(C365,'[1]Cenus Pivot Data Sheet'!$A$1:$M$469,10,FALSE)</f>
        <v>53682.701000000001</v>
      </c>
      <c r="M365" s="10">
        <f>VLOOKUP(C365,'[1]Cenus Pivot Data Sheet'!$A$1:$M$469,11,FALSE)</f>
        <v>25087.218999999997</v>
      </c>
      <c r="N365" s="10">
        <f>VLOOKUP(C365,'[1]Cenus Pivot Data Sheet'!$A$1:$M$469,12,FALSE)</f>
        <v>151001.52799999999</v>
      </c>
      <c r="O365" s="10">
        <f>VLOOKUP(C365,'[1]Cenus Pivot Data Sheet'!$A$1:$M$469,13,FALSE)</f>
        <v>1054534.4649999999</v>
      </c>
      <c r="P365" s="11">
        <f>IFERROR(VLOOKUP(C365,'[1]Influenze Pivot Data Sheet'!$A$1:$M$461,2,FALSE),0)</f>
        <v>111</v>
      </c>
      <c r="Q365" s="11">
        <f>IFERROR(VLOOKUP(C365,'[1]Influenze Pivot Data Sheet'!$A$1:$M$461,3,FALSE),0)</f>
        <v>50</v>
      </c>
      <c r="R365" s="11">
        <f>IFERROR(VLOOKUP(C365,'[1]Influenze Pivot Data Sheet'!$A$1:$M$461,4,FALSE),0)</f>
        <v>48</v>
      </c>
      <c r="S365" s="11">
        <f>IFERROR(VLOOKUP(C365,'[1]Influenze Pivot Data Sheet'!$A$1:$M$461,5,FALSE),0)</f>
        <v>43</v>
      </c>
      <c r="T365" s="11">
        <f>IFERROR(VLOOKUP(C365,'[1]Influenze Pivot Data Sheet'!$A$1:$M$461,6,FALSE),0)</f>
        <v>49</v>
      </c>
      <c r="U365" s="11">
        <f>IFERROR(VLOOKUP(C365,'[1]Influenze Pivot Data Sheet'!$A$1:$M$461,7,FALSE),0)</f>
        <v>71</v>
      </c>
      <c r="V365" s="11">
        <f>IFERROR(VLOOKUP(C365,'[1]Influenze Pivot Data Sheet'!$A$1:$M$461,8,FALSE),0)</f>
        <v>52</v>
      </c>
      <c r="W365" s="11">
        <f>IFERROR(VLOOKUP(C365,'[1]Influenze Pivot Data Sheet'!$A$1:$M$461,9,FALSE),0)</f>
        <v>57</v>
      </c>
      <c r="X365" s="11">
        <f>IFERROR(VLOOKUP(C365,'[1]Influenze Pivot Data Sheet'!$A$1:$M$461,10,FALSE),0)</f>
        <v>67</v>
      </c>
      <c r="Y365" s="11">
        <f>IFERROR(VLOOKUP(C365,'[1]Influenze Pivot Data Sheet'!$A$1:$M$461,11,FALSE),0)</f>
        <v>123</v>
      </c>
      <c r="Z365" s="11">
        <f>IFERROR(VLOOKUP(C365,'[1]Influenze Pivot Data Sheet'!$A$1:$M$461,12,FALSE),0)</f>
        <v>247</v>
      </c>
      <c r="AA365" s="11">
        <f>IFERROR(VLOOKUP(C365,'[1]Influenze Pivot Data Sheet'!$A$1:$M$461,13,FALSE),0)</f>
        <v>671</v>
      </c>
      <c r="AB365" s="4">
        <f t="shared" si="29"/>
        <v>1.9137007178963775E-3</v>
      </c>
      <c r="AC365" s="4">
        <f t="shared" si="30"/>
        <v>3.9594619829208923E-4</v>
      </c>
      <c r="AD365" s="4">
        <f t="shared" si="31"/>
        <v>2.9730142469815726E-4</v>
      </c>
      <c r="AE365" s="4">
        <f t="shared" si="28"/>
        <v>3.3757328784771412E-4</v>
      </c>
      <c r="AF365" s="4">
        <f t="shared" si="28"/>
        <v>3.4473547075422563E-4</v>
      </c>
      <c r="AG365" s="4">
        <f t="shared" si="28"/>
        <v>4.4190495016634764E-4</v>
      </c>
      <c r="AH365" s="4">
        <f t="shared" si="28"/>
        <v>4.0748423792195948E-4</v>
      </c>
      <c r="AI365" s="4">
        <f t="shared" si="28"/>
        <v>7.8912821655583235E-4</v>
      </c>
      <c r="AJ365" s="4">
        <f t="shared" si="28"/>
        <v>1.2480743098228235E-3</v>
      </c>
      <c r="AK365" s="4">
        <f t="shared" si="28"/>
        <v>4.9028949761231013E-3</v>
      </c>
      <c r="AL365" s="4">
        <f t="shared" si="28"/>
        <v>1.6357450369641293E-3</v>
      </c>
      <c r="AM365" s="4">
        <f t="shared" si="28"/>
        <v>6.36299734404603E-4</v>
      </c>
    </row>
    <row r="366" spans="1:39" x14ac:dyDescent="0.3">
      <c r="A366" s="9" t="s">
        <v>430</v>
      </c>
      <c r="B366" s="9" t="s">
        <v>28</v>
      </c>
      <c r="C366" s="9" t="s">
        <v>434</v>
      </c>
      <c r="D366" s="10">
        <f>VLOOKUP(C366,'[1]Cenus Pivot Data Sheet'!$A$1:$M$469,2,FALSE)</f>
        <v>56621.285000000003</v>
      </c>
      <c r="E366" s="10">
        <f>VLOOKUP(C366,'[1]Cenus Pivot Data Sheet'!$A$1:$M$469,3,FALSE)</f>
        <v>124764.889</v>
      </c>
      <c r="F366" s="10">
        <f>VLOOKUP(C366,'[1]Cenus Pivot Data Sheet'!$A$1:$M$469,4,FALSE)</f>
        <v>161408.93099999998</v>
      </c>
      <c r="G366" s="10">
        <f>VLOOKUP(C366,'[1]Cenus Pivot Data Sheet'!$A$1:$M$469,5,FALSE)</f>
        <v>128129.56299999999</v>
      </c>
      <c r="H366" s="10">
        <f>VLOOKUP(C366,'[1]Cenus Pivot Data Sheet'!$A$1:$M$469,6,FALSE)</f>
        <v>137111.88400000002</v>
      </c>
      <c r="I366" s="10">
        <f>VLOOKUP(C366,'[1]Cenus Pivot Data Sheet'!$A$1:$M$469,7,FALSE)</f>
        <v>160128.08900000001</v>
      </c>
      <c r="J366" s="10">
        <f>VLOOKUP(C366,'[1]Cenus Pivot Data Sheet'!$A$1:$M$469,8,FALSE)</f>
        <v>130742.87299999999</v>
      </c>
      <c r="K366" s="10">
        <f>VLOOKUP(C366,'[1]Cenus Pivot Data Sheet'!$A$1:$M$469,9,FALSE)</f>
        <v>75064.737000000008</v>
      </c>
      <c r="L366" s="10">
        <f>VLOOKUP(C366,'[1]Cenus Pivot Data Sheet'!$A$1:$M$469,10,FALSE)</f>
        <v>51452.986999999994</v>
      </c>
      <c r="M366" s="10">
        <f>VLOOKUP(C366,'[1]Cenus Pivot Data Sheet'!$A$1:$M$469,11,FALSE)</f>
        <v>26116.227999999999</v>
      </c>
      <c r="N366" s="10">
        <f>VLOOKUP(C366,'[1]Cenus Pivot Data Sheet'!$A$1:$M$469,12,FALSE)</f>
        <v>152633.95199999999</v>
      </c>
      <c r="O366" s="10">
        <f>VLOOKUP(C366,'[1]Cenus Pivot Data Sheet'!$A$1:$M$469,13,FALSE)</f>
        <v>1051541.4659999998</v>
      </c>
      <c r="P366" s="11">
        <f>IFERROR(VLOOKUP(C366,'[1]Influenze Pivot Data Sheet'!$A$1:$M$461,2,FALSE),0)</f>
        <v>88</v>
      </c>
      <c r="Q366" s="11">
        <f>IFERROR(VLOOKUP(C366,'[1]Influenze Pivot Data Sheet'!$A$1:$M$461,3,FALSE),0)</f>
        <v>52</v>
      </c>
      <c r="R366" s="11">
        <f>IFERROR(VLOOKUP(C366,'[1]Influenze Pivot Data Sheet'!$A$1:$M$461,4,FALSE),0)</f>
        <v>73</v>
      </c>
      <c r="S366" s="11">
        <f>IFERROR(VLOOKUP(C366,'[1]Influenze Pivot Data Sheet'!$A$1:$M$461,5,FALSE),0)</f>
        <v>32</v>
      </c>
      <c r="T366" s="11">
        <f>IFERROR(VLOOKUP(C366,'[1]Influenze Pivot Data Sheet'!$A$1:$M$461,6,FALSE),0)</f>
        <v>69</v>
      </c>
      <c r="U366" s="11">
        <f>IFERROR(VLOOKUP(C366,'[1]Influenze Pivot Data Sheet'!$A$1:$M$461,7,FALSE),0)</f>
        <v>58</v>
      </c>
      <c r="V366" s="11">
        <f>IFERROR(VLOOKUP(C366,'[1]Influenze Pivot Data Sheet'!$A$1:$M$461,8,FALSE),0)</f>
        <v>65</v>
      </c>
      <c r="W366" s="11">
        <f>IFERROR(VLOOKUP(C366,'[1]Influenze Pivot Data Sheet'!$A$1:$M$461,9,FALSE),0)</f>
        <v>42</v>
      </c>
      <c r="X366" s="11">
        <f>IFERROR(VLOOKUP(C366,'[1]Influenze Pivot Data Sheet'!$A$1:$M$461,10,FALSE),0)</f>
        <v>75</v>
      </c>
      <c r="Y366" s="11">
        <f>IFERROR(VLOOKUP(C366,'[1]Influenze Pivot Data Sheet'!$A$1:$M$461,11,FALSE),0)</f>
        <v>68</v>
      </c>
      <c r="Z366" s="11">
        <f>IFERROR(VLOOKUP(C366,'[1]Influenze Pivot Data Sheet'!$A$1:$M$461,12,FALSE),0)</f>
        <v>185</v>
      </c>
      <c r="AA366" s="11">
        <f>IFERROR(VLOOKUP(C366,'[1]Influenze Pivot Data Sheet'!$A$1:$M$461,13,FALSE),0)</f>
        <v>622</v>
      </c>
      <c r="AB366" s="4">
        <f t="shared" si="29"/>
        <v>1.5541858507803204E-3</v>
      </c>
      <c r="AC366" s="4">
        <f t="shared" si="30"/>
        <v>4.1678392388102073E-4</v>
      </c>
      <c r="AD366" s="4">
        <f t="shared" si="31"/>
        <v>4.522674151159579E-4</v>
      </c>
      <c r="AE366" s="4">
        <f t="shared" si="28"/>
        <v>2.4974720314936217E-4</v>
      </c>
      <c r="AF366" s="4">
        <f t="shared" si="28"/>
        <v>5.0323865435325792E-4</v>
      </c>
      <c r="AG366" s="4">
        <f t="shared" si="28"/>
        <v>3.6221003049627349E-4</v>
      </c>
      <c r="AH366" s="4">
        <f t="shared" si="28"/>
        <v>4.9715903061117533E-4</v>
      </c>
      <c r="AI366" s="4">
        <f t="shared" si="28"/>
        <v>5.5951704726548226E-4</v>
      </c>
      <c r="AJ366" s="4">
        <f t="shared" si="28"/>
        <v>1.4576413221646396E-3</v>
      </c>
      <c r="AK366" s="4">
        <f t="shared" si="28"/>
        <v>2.603745073752611E-3</v>
      </c>
      <c r="AL366" s="4">
        <f t="shared" si="28"/>
        <v>1.2120501210634972E-3</v>
      </c>
      <c r="AM366" s="4">
        <f t="shared" si="28"/>
        <v>5.9151257474044316E-4</v>
      </c>
    </row>
    <row r="367" spans="1:39" x14ac:dyDescent="0.3">
      <c r="A367" s="9" t="s">
        <v>430</v>
      </c>
      <c r="B367" s="9" t="s">
        <v>30</v>
      </c>
      <c r="C367" s="9" t="s">
        <v>435</v>
      </c>
      <c r="D367" s="10">
        <f>VLOOKUP(C367,'[1]Cenus Pivot Data Sheet'!$A$1:$M$469,2,FALSE)</f>
        <v>56278.313000000002</v>
      </c>
      <c r="E367" s="10">
        <f>VLOOKUP(C367,'[1]Cenus Pivot Data Sheet'!$A$1:$M$469,3,FALSE)</f>
        <v>123212.005</v>
      </c>
      <c r="F367" s="10">
        <f>VLOOKUP(C367,'[1]Cenus Pivot Data Sheet'!$A$1:$M$469,4,FALSE)</f>
        <v>160714.88900000002</v>
      </c>
      <c r="G367" s="10">
        <f>VLOOKUP(C367,'[1]Cenus Pivot Data Sheet'!$A$1:$M$469,5,FALSE)</f>
        <v>129837.633</v>
      </c>
      <c r="H367" s="10">
        <f>VLOOKUP(C367,'[1]Cenus Pivot Data Sheet'!$A$1:$M$469,6,FALSE)</f>
        <v>133707.217</v>
      </c>
      <c r="I367" s="10">
        <f>VLOOKUP(C367,'[1]Cenus Pivot Data Sheet'!$A$1:$M$469,7,FALSE)</f>
        <v>159528.17699999997</v>
      </c>
      <c r="J367" s="10">
        <f>VLOOKUP(C367,'[1]Cenus Pivot Data Sheet'!$A$1:$M$469,8,FALSE)</f>
        <v>134099.59299999999</v>
      </c>
      <c r="K367" s="10">
        <f>VLOOKUP(C367,'[1]Cenus Pivot Data Sheet'!$A$1:$M$469,9,FALSE)</f>
        <v>78665.146000000008</v>
      </c>
      <c r="L367" s="10">
        <f>VLOOKUP(C367,'[1]Cenus Pivot Data Sheet'!$A$1:$M$469,10,FALSE)</f>
        <v>50036.478999999999</v>
      </c>
      <c r="M367" s="10">
        <f>VLOOKUP(C367,'[1]Cenus Pivot Data Sheet'!$A$1:$M$469,11,FALSE)</f>
        <v>27201.741999999998</v>
      </c>
      <c r="N367" s="10">
        <f>VLOOKUP(C367,'[1]Cenus Pivot Data Sheet'!$A$1:$M$469,12,FALSE)</f>
        <v>155903.367</v>
      </c>
      <c r="O367" s="10">
        <f>VLOOKUP(C367,'[1]Cenus Pivot Data Sheet'!$A$1:$M$469,13,FALSE)</f>
        <v>1053281.1940000001</v>
      </c>
      <c r="P367" s="11">
        <f>IFERROR(VLOOKUP(C367,'[1]Influenze Pivot Data Sheet'!$A$1:$M$461,2,FALSE),0)</f>
        <v>101</v>
      </c>
      <c r="Q367" s="11">
        <f>IFERROR(VLOOKUP(C367,'[1]Influenze Pivot Data Sheet'!$A$1:$M$461,3,FALSE),0)</f>
        <v>49</v>
      </c>
      <c r="R367" s="11">
        <f>IFERROR(VLOOKUP(C367,'[1]Influenze Pivot Data Sheet'!$A$1:$M$461,4,FALSE),0)</f>
        <v>24</v>
      </c>
      <c r="S367" s="11">
        <f>IFERROR(VLOOKUP(C367,'[1]Influenze Pivot Data Sheet'!$A$1:$M$461,5,FALSE),0)</f>
        <v>43</v>
      </c>
      <c r="T367" s="11">
        <f>IFERROR(VLOOKUP(C367,'[1]Influenze Pivot Data Sheet'!$A$1:$M$461,6,FALSE),0)</f>
        <v>52</v>
      </c>
      <c r="U367" s="11">
        <f>IFERROR(VLOOKUP(C367,'[1]Influenze Pivot Data Sheet'!$A$1:$M$461,7,FALSE),0)</f>
        <v>66</v>
      </c>
      <c r="V367" s="11">
        <f>IFERROR(VLOOKUP(C367,'[1]Influenze Pivot Data Sheet'!$A$1:$M$461,8,FALSE),0)</f>
        <v>54</v>
      </c>
      <c r="W367" s="11">
        <f>IFERROR(VLOOKUP(C367,'[1]Influenze Pivot Data Sheet'!$A$1:$M$461,9,FALSE),0)</f>
        <v>65</v>
      </c>
      <c r="X367" s="11">
        <f>IFERROR(VLOOKUP(C367,'[1]Influenze Pivot Data Sheet'!$A$1:$M$461,10,FALSE),0)</f>
        <v>71</v>
      </c>
      <c r="Y367" s="11">
        <f>IFERROR(VLOOKUP(C367,'[1]Influenze Pivot Data Sheet'!$A$1:$M$461,11,FALSE),0)</f>
        <v>103</v>
      </c>
      <c r="Z367" s="11">
        <f>IFERROR(VLOOKUP(C367,'[1]Influenze Pivot Data Sheet'!$A$1:$M$461,12,FALSE),0)</f>
        <v>239</v>
      </c>
      <c r="AA367" s="11">
        <f>IFERROR(VLOOKUP(C367,'[1]Influenze Pivot Data Sheet'!$A$1:$M$461,13,FALSE),0)</f>
        <v>628</v>
      </c>
      <c r="AB367" s="4">
        <f t="shared" si="29"/>
        <v>1.7946522313133301E-3</v>
      </c>
      <c r="AC367" s="4">
        <f t="shared" si="30"/>
        <v>3.9768852069244385E-4</v>
      </c>
      <c r="AD367" s="4">
        <f t="shared" si="31"/>
        <v>1.4933277277128938E-4</v>
      </c>
      <c r="AE367" s="4">
        <f t="shared" si="28"/>
        <v>3.311828705318434E-4</v>
      </c>
      <c r="AF367" s="4">
        <f t="shared" si="28"/>
        <v>3.8890944832095339E-4</v>
      </c>
      <c r="AG367" s="4">
        <f t="shared" si="28"/>
        <v>4.1372001637052502E-4</v>
      </c>
      <c r="AH367" s="4">
        <f t="shared" si="28"/>
        <v>4.0268578592926829E-4</v>
      </c>
      <c r="AI367" s="4">
        <f t="shared" si="28"/>
        <v>8.2628715899160719E-4</v>
      </c>
      <c r="AJ367" s="4">
        <f t="shared" si="28"/>
        <v>1.4189647516964572E-3</v>
      </c>
      <c r="AK367" s="4">
        <f t="shared" si="28"/>
        <v>3.7865222014090128E-3</v>
      </c>
      <c r="AL367" s="4">
        <f t="shared" si="28"/>
        <v>1.5330008876588278E-3</v>
      </c>
      <c r="AM367" s="4">
        <f t="shared" si="28"/>
        <v>5.9623204475442286E-4</v>
      </c>
    </row>
    <row r="368" spans="1:39" x14ac:dyDescent="0.3">
      <c r="A368" s="9" t="s">
        <v>430</v>
      </c>
      <c r="B368" s="9" t="s">
        <v>32</v>
      </c>
      <c r="C368" s="9" t="s">
        <v>436</v>
      </c>
      <c r="D368" s="10">
        <f>VLOOKUP(C368,'[1]Cenus Pivot Data Sheet'!$A$1:$M$469,2,FALSE)</f>
        <v>55335.516999999993</v>
      </c>
      <c r="E368" s="10">
        <f>VLOOKUP(C368,'[1]Cenus Pivot Data Sheet'!$A$1:$M$469,3,FALSE)</f>
        <v>121847.66500000001</v>
      </c>
      <c r="F368" s="10">
        <f>VLOOKUP(C368,'[1]Cenus Pivot Data Sheet'!$A$1:$M$469,4,FALSE)</f>
        <v>159175.99800000002</v>
      </c>
      <c r="G368" s="10">
        <f>VLOOKUP(C368,'[1]Cenus Pivot Data Sheet'!$A$1:$M$469,5,FALSE)</f>
        <v>132136.65400000001</v>
      </c>
      <c r="H368" s="10">
        <f>VLOOKUP(C368,'[1]Cenus Pivot Data Sheet'!$A$1:$M$469,6,FALSE)</f>
        <v>130328.41</v>
      </c>
      <c r="I368" s="10">
        <f>VLOOKUP(C368,'[1]Cenus Pivot Data Sheet'!$A$1:$M$469,7,FALSE)</f>
        <v>156938.89799999999</v>
      </c>
      <c r="J368" s="10">
        <f>VLOOKUP(C368,'[1]Cenus Pivot Data Sheet'!$A$1:$M$469,8,FALSE)</f>
        <v>137176.37900000002</v>
      </c>
      <c r="K368" s="10">
        <f>VLOOKUP(C368,'[1]Cenus Pivot Data Sheet'!$A$1:$M$469,9,FALSE)</f>
        <v>81733.797000000006</v>
      </c>
      <c r="L368" s="10">
        <f>VLOOKUP(C368,'[1]Cenus Pivot Data Sheet'!$A$1:$M$469,10,FALSE)</f>
        <v>49353.992999999995</v>
      </c>
      <c r="M368" s="10">
        <f>VLOOKUP(C368,'[1]Cenus Pivot Data Sheet'!$A$1:$M$469,11,FALSE)</f>
        <v>27806.085999999999</v>
      </c>
      <c r="N368" s="10">
        <f>VLOOKUP(C368,'[1]Cenus Pivot Data Sheet'!$A$1:$M$469,12,FALSE)</f>
        <v>158893.87600000002</v>
      </c>
      <c r="O368" s="10">
        <f>VLOOKUP(C368,'[1]Cenus Pivot Data Sheet'!$A$1:$M$469,13,FALSE)</f>
        <v>1051833.3969999999</v>
      </c>
      <c r="P368" s="11">
        <f>IFERROR(VLOOKUP(C368,'[1]Influenze Pivot Data Sheet'!$A$1:$M$461,2,FALSE),0)</f>
        <v>91</v>
      </c>
      <c r="Q368" s="11">
        <f>IFERROR(VLOOKUP(C368,'[1]Influenze Pivot Data Sheet'!$A$1:$M$461,3,FALSE),0)</f>
        <v>58</v>
      </c>
      <c r="R368" s="11">
        <f>IFERROR(VLOOKUP(C368,'[1]Influenze Pivot Data Sheet'!$A$1:$M$461,4,FALSE),0)</f>
        <v>46</v>
      </c>
      <c r="S368" s="11">
        <f>IFERROR(VLOOKUP(C368,'[1]Influenze Pivot Data Sheet'!$A$1:$M$461,5,FALSE),0)</f>
        <v>51</v>
      </c>
      <c r="T368" s="11">
        <f>IFERROR(VLOOKUP(C368,'[1]Influenze Pivot Data Sheet'!$A$1:$M$461,6,FALSE),0)</f>
        <v>42</v>
      </c>
      <c r="U368" s="11">
        <f>IFERROR(VLOOKUP(C368,'[1]Influenze Pivot Data Sheet'!$A$1:$M$461,7,FALSE),0)</f>
        <v>70</v>
      </c>
      <c r="V368" s="11">
        <f>IFERROR(VLOOKUP(C368,'[1]Influenze Pivot Data Sheet'!$A$1:$M$461,8,FALSE),0)</f>
        <v>55</v>
      </c>
      <c r="W368" s="11">
        <f>IFERROR(VLOOKUP(C368,'[1]Influenze Pivot Data Sheet'!$A$1:$M$461,9,FALSE),0)</f>
        <v>68</v>
      </c>
      <c r="X368" s="11">
        <f>IFERROR(VLOOKUP(C368,'[1]Influenze Pivot Data Sheet'!$A$1:$M$461,10,FALSE),0)</f>
        <v>66</v>
      </c>
      <c r="Y368" s="11">
        <f>IFERROR(VLOOKUP(C368,'[1]Influenze Pivot Data Sheet'!$A$1:$M$461,11,FALSE),0)</f>
        <v>100</v>
      </c>
      <c r="Z368" s="11">
        <f>IFERROR(VLOOKUP(C368,'[1]Influenze Pivot Data Sheet'!$A$1:$M$461,12,FALSE),0)</f>
        <v>234</v>
      </c>
      <c r="AA368" s="11">
        <f>IFERROR(VLOOKUP(C368,'[1]Influenze Pivot Data Sheet'!$A$1:$M$461,13,FALSE),0)</f>
        <v>647</v>
      </c>
      <c r="AB368" s="4">
        <f t="shared" si="29"/>
        <v>1.6445134144133869E-3</v>
      </c>
      <c r="AC368" s="4">
        <f t="shared" si="30"/>
        <v>4.7600419753632533E-4</v>
      </c>
      <c r="AD368" s="4">
        <f t="shared" si="31"/>
        <v>2.8898829332296689E-4</v>
      </c>
      <c r="AE368" s="4">
        <f t="shared" si="28"/>
        <v>3.8596406414226288E-4</v>
      </c>
      <c r="AF368" s="4">
        <f t="shared" si="28"/>
        <v>3.2226281284333938E-4</v>
      </c>
      <c r="AG368" s="4">
        <f t="shared" si="28"/>
        <v>4.460334620165359E-4</v>
      </c>
      <c r="AH368" s="4">
        <f t="shared" si="28"/>
        <v>4.0094366392336389E-4</v>
      </c>
      <c r="AI368" s="4">
        <f t="shared" si="28"/>
        <v>8.3196917916342488E-4</v>
      </c>
      <c r="AJ368" s="4">
        <f t="shared" si="28"/>
        <v>1.337277816609489E-3</v>
      </c>
      <c r="AK368" s="4">
        <f t="shared" si="28"/>
        <v>3.5963349893976451E-3</v>
      </c>
      <c r="AL368" s="4">
        <f t="shared" si="28"/>
        <v>1.4726810490795755E-3</v>
      </c>
      <c r="AM368" s="4">
        <f t="shared" si="28"/>
        <v>6.1511642608548978E-4</v>
      </c>
    </row>
    <row r="369" spans="1:39" x14ac:dyDescent="0.3">
      <c r="A369" s="9" t="s">
        <v>430</v>
      </c>
      <c r="B369" s="9" t="s">
        <v>34</v>
      </c>
      <c r="C369" s="9" t="s">
        <v>437</v>
      </c>
      <c r="D369" s="10">
        <f>VLOOKUP(C369,'[1]Cenus Pivot Data Sheet'!$A$1:$M$469,2,FALSE)</f>
        <v>56512.299000000006</v>
      </c>
      <c r="E369" s="10">
        <f>VLOOKUP(C369,'[1]Cenus Pivot Data Sheet'!$A$1:$M$469,3,FALSE)</f>
        <v>122122.46899999998</v>
      </c>
      <c r="F369" s="10">
        <f>VLOOKUP(C369,'[1]Cenus Pivot Data Sheet'!$A$1:$M$469,4,FALSE)</f>
        <v>156389.48200000002</v>
      </c>
      <c r="G369" s="10">
        <f>VLOOKUP(C369,'[1]Cenus Pivot Data Sheet'!$A$1:$M$469,5,FALSE)</f>
        <v>135632.40100000001</v>
      </c>
      <c r="H369" s="10">
        <f>VLOOKUP(C369,'[1]Cenus Pivot Data Sheet'!$A$1:$M$469,6,FALSE)</f>
        <v>128623.53599999999</v>
      </c>
      <c r="I369" s="10">
        <f>VLOOKUP(C369,'[1]Cenus Pivot Data Sheet'!$A$1:$M$469,7,FALSE)</f>
        <v>153927.08799999999</v>
      </c>
      <c r="J369" s="10">
        <f>VLOOKUP(C369,'[1]Cenus Pivot Data Sheet'!$A$1:$M$469,8,FALSE)</f>
        <v>139139.07199999999</v>
      </c>
      <c r="K369" s="10">
        <f>VLOOKUP(C369,'[1]Cenus Pivot Data Sheet'!$A$1:$M$469,9,FALSE)</f>
        <v>85217.907999999996</v>
      </c>
      <c r="L369" s="10">
        <f>VLOOKUP(C369,'[1]Cenus Pivot Data Sheet'!$A$1:$M$469,10,FALSE)</f>
        <v>48522.133000000002</v>
      </c>
      <c r="M369" s="10">
        <f>VLOOKUP(C369,'[1]Cenus Pivot Data Sheet'!$A$1:$M$469,11,FALSE)</f>
        <v>28050.168000000001</v>
      </c>
      <c r="N369" s="10">
        <f>VLOOKUP(C369,'[1]Cenus Pivot Data Sheet'!$A$1:$M$469,12,FALSE)</f>
        <v>161790.209</v>
      </c>
      <c r="O369" s="10">
        <f>VLOOKUP(C369,'[1]Cenus Pivot Data Sheet'!$A$1:$M$469,13,FALSE)</f>
        <v>1054136.5560000001</v>
      </c>
      <c r="P369" s="11">
        <f>IFERROR(VLOOKUP(C369,'[1]Influenze Pivot Data Sheet'!$A$1:$M$461,2,FALSE),0)</f>
        <v>133</v>
      </c>
      <c r="Q369" s="11">
        <f>IFERROR(VLOOKUP(C369,'[1]Influenze Pivot Data Sheet'!$A$1:$M$461,3,FALSE),0)</f>
        <v>42</v>
      </c>
      <c r="R369" s="11">
        <f>IFERROR(VLOOKUP(C369,'[1]Influenze Pivot Data Sheet'!$A$1:$M$461,4,FALSE),0)</f>
        <v>49</v>
      </c>
      <c r="S369" s="11">
        <f>IFERROR(VLOOKUP(C369,'[1]Influenze Pivot Data Sheet'!$A$1:$M$461,5,FALSE),0)</f>
        <v>66</v>
      </c>
      <c r="T369" s="11">
        <f>IFERROR(VLOOKUP(C369,'[1]Influenze Pivot Data Sheet'!$A$1:$M$461,6,FALSE),0)</f>
        <v>52</v>
      </c>
      <c r="U369" s="11">
        <f>IFERROR(VLOOKUP(C369,'[1]Influenze Pivot Data Sheet'!$A$1:$M$461,7,FALSE),0)</f>
        <v>62</v>
      </c>
      <c r="V369" s="11">
        <f>IFERROR(VLOOKUP(C369,'[1]Influenze Pivot Data Sheet'!$A$1:$M$461,8,FALSE),0)</f>
        <v>50</v>
      </c>
      <c r="W369" s="11">
        <f>IFERROR(VLOOKUP(C369,'[1]Influenze Pivot Data Sheet'!$A$1:$M$461,9,FALSE),0)</f>
        <v>40</v>
      </c>
      <c r="X369" s="11">
        <f>IFERROR(VLOOKUP(C369,'[1]Influenze Pivot Data Sheet'!$A$1:$M$461,10,FALSE),0)</f>
        <v>49</v>
      </c>
      <c r="Y369" s="11">
        <f>IFERROR(VLOOKUP(C369,'[1]Influenze Pivot Data Sheet'!$A$1:$M$461,11,FALSE),0)</f>
        <v>146</v>
      </c>
      <c r="Z369" s="11">
        <f>IFERROR(VLOOKUP(C369,'[1]Influenze Pivot Data Sheet'!$A$1:$M$461,12,FALSE),0)</f>
        <v>235</v>
      </c>
      <c r="AA369" s="11">
        <f>IFERROR(VLOOKUP(C369,'[1]Influenze Pivot Data Sheet'!$A$1:$M$461,13,FALSE),0)</f>
        <v>689</v>
      </c>
      <c r="AB369" s="4">
        <f t="shared" si="29"/>
        <v>2.3534699942042701E-3</v>
      </c>
      <c r="AC369" s="4">
        <f t="shared" si="30"/>
        <v>3.439170559186779E-4</v>
      </c>
      <c r="AD369" s="4">
        <f t="shared" si="31"/>
        <v>3.1332030372733117E-4</v>
      </c>
      <c r="AE369" s="4">
        <f t="shared" ref="AE369:AM397" si="32">S369/G369</f>
        <v>4.8660939062783378E-4</v>
      </c>
      <c r="AF369" s="4">
        <f t="shared" si="32"/>
        <v>4.0428059760384756E-4</v>
      </c>
      <c r="AG369" s="4">
        <f t="shared" si="32"/>
        <v>4.0278810445631248E-4</v>
      </c>
      <c r="AH369" s="4">
        <f t="shared" si="32"/>
        <v>3.5935269138491884E-4</v>
      </c>
      <c r="AI369" s="4">
        <f t="shared" si="32"/>
        <v>4.6938490909680629E-4</v>
      </c>
      <c r="AJ369" s="4">
        <f t="shared" si="32"/>
        <v>1.0098484334973485E-3</v>
      </c>
      <c r="AK369" s="4">
        <f t="shared" si="32"/>
        <v>5.2049599132525694E-3</v>
      </c>
      <c r="AL369" s="4">
        <f t="shared" si="32"/>
        <v>1.452498278186908E-3</v>
      </c>
      <c r="AM369" s="4">
        <f t="shared" si="32"/>
        <v>6.5361550747700277E-4</v>
      </c>
    </row>
    <row r="370" spans="1:39" x14ac:dyDescent="0.3">
      <c r="A370" s="9" t="s">
        <v>430</v>
      </c>
      <c r="B370" s="9" t="s">
        <v>36</v>
      </c>
      <c r="C370" s="9" t="s">
        <v>438</v>
      </c>
      <c r="D370" s="10">
        <f>VLOOKUP(C370,'[1]Cenus Pivot Data Sheet'!$A$1:$M$469,2,FALSE)</f>
        <v>55056.795999999995</v>
      </c>
      <c r="E370" s="10">
        <f>VLOOKUP(C370,'[1]Cenus Pivot Data Sheet'!$A$1:$M$469,3,FALSE)</f>
        <v>118658.35799999999</v>
      </c>
      <c r="F370" s="10">
        <f>VLOOKUP(C370,'[1]Cenus Pivot Data Sheet'!$A$1:$M$469,4,FALSE)</f>
        <v>156283.859</v>
      </c>
      <c r="G370" s="10">
        <f>VLOOKUP(C370,'[1]Cenus Pivot Data Sheet'!$A$1:$M$469,5,FALSE)</f>
        <v>138074.07199999999</v>
      </c>
      <c r="H370" s="10">
        <f>VLOOKUP(C370,'[1]Cenus Pivot Data Sheet'!$A$1:$M$469,6,FALSE)</f>
        <v>125863.67599999999</v>
      </c>
      <c r="I370" s="10">
        <f>VLOOKUP(C370,'[1]Cenus Pivot Data Sheet'!$A$1:$M$469,7,FALSE)</f>
        <v>152607.30100000001</v>
      </c>
      <c r="J370" s="10">
        <f>VLOOKUP(C370,'[1]Cenus Pivot Data Sheet'!$A$1:$M$469,8,FALSE)</f>
        <v>142242.61700000003</v>
      </c>
      <c r="K370" s="10">
        <f>VLOOKUP(C370,'[1]Cenus Pivot Data Sheet'!$A$1:$M$469,9,FALSE)</f>
        <v>88888.597000000009</v>
      </c>
      <c r="L370" s="10">
        <f>VLOOKUP(C370,'[1]Cenus Pivot Data Sheet'!$A$1:$M$469,10,FALSE)</f>
        <v>47755.511999999995</v>
      </c>
      <c r="M370" s="10">
        <f>VLOOKUP(C370,'[1]Cenus Pivot Data Sheet'!$A$1:$M$469,11,FALSE)</f>
        <v>28938.931</v>
      </c>
      <c r="N370" s="10">
        <f>VLOOKUP(C370,'[1]Cenus Pivot Data Sheet'!$A$1:$M$469,12,FALSE)</f>
        <v>165583.04000000001</v>
      </c>
      <c r="O370" s="10">
        <f>VLOOKUP(C370,'[1]Cenus Pivot Data Sheet'!$A$1:$M$469,13,FALSE)</f>
        <v>1054369.719</v>
      </c>
      <c r="P370" s="11">
        <f>IFERROR(VLOOKUP(C370,'[1]Influenze Pivot Data Sheet'!$A$1:$M$461,2,FALSE),0)</f>
        <v>104</v>
      </c>
      <c r="Q370" s="11">
        <f>IFERROR(VLOOKUP(C370,'[1]Influenze Pivot Data Sheet'!$A$1:$M$461,3,FALSE),0)</f>
        <v>54</v>
      </c>
      <c r="R370" s="11">
        <f>IFERROR(VLOOKUP(C370,'[1]Influenze Pivot Data Sheet'!$A$1:$M$461,4,FALSE),0)</f>
        <v>50</v>
      </c>
      <c r="S370" s="11">
        <f>IFERROR(VLOOKUP(C370,'[1]Influenze Pivot Data Sheet'!$A$1:$M$461,5,FALSE),0)</f>
        <v>36</v>
      </c>
      <c r="T370" s="11">
        <f>IFERROR(VLOOKUP(C370,'[1]Influenze Pivot Data Sheet'!$A$1:$M$461,6,FALSE),0)</f>
        <v>54</v>
      </c>
      <c r="U370" s="11">
        <f>IFERROR(VLOOKUP(C370,'[1]Influenze Pivot Data Sheet'!$A$1:$M$461,7,FALSE),0)</f>
        <v>60</v>
      </c>
      <c r="V370" s="11">
        <f>IFERROR(VLOOKUP(C370,'[1]Influenze Pivot Data Sheet'!$A$1:$M$461,8,FALSE),0)</f>
        <v>54</v>
      </c>
      <c r="W370" s="11">
        <f>IFERROR(VLOOKUP(C370,'[1]Influenze Pivot Data Sheet'!$A$1:$M$461,9,FALSE),0)</f>
        <v>78</v>
      </c>
      <c r="X370" s="11">
        <f>IFERROR(VLOOKUP(C370,'[1]Influenze Pivot Data Sheet'!$A$1:$M$461,10,FALSE),0)</f>
        <v>44</v>
      </c>
      <c r="Y370" s="11">
        <f>IFERROR(VLOOKUP(C370,'[1]Influenze Pivot Data Sheet'!$A$1:$M$461,11,FALSE),0)</f>
        <v>51</v>
      </c>
      <c r="Z370" s="11">
        <f>IFERROR(VLOOKUP(C370,'[1]Influenze Pivot Data Sheet'!$A$1:$M$461,12,FALSE),0)</f>
        <v>173</v>
      </c>
      <c r="AA370" s="11">
        <f>IFERROR(VLOOKUP(C370,'[1]Influenze Pivot Data Sheet'!$A$1:$M$461,13,FALSE),0)</f>
        <v>585</v>
      </c>
      <c r="AB370" s="4">
        <f t="shared" si="29"/>
        <v>1.888958449380164E-3</v>
      </c>
      <c r="AC370" s="4">
        <f t="shared" si="30"/>
        <v>4.550880436083567E-4</v>
      </c>
      <c r="AD370" s="4">
        <f t="shared" si="31"/>
        <v>3.1993067179125648E-4</v>
      </c>
      <c r="AE370" s="4">
        <f t="shared" si="32"/>
        <v>2.6072961765044491E-4</v>
      </c>
      <c r="AF370" s="4">
        <f t="shared" si="32"/>
        <v>4.290356178696068E-4</v>
      </c>
      <c r="AG370" s="4">
        <f t="shared" si="32"/>
        <v>3.9316598620664945E-4</v>
      </c>
      <c r="AH370" s="4">
        <f t="shared" si="32"/>
        <v>3.7963306032256133E-4</v>
      </c>
      <c r="AI370" s="4">
        <f t="shared" si="32"/>
        <v>8.7750288150008706E-4</v>
      </c>
      <c r="AJ370" s="4">
        <f t="shared" si="32"/>
        <v>9.2135961184962279E-4</v>
      </c>
      <c r="AK370" s="4">
        <f t="shared" si="32"/>
        <v>1.7623318566950521E-3</v>
      </c>
      <c r="AL370" s="4">
        <f t="shared" si="32"/>
        <v>1.0447929932920666E-3</v>
      </c>
      <c r="AM370" s="4">
        <f t="shared" si="32"/>
        <v>5.5483384002609048E-4</v>
      </c>
    </row>
    <row r="371" spans="1:39" x14ac:dyDescent="0.3">
      <c r="A371" s="9" t="s">
        <v>430</v>
      </c>
      <c r="B371" s="9" t="s">
        <v>38</v>
      </c>
      <c r="C371" s="9" t="s">
        <v>439</v>
      </c>
      <c r="D371" s="10">
        <f>VLOOKUP(C371,'[1]Cenus Pivot Data Sheet'!$A$1:$M$469,2,FALSE)</f>
        <v>54571</v>
      </c>
      <c r="E371" s="10">
        <f>VLOOKUP(C371,'[1]Cenus Pivot Data Sheet'!$A$1:$M$469,3,FALSE)</f>
        <v>117794</v>
      </c>
      <c r="F371" s="10">
        <f>VLOOKUP(C371,'[1]Cenus Pivot Data Sheet'!$A$1:$M$469,4,FALSE)</f>
        <v>154512</v>
      </c>
      <c r="G371" s="10">
        <f>VLOOKUP(C371,'[1]Cenus Pivot Data Sheet'!$A$1:$M$469,5,FALSE)</f>
        <v>140547</v>
      </c>
      <c r="H371" s="10">
        <f>VLOOKUP(C371,'[1]Cenus Pivot Data Sheet'!$A$1:$M$469,6,FALSE)</f>
        <v>124511</v>
      </c>
      <c r="I371" s="10">
        <f>VLOOKUP(C371,'[1]Cenus Pivot Data Sheet'!$A$1:$M$469,7,FALSE)</f>
        <v>149424</v>
      </c>
      <c r="J371" s="10">
        <f>VLOOKUP(C371,'[1]Cenus Pivot Data Sheet'!$A$1:$M$469,8,FALSE)</f>
        <v>144635</v>
      </c>
      <c r="K371" s="10">
        <f>VLOOKUP(C371,'[1]Cenus Pivot Data Sheet'!$A$1:$M$469,9,FALSE)</f>
        <v>93339</v>
      </c>
      <c r="L371" s="10">
        <f>VLOOKUP(C371,'[1]Cenus Pivot Data Sheet'!$A$1:$M$469,10,FALSE)</f>
        <v>49153</v>
      </c>
      <c r="M371" s="10">
        <f>VLOOKUP(C371,'[1]Cenus Pivot Data Sheet'!$A$1:$M$469,11,FALSE)</f>
        <v>27652</v>
      </c>
      <c r="N371" s="10">
        <f>VLOOKUP(C371,'[1]Cenus Pivot Data Sheet'!$A$1:$M$469,12,FALSE)</f>
        <v>170144</v>
      </c>
      <c r="O371" s="10">
        <f>VLOOKUP(C371,'[1]Cenus Pivot Data Sheet'!$A$1:$M$469,13,FALSE)</f>
        <v>1056138</v>
      </c>
      <c r="P371" s="11">
        <f>IFERROR(VLOOKUP(C371,'[1]Influenze Pivot Data Sheet'!$A$1:$M$461,2,FALSE),0)</f>
        <v>114</v>
      </c>
      <c r="Q371" s="11">
        <f>IFERROR(VLOOKUP(C371,'[1]Influenze Pivot Data Sheet'!$A$1:$M$461,3,FALSE),0)</f>
        <v>35</v>
      </c>
      <c r="R371" s="11">
        <f>IFERROR(VLOOKUP(C371,'[1]Influenze Pivot Data Sheet'!$A$1:$M$461,4,FALSE),0)</f>
        <v>47</v>
      </c>
      <c r="S371" s="11">
        <f>IFERROR(VLOOKUP(C371,'[1]Influenze Pivot Data Sheet'!$A$1:$M$461,5,FALSE),0)</f>
        <v>48</v>
      </c>
      <c r="T371" s="11">
        <f>IFERROR(VLOOKUP(C371,'[1]Influenze Pivot Data Sheet'!$A$1:$M$461,6,FALSE),0)</f>
        <v>40</v>
      </c>
      <c r="U371" s="11">
        <f>IFERROR(VLOOKUP(C371,'[1]Influenze Pivot Data Sheet'!$A$1:$M$461,7,FALSE),0)</f>
        <v>57</v>
      </c>
      <c r="V371" s="11">
        <f>IFERROR(VLOOKUP(C371,'[1]Influenze Pivot Data Sheet'!$A$1:$M$461,8,FALSE),0)</f>
        <v>45</v>
      </c>
      <c r="W371" s="11">
        <f>IFERROR(VLOOKUP(C371,'[1]Influenze Pivot Data Sheet'!$A$1:$M$461,9,FALSE),0)</f>
        <v>54</v>
      </c>
      <c r="X371" s="11">
        <f>IFERROR(VLOOKUP(C371,'[1]Influenze Pivot Data Sheet'!$A$1:$M$461,10,FALSE),0)</f>
        <v>59</v>
      </c>
      <c r="Y371" s="11">
        <f>IFERROR(VLOOKUP(C371,'[1]Influenze Pivot Data Sheet'!$A$1:$M$461,11,FALSE),0)</f>
        <v>114</v>
      </c>
      <c r="Z371" s="11">
        <f>IFERROR(VLOOKUP(C371,'[1]Influenze Pivot Data Sheet'!$A$1:$M$461,12,FALSE),0)</f>
        <v>227</v>
      </c>
      <c r="AA371" s="11">
        <f>IFERROR(VLOOKUP(C371,'[1]Influenze Pivot Data Sheet'!$A$1:$M$461,13,FALSE),0)</f>
        <v>613</v>
      </c>
      <c r="AB371" s="4">
        <f t="shared" si="29"/>
        <v>2.0890216415312161E-3</v>
      </c>
      <c r="AC371" s="4">
        <f t="shared" si="30"/>
        <v>2.9712888602135933E-4</v>
      </c>
      <c r="AD371" s="4">
        <f t="shared" si="31"/>
        <v>3.0418349383866627E-4</v>
      </c>
      <c r="AE371" s="4">
        <f t="shared" si="32"/>
        <v>3.4152276462677967E-4</v>
      </c>
      <c r="AF371" s="4">
        <f t="shared" si="32"/>
        <v>3.2125675643115867E-4</v>
      </c>
      <c r="AG371" s="4">
        <f t="shared" si="32"/>
        <v>3.8146482492772246E-4</v>
      </c>
      <c r="AH371" s="4">
        <f t="shared" si="32"/>
        <v>3.1112801189200402E-4</v>
      </c>
      <c r="AI371" s="4">
        <f t="shared" si="32"/>
        <v>5.785363031530228E-4</v>
      </c>
      <c r="AJ371" s="4">
        <f t="shared" si="32"/>
        <v>1.200333652065998E-3</v>
      </c>
      <c r="AK371" s="4">
        <f t="shared" si="32"/>
        <v>4.1226674381599883E-3</v>
      </c>
      <c r="AL371" s="4">
        <f t="shared" si="32"/>
        <v>1.3341640022569118E-3</v>
      </c>
      <c r="AM371" s="4">
        <f t="shared" si="32"/>
        <v>5.8041657434918545E-4</v>
      </c>
    </row>
    <row r="372" spans="1:39" x14ac:dyDescent="0.3">
      <c r="A372" s="9" t="s">
        <v>440</v>
      </c>
      <c r="B372" s="9" t="s">
        <v>22</v>
      </c>
      <c r="C372" s="9" t="s">
        <v>441</v>
      </c>
      <c r="D372" s="10">
        <f>VLOOKUP(C372,'[1]Cenus Pivot Data Sheet'!$A$1:$M$469,2,FALSE)</f>
        <v>295751.25200000009</v>
      </c>
      <c r="E372" s="10">
        <f>VLOOKUP(C372,'[1]Cenus Pivot Data Sheet'!$A$1:$M$469,3,FALSE)</f>
        <v>571771.25499999989</v>
      </c>
      <c r="F372" s="10">
        <f>VLOOKUP(C372,'[1]Cenus Pivot Data Sheet'!$A$1:$M$469,4,FALSE)</f>
        <v>622318.76600000006</v>
      </c>
      <c r="G372" s="10">
        <f>VLOOKUP(C372,'[1]Cenus Pivot Data Sheet'!$A$1:$M$469,5,FALSE)</f>
        <v>576709.62600000005</v>
      </c>
      <c r="H372" s="10">
        <f>VLOOKUP(C372,'[1]Cenus Pivot Data Sheet'!$A$1:$M$469,6,FALSE)</f>
        <v>606807.52399999998</v>
      </c>
      <c r="I372" s="10">
        <f>VLOOKUP(C372,'[1]Cenus Pivot Data Sheet'!$A$1:$M$469,7,FALSE)</f>
        <v>622042.08499999996</v>
      </c>
      <c r="J372" s="10">
        <f>VLOOKUP(C372,'[1]Cenus Pivot Data Sheet'!$A$1:$M$469,8,FALSE)</f>
        <v>514633.33400000003</v>
      </c>
      <c r="K372" s="10">
        <f>VLOOKUP(C372,'[1]Cenus Pivot Data Sheet'!$A$1:$M$469,9,FALSE)</f>
        <v>314381.929</v>
      </c>
      <c r="L372" s="10">
        <f>VLOOKUP(C372,'[1]Cenus Pivot Data Sheet'!$A$1:$M$469,10,FALSE)</f>
        <v>195406.98299999995</v>
      </c>
      <c r="M372" s="10">
        <f>VLOOKUP(C372,'[1]Cenus Pivot Data Sheet'!$A$1:$M$469,11,FALSE)</f>
        <v>66003.995999999985</v>
      </c>
      <c r="N372" s="10">
        <f>VLOOKUP(C372,'[1]Cenus Pivot Data Sheet'!$A$1:$M$469,12,FALSE)</f>
        <v>575792.90799999994</v>
      </c>
      <c r="O372" s="10">
        <f>VLOOKUP(C372,'[1]Cenus Pivot Data Sheet'!$A$1:$M$469,13,FALSE)</f>
        <v>4385826.75</v>
      </c>
      <c r="P372" s="11">
        <f>IFERROR(VLOOKUP(C372,'[1]Influenze Pivot Data Sheet'!$A$1:$M$461,2,FALSE),0)</f>
        <v>127</v>
      </c>
      <c r="Q372" s="11">
        <f>IFERROR(VLOOKUP(C372,'[1]Influenze Pivot Data Sheet'!$A$1:$M$461,3,FALSE),0)</f>
        <v>65</v>
      </c>
      <c r="R372" s="11">
        <f>IFERROR(VLOOKUP(C372,'[1]Influenze Pivot Data Sheet'!$A$1:$M$461,4,FALSE),0)</f>
        <v>67</v>
      </c>
      <c r="S372" s="11">
        <f>IFERROR(VLOOKUP(C372,'[1]Influenze Pivot Data Sheet'!$A$1:$M$461,5,FALSE),0)</f>
        <v>47</v>
      </c>
      <c r="T372" s="11">
        <f>IFERROR(VLOOKUP(C372,'[1]Influenze Pivot Data Sheet'!$A$1:$M$461,6,FALSE),0)</f>
        <v>56</v>
      </c>
      <c r="U372" s="11">
        <f>IFERROR(VLOOKUP(C372,'[1]Influenze Pivot Data Sheet'!$A$1:$M$461,7,FALSE),0)</f>
        <v>65</v>
      </c>
      <c r="V372" s="11">
        <f>IFERROR(VLOOKUP(C372,'[1]Influenze Pivot Data Sheet'!$A$1:$M$461,8,FALSE),0)</f>
        <v>75</v>
      </c>
      <c r="W372" s="11">
        <f>IFERROR(VLOOKUP(C372,'[1]Influenze Pivot Data Sheet'!$A$1:$M$461,9,FALSE),0)</f>
        <v>81</v>
      </c>
      <c r="X372" s="11">
        <f>IFERROR(VLOOKUP(C372,'[1]Influenze Pivot Data Sheet'!$A$1:$M$461,10,FALSE),0)</f>
        <v>197</v>
      </c>
      <c r="Y372" s="11">
        <f>IFERROR(VLOOKUP(C372,'[1]Influenze Pivot Data Sheet'!$A$1:$M$461,11,FALSE),0)</f>
        <v>296</v>
      </c>
      <c r="Z372" s="11">
        <f>IFERROR(VLOOKUP(C372,'[1]Influenze Pivot Data Sheet'!$A$1:$M$461,12,FALSE),0)</f>
        <v>574</v>
      </c>
      <c r="AA372" s="11">
        <f>IFERROR(VLOOKUP(C372,'[1]Influenze Pivot Data Sheet'!$A$1:$M$461,13,FALSE),0)</f>
        <v>1076</v>
      </c>
      <c r="AB372" s="4">
        <f t="shared" si="29"/>
        <v>4.2941491926465271E-4</v>
      </c>
      <c r="AC372" s="4">
        <f t="shared" si="30"/>
        <v>1.1368182543559314E-4</v>
      </c>
      <c r="AD372" s="4">
        <f t="shared" si="31"/>
        <v>1.0766186665179239E-4</v>
      </c>
      <c r="AE372" s="4">
        <f t="shared" si="32"/>
        <v>8.1496818990151542E-5</v>
      </c>
      <c r="AF372" s="4">
        <f t="shared" si="32"/>
        <v>9.2286265059561136E-5</v>
      </c>
      <c r="AG372" s="4">
        <f t="shared" si="32"/>
        <v>1.0449453753599325E-4</v>
      </c>
      <c r="AH372" s="4">
        <f t="shared" si="32"/>
        <v>1.4573482719640543E-4</v>
      </c>
      <c r="AI372" s="4">
        <f t="shared" si="32"/>
        <v>2.5764839683263091E-4</v>
      </c>
      <c r="AJ372" s="4">
        <f t="shared" si="32"/>
        <v>1.0081523033391292E-3</v>
      </c>
      <c r="AK372" s="4">
        <f t="shared" si="32"/>
        <v>4.484576964097751E-3</v>
      </c>
      <c r="AL372" s="4">
        <f t="shared" si="32"/>
        <v>9.968861929782575E-4</v>
      </c>
      <c r="AM372" s="4">
        <f t="shared" si="32"/>
        <v>2.4533572832077783E-4</v>
      </c>
    </row>
    <row r="373" spans="1:39" x14ac:dyDescent="0.3">
      <c r="A373" s="9" t="s">
        <v>440</v>
      </c>
      <c r="B373" s="9" t="s">
        <v>24</v>
      </c>
      <c r="C373" s="9" t="s">
        <v>442</v>
      </c>
      <c r="D373" s="10">
        <f>VLOOKUP(C373,'[1]Cenus Pivot Data Sheet'!$A$1:$M$469,2,FALSE)</f>
        <v>292395.26299999998</v>
      </c>
      <c r="E373" s="10">
        <f>VLOOKUP(C373,'[1]Cenus Pivot Data Sheet'!$A$1:$M$469,3,FALSE)</f>
        <v>577662.14299999992</v>
      </c>
      <c r="F373" s="10">
        <f>VLOOKUP(C373,'[1]Cenus Pivot Data Sheet'!$A$1:$M$469,4,FALSE)</f>
        <v>641453.07999999996</v>
      </c>
      <c r="G373" s="10">
        <f>VLOOKUP(C373,'[1]Cenus Pivot Data Sheet'!$A$1:$M$469,5,FALSE)</f>
        <v>568855.67599999998</v>
      </c>
      <c r="H373" s="10">
        <f>VLOOKUP(C373,'[1]Cenus Pivot Data Sheet'!$A$1:$M$469,6,FALSE)</f>
        <v>610386.74499999988</v>
      </c>
      <c r="I373" s="10">
        <f>VLOOKUP(C373,'[1]Cenus Pivot Data Sheet'!$A$1:$M$469,7,FALSE)</f>
        <v>645360.96499999997</v>
      </c>
      <c r="J373" s="10">
        <f>VLOOKUP(C373,'[1]Cenus Pivot Data Sheet'!$A$1:$M$469,8,FALSE)</f>
        <v>543774.38199999998</v>
      </c>
      <c r="K373" s="10">
        <f>VLOOKUP(C373,'[1]Cenus Pivot Data Sheet'!$A$1:$M$469,9,FALSE)</f>
        <v>332557.25100000005</v>
      </c>
      <c r="L373" s="10">
        <f>VLOOKUP(C373,'[1]Cenus Pivot Data Sheet'!$A$1:$M$469,10,FALSE)</f>
        <v>186231.94099999999</v>
      </c>
      <c r="M373" s="10">
        <f>VLOOKUP(C373,'[1]Cenus Pivot Data Sheet'!$A$1:$M$469,11,FALSE)</f>
        <v>66375.846000000005</v>
      </c>
      <c r="N373" s="10">
        <f>VLOOKUP(C373,'[1]Cenus Pivot Data Sheet'!$A$1:$M$469,12,FALSE)</f>
        <v>585165.03800000006</v>
      </c>
      <c r="O373" s="10">
        <f>VLOOKUP(C373,'[1]Cenus Pivot Data Sheet'!$A$1:$M$469,13,FALSE)</f>
        <v>4465053.2919999994</v>
      </c>
      <c r="P373" s="11">
        <f>IFERROR(VLOOKUP(C373,'[1]Influenze Pivot Data Sheet'!$A$1:$M$461,2,FALSE),0)</f>
        <v>106</v>
      </c>
      <c r="Q373" s="11">
        <f>IFERROR(VLOOKUP(C373,'[1]Influenze Pivot Data Sheet'!$A$1:$M$461,3,FALSE),0)</f>
        <v>47</v>
      </c>
      <c r="R373" s="11">
        <f>IFERROR(VLOOKUP(C373,'[1]Influenze Pivot Data Sheet'!$A$1:$M$461,4,FALSE),0)</f>
        <v>50</v>
      </c>
      <c r="S373" s="11">
        <f>IFERROR(VLOOKUP(C373,'[1]Influenze Pivot Data Sheet'!$A$1:$M$461,5,FALSE),0)</f>
        <v>62</v>
      </c>
      <c r="T373" s="11">
        <f>IFERROR(VLOOKUP(C373,'[1]Influenze Pivot Data Sheet'!$A$1:$M$461,6,FALSE),0)</f>
        <v>55</v>
      </c>
      <c r="U373" s="11">
        <f>IFERROR(VLOOKUP(C373,'[1]Influenze Pivot Data Sheet'!$A$1:$M$461,7,FALSE),0)</f>
        <v>41</v>
      </c>
      <c r="V373" s="11">
        <f>IFERROR(VLOOKUP(C373,'[1]Influenze Pivot Data Sheet'!$A$1:$M$461,8,FALSE),0)</f>
        <v>64</v>
      </c>
      <c r="W373" s="11">
        <f>IFERROR(VLOOKUP(C373,'[1]Influenze Pivot Data Sheet'!$A$1:$M$461,9,FALSE),0)</f>
        <v>78</v>
      </c>
      <c r="X373" s="11">
        <f>IFERROR(VLOOKUP(C373,'[1]Influenze Pivot Data Sheet'!$A$1:$M$461,10,FALSE),0)</f>
        <v>208</v>
      </c>
      <c r="Y373" s="11">
        <f>IFERROR(VLOOKUP(C373,'[1]Influenze Pivot Data Sheet'!$A$1:$M$461,11,FALSE),0)</f>
        <v>327</v>
      </c>
      <c r="Z373" s="11">
        <f>IFERROR(VLOOKUP(C373,'[1]Influenze Pivot Data Sheet'!$A$1:$M$461,12,FALSE),0)</f>
        <v>613</v>
      </c>
      <c r="AA373" s="11">
        <f>IFERROR(VLOOKUP(C373,'[1]Influenze Pivot Data Sheet'!$A$1:$M$461,13,FALSE),0)</f>
        <v>1038</v>
      </c>
      <c r="AB373" s="4">
        <f t="shared" si="29"/>
        <v>3.6252297288414011E-4</v>
      </c>
      <c r="AC373" s="4">
        <f t="shared" si="30"/>
        <v>8.1362437489693708E-5</v>
      </c>
      <c r="AD373" s="4">
        <f t="shared" si="31"/>
        <v>7.7948023883523963E-5</v>
      </c>
      <c r="AE373" s="4">
        <f t="shared" si="32"/>
        <v>1.0899073810067776E-4</v>
      </c>
      <c r="AF373" s="4">
        <f t="shared" si="32"/>
        <v>9.0106805972662478E-5</v>
      </c>
      <c r="AG373" s="4">
        <f t="shared" si="32"/>
        <v>6.3530337630507302E-5</v>
      </c>
      <c r="AH373" s="4">
        <f t="shared" si="32"/>
        <v>1.1769587188827885E-4</v>
      </c>
      <c r="AI373" s="4">
        <f t="shared" si="32"/>
        <v>2.3454608120993876E-4</v>
      </c>
      <c r="AJ373" s="4">
        <f t="shared" si="32"/>
        <v>1.1168868180351512E-3</v>
      </c>
      <c r="AK373" s="4">
        <f t="shared" si="32"/>
        <v>4.9264908804326196E-3</v>
      </c>
      <c r="AL373" s="4">
        <f t="shared" si="32"/>
        <v>1.0475677119999092E-3</v>
      </c>
      <c r="AM373" s="4">
        <f t="shared" si="32"/>
        <v>2.3247202936183906E-4</v>
      </c>
    </row>
    <row r="374" spans="1:39" x14ac:dyDescent="0.3">
      <c r="A374" s="9" t="s">
        <v>440</v>
      </c>
      <c r="B374" s="9" t="s">
        <v>26</v>
      </c>
      <c r="C374" s="9" t="s">
        <v>443</v>
      </c>
      <c r="D374" s="10">
        <f>VLOOKUP(C374,'[1]Cenus Pivot Data Sheet'!$A$1:$M$469,2,FALSE)</f>
        <v>285160.06400000001</v>
      </c>
      <c r="E374" s="10">
        <f>VLOOKUP(C374,'[1]Cenus Pivot Data Sheet'!$A$1:$M$469,3,FALSE)</f>
        <v>563047.11700000009</v>
      </c>
      <c r="F374" s="10">
        <f>VLOOKUP(C374,'[1]Cenus Pivot Data Sheet'!$A$1:$M$469,4,FALSE)</f>
        <v>626925.38600000006</v>
      </c>
      <c r="G374" s="10">
        <f>VLOOKUP(C374,'[1]Cenus Pivot Data Sheet'!$A$1:$M$469,5,FALSE)</f>
        <v>559427.17000000016</v>
      </c>
      <c r="H374" s="10">
        <f>VLOOKUP(C374,'[1]Cenus Pivot Data Sheet'!$A$1:$M$469,6,FALSE)</f>
        <v>581087.69600000011</v>
      </c>
      <c r="I374" s="10">
        <f>VLOOKUP(C374,'[1]Cenus Pivot Data Sheet'!$A$1:$M$469,7,FALSE)</f>
        <v>620371.13399999985</v>
      </c>
      <c r="J374" s="10">
        <f>VLOOKUP(C374,'[1]Cenus Pivot Data Sheet'!$A$1:$M$469,8,FALSE)</f>
        <v>540575.75600000005</v>
      </c>
      <c r="K374" s="10">
        <f>VLOOKUP(C374,'[1]Cenus Pivot Data Sheet'!$A$1:$M$469,9,FALSE)</f>
        <v>340754.48800000007</v>
      </c>
      <c r="L374" s="10">
        <f>VLOOKUP(C374,'[1]Cenus Pivot Data Sheet'!$A$1:$M$469,10,FALSE)</f>
        <v>182871.19400000002</v>
      </c>
      <c r="M374" s="10">
        <f>VLOOKUP(C374,'[1]Cenus Pivot Data Sheet'!$A$1:$M$469,11,FALSE)</f>
        <v>64149.274999999994</v>
      </c>
      <c r="N374" s="10">
        <f>VLOOKUP(C374,'[1]Cenus Pivot Data Sheet'!$A$1:$M$469,12,FALSE)</f>
        <v>587774.95700000005</v>
      </c>
      <c r="O374" s="10">
        <f>VLOOKUP(C374,'[1]Cenus Pivot Data Sheet'!$A$1:$M$469,13,FALSE)</f>
        <v>4364369.2800000012</v>
      </c>
      <c r="P374" s="11">
        <f>IFERROR(VLOOKUP(C374,'[1]Influenze Pivot Data Sheet'!$A$1:$M$461,2,FALSE),0)</f>
        <v>127</v>
      </c>
      <c r="Q374" s="11">
        <f>IFERROR(VLOOKUP(C374,'[1]Influenze Pivot Data Sheet'!$A$1:$M$461,3,FALSE),0)</f>
        <v>60</v>
      </c>
      <c r="R374" s="11">
        <f>IFERROR(VLOOKUP(C374,'[1]Influenze Pivot Data Sheet'!$A$1:$M$461,4,FALSE),0)</f>
        <v>68</v>
      </c>
      <c r="S374" s="11">
        <f>IFERROR(VLOOKUP(C374,'[1]Influenze Pivot Data Sheet'!$A$1:$M$461,5,FALSE),0)</f>
        <v>66</v>
      </c>
      <c r="T374" s="11">
        <f>IFERROR(VLOOKUP(C374,'[1]Influenze Pivot Data Sheet'!$A$1:$M$461,6,FALSE),0)</f>
        <v>58</v>
      </c>
      <c r="U374" s="11">
        <f>IFERROR(VLOOKUP(C374,'[1]Influenze Pivot Data Sheet'!$A$1:$M$461,7,FALSE),0)</f>
        <v>55</v>
      </c>
      <c r="V374" s="11">
        <f>IFERROR(VLOOKUP(C374,'[1]Influenze Pivot Data Sheet'!$A$1:$M$461,8,FALSE),0)</f>
        <v>65</v>
      </c>
      <c r="W374" s="11">
        <f>IFERROR(VLOOKUP(C374,'[1]Influenze Pivot Data Sheet'!$A$1:$M$461,9,FALSE),0)</f>
        <v>107</v>
      </c>
      <c r="X374" s="11">
        <f>IFERROR(VLOOKUP(C374,'[1]Influenze Pivot Data Sheet'!$A$1:$M$461,10,FALSE),0)</f>
        <v>212</v>
      </c>
      <c r="Y374" s="11">
        <f>IFERROR(VLOOKUP(C374,'[1]Influenze Pivot Data Sheet'!$A$1:$M$461,11,FALSE),0)</f>
        <v>313</v>
      </c>
      <c r="Z374" s="11">
        <f>IFERROR(VLOOKUP(C374,'[1]Influenze Pivot Data Sheet'!$A$1:$M$461,12,FALSE),0)</f>
        <v>632</v>
      </c>
      <c r="AA374" s="11">
        <f>IFERROR(VLOOKUP(C374,'[1]Influenze Pivot Data Sheet'!$A$1:$M$461,13,FALSE),0)</f>
        <v>1131</v>
      </c>
      <c r="AB374" s="4">
        <f t="shared" si="29"/>
        <v>4.4536390621654511E-4</v>
      </c>
      <c r="AC374" s="4">
        <f t="shared" si="30"/>
        <v>1.0656301788683164E-4</v>
      </c>
      <c r="AD374" s="4">
        <f t="shared" si="31"/>
        <v>1.0846585816832754E-4</v>
      </c>
      <c r="AE374" s="4">
        <f t="shared" si="32"/>
        <v>1.1797782363698922E-4</v>
      </c>
      <c r="AF374" s="4">
        <f t="shared" si="32"/>
        <v>9.9812817237830467E-5</v>
      </c>
      <c r="AG374" s="4">
        <f t="shared" si="32"/>
        <v>8.8656607288243062E-5</v>
      </c>
      <c r="AH374" s="4">
        <f t="shared" si="32"/>
        <v>1.2024216639119864E-4</v>
      </c>
      <c r="AI374" s="4">
        <f t="shared" si="32"/>
        <v>3.1400907036622795E-4</v>
      </c>
      <c r="AJ374" s="4">
        <f t="shared" si="32"/>
        <v>1.1592859179341279E-3</v>
      </c>
      <c r="AK374" s="4">
        <f t="shared" si="32"/>
        <v>4.8792445432937481E-3</v>
      </c>
      <c r="AL374" s="4">
        <f t="shared" si="32"/>
        <v>1.0752414550387181E-3</v>
      </c>
      <c r="AM374" s="4">
        <f t="shared" si="32"/>
        <v>2.5914397417809695E-4</v>
      </c>
    </row>
    <row r="375" spans="1:39" x14ac:dyDescent="0.3">
      <c r="A375" s="9" t="s">
        <v>440</v>
      </c>
      <c r="B375" s="9" t="s">
        <v>28</v>
      </c>
      <c r="C375" s="9" t="s">
        <v>444</v>
      </c>
      <c r="D375" s="10">
        <f>VLOOKUP(C375,'[1]Cenus Pivot Data Sheet'!$A$1:$M$469,2,FALSE)</f>
        <v>293177.5039999999</v>
      </c>
      <c r="E375" s="10">
        <f>VLOOKUP(C375,'[1]Cenus Pivot Data Sheet'!$A$1:$M$469,3,FALSE)</f>
        <v>580639.99800000002</v>
      </c>
      <c r="F375" s="10">
        <f>VLOOKUP(C375,'[1]Cenus Pivot Data Sheet'!$A$1:$M$469,4,FALSE)</f>
        <v>650947.97700000007</v>
      </c>
      <c r="G375" s="10">
        <f>VLOOKUP(C375,'[1]Cenus Pivot Data Sheet'!$A$1:$M$469,5,FALSE)</f>
        <v>580141.74699999997</v>
      </c>
      <c r="H375" s="10">
        <f>VLOOKUP(C375,'[1]Cenus Pivot Data Sheet'!$A$1:$M$469,6,FALSE)</f>
        <v>588073.6100000001</v>
      </c>
      <c r="I375" s="10">
        <f>VLOOKUP(C375,'[1]Cenus Pivot Data Sheet'!$A$1:$M$469,7,FALSE)</f>
        <v>638782.85699999984</v>
      </c>
      <c r="J375" s="10">
        <f>VLOOKUP(C375,'[1]Cenus Pivot Data Sheet'!$A$1:$M$469,8,FALSE)</f>
        <v>571119.76699999999</v>
      </c>
      <c r="K375" s="10">
        <f>VLOOKUP(C375,'[1]Cenus Pivot Data Sheet'!$A$1:$M$469,9,FALSE)</f>
        <v>366670.24699999997</v>
      </c>
      <c r="L375" s="10">
        <f>VLOOKUP(C375,'[1]Cenus Pivot Data Sheet'!$A$1:$M$469,10,FALSE)</f>
        <v>190555.05200000003</v>
      </c>
      <c r="M375" s="10">
        <f>VLOOKUP(C375,'[1]Cenus Pivot Data Sheet'!$A$1:$M$469,11,FALSE)</f>
        <v>68607.135999999999</v>
      </c>
      <c r="N375" s="10">
        <f>VLOOKUP(C375,'[1]Cenus Pivot Data Sheet'!$A$1:$M$469,12,FALSE)</f>
        <v>625832.43500000006</v>
      </c>
      <c r="O375" s="10">
        <f>VLOOKUP(C375,'[1]Cenus Pivot Data Sheet'!$A$1:$M$469,13,FALSE)</f>
        <v>4528715.8950000005</v>
      </c>
      <c r="P375" s="11">
        <f>IFERROR(VLOOKUP(C375,'[1]Influenze Pivot Data Sheet'!$A$1:$M$461,2,FALSE),0)</f>
        <v>107</v>
      </c>
      <c r="Q375" s="11">
        <f>IFERROR(VLOOKUP(C375,'[1]Influenze Pivot Data Sheet'!$A$1:$M$461,3,FALSE),0)</f>
        <v>54</v>
      </c>
      <c r="R375" s="11">
        <f>IFERROR(VLOOKUP(C375,'[1]Influenze Pivot Data Sheet'!$A$1:$M$461,4,FALSE),0)</f>
        <v>58</v>
      </c>
      <c r="S375" s="11">
        <f>IFERROR(VLOOKUP(C375,'[1]Influenze Pivot Data Sheet'!$A$1:$M$461,5,FALSE),0)</f>
        <v>72</v>
      </c>
      <c r="T375" s="11">
        <f>IFERROR(VLOOKUP(C375,'[1]Influenze Pivot Data Sheet'!$A$1:$M$461,6,FALSE),0)</f>
        <v>52</v>
      </c>
      <c r="U375" s="11">
        <f>IFERROR(VLOOKUP(C375,'[1]Influenze Pivot Data Sheet'!$A$1:$M$461,7,FALSE),0)</f>
        <v>48</v>
      </c>
      <c r="V375" s="11">
        <f>IFERROR(VLOOKUP(C375,'[1]Influenze Pivot Data Sheet'!$A$1:$M$461,8,FALSE),0)</f>
        <v>81</v>
      </c>
      <c r="W375" s="11">
        <f>IFERROR(VLOOKUP(C375,'[1]Influenze Pivot Data Sheet'!$A$1:$M$461,9,FALSE),0)</f>
        <v>98</v>
      </c>
      <c r="X375" s="11">
        <f>IFERROR(VLOOKUP(C375,'[1]Influenze Pivot Data Sheet'!$A$1:$M$461,10,FALSE),0)</f>
        <v>206</v>
      </c>
      <c r="Y375" s="11">
        <f>IFERROR(VLOOKUP(C375,'[1]Influenze Pivot Data Sheet'!$A$1:$M$461,11,FALSE),0)</f>
        <v>287</v>
      </c>
      <c r="Z375" s="11">
        <f>IFERROR(VLOOKUP(C375,'[1]Influenze Pivot Data Sheet'!$A$1:$M$461,12,FALSE),0)</f>
        <v>591</v>
      </c>
      <c r="AA375" s="11">
        <f>IFERROR(VLOOKUP(C375,'[1]Influenze Pivot Data Sheet'!$A$1:$M$461,13,FALSE),0)</f>
        <v>1063</v>
      </c>
      <c r="AB375" s="4">
        <f t="shared" si="29"/>
        <v>3.649666108079017E-4</v>
      </c>
      <c r="AC375" s="4">
        <f t="shared" si="30"/>
        <v>9.3000826994353908E-5</v>
      </c>
      <c r="AD375" s="4">
        <f t="shared" si="31"/>
        <v>8.9100822261254213E-5</v>
      </c>
      <c r="AE375" s="4">
        <f t="shared" si="32"/>
        <v>1.2410760020688531E-4</v>
      </c>
      <c r="AF375" s="4">
        <f t="shared" si="32"/>
        <v>8.8424304569626903E-5</v>
      </c>
      <c r="AG375" s="4">
        <f t="shared" si="32"/>
        <v>7.5142905721403876E-5</v>
      </c>
      <c r="AH375" s="4">
        <f t="shared" si="32"/>
        <v>1.4182664421769173E-4</v>
      </c>
      <c r="AI375" s="4">
        <f t="shared" si="32"/>
        <v>2.6727011750151628E-4</v>
      </c>
      <c r="AJ375" s="4">
        <f t="shared" si="32"/>
        <v>1.0810524194341485E-3</v>
      </c>
      <c r="AK375" s="4">
        <f t="shared" si="32"/>
        <v>4.1832383150347506E-3</v>
      </c>
      <c r="AL375" s="4">
        <f t="shared" si="32"/>
        <v>9.4434223435543082E-4</v>
      </c>
      <c r="AM375" s="4">
        <f t="shared" si="32"/>
        <v>2.3472437323207265E-4</v>
      </c>
    </row>
    <row r="376" spans="1:39" x14ac:dyDescent="0.3">
      <c r="A376" s="9" t="s">
        <v>440</v>
      </c>
      <c r="B376" s="9" t="s">
        <v>30</v>
      </c>
      <c r="C376" s="9" t="s">
        <v>445</v>
      </c>
      <c r="D376" s="10">
        <f>VLOOKUP(C376,'[1]Cenus Pivot Data Sheet'!$A$1:$M$469,2,FALSE)</f>
        <v>290292.89599999989</v>
      </c>
      <c r="E376" s="10">
        <f>VLOOKUP(C376,'[1]Cenus Pivot Data Sheet'!$A$1:$M$469,3,FALSE)</f>
        <v>583423.58099999989</v>
      </c>
      <c r="F376" s="10">
        <f>VLOOKUP(C376,'[1]Cenus Pivot Data Sheet'!$A$1:$M$469,4,FALSE)</f>
        <v>646624.47199999983</v>
      </c>
      <c r="G376" s="10">
        <f>VLOOKUP(C376,'[1]Cenus Pivot Data Sheet'!$A$1:$M$469,5,FALSE)</f>
        <v>584463.67700000014</v>
      </c>
      <c r="H376" s="10">
        <f>VLOOKUP(C376,'[1]Cenus Pivot Data Sheet'!$A$1:$M$469,6,FALSE)</f>
        <v>581533.18200000003</v>
      </c>
      <c r="I376" s="10">
        <f>VLOOKUP(C376,'[1]Cenus Pivot Data Sheet'!$A$1:$M$469,7,FALSE)</f>
        <v>637271.26599999995</v>
      </c>
      <c r="J376" s="10">
        <f>VLOOKUP(C376,'[1]Cenus Pivot Data Sheet'!$A$1:$M$469,8,FALSE)</f>
        <v>581112.33400000003</v>
      </c>
      <c r="K376" s="10">
        <f>VLOOKUP(C376,'[1]Cenus Pivot Data Sheet'!$A$1:$M$469,9,FALSE)</f>
        <v>382225.98199999996</v>
      </c>
      <c r="L376" s="10">
        <f>VLOOKUP(C376,'[1]Cenus Pivot Data Sheet'!$A$1:$M$469,10,FALSE)</f>
        <v>193593.01700000002</v>
      </c>
      <c r="M376" s="10">
        <f>VLOOKUP(C376,'[1]Cenus Pivot Data Sheet'!$A$1:$M$469,11,FALSE)</f>
        <v>71506.088000000018</v>
      </c>
      <c r="N376" s="10">
        <f>VLOOKUP(C376,'[1]Cenus Pivot Data Sheet'!$A$1:$M$469,12,FALSE)</f>
        <v>647325.08699999994</v>
      </c>
      <c r="O376" s="10">
        <f>VLOOKUP(C376,'[1]Cenus Pivot Data Sheet'!$A$1:$M$469,13,FALSE)</f>
        <v>4552046.4950000001</v>
      </c>
      <c r="P376" s="11">
        <f>IFERROR(VLOOKUP(C376,'[1]Influenze Pivot Data Sheet'!$A$1:$M$461,2,FALSE),0)</f>
        <v>97</v>
      </c>
      <c r="Q376" s="11">
        <f>IFERROR(VLOOKUP(C376,'[1]Influenze Pivot Data Sheet'!$A$1:$M$461,3,FALSE),0)</f>
        <v>50</v>
      </c>
      <c r="R376" s="11">
        <f>IFERROR(VLOOKUP(C376,'[1]Influenze Pivot Data Sheet'!$A$1:$M$461,4,FALSE),0)</f>
        <v>52</v>
      </c>
      <c r="S376" s="11">
        <f>IFERROR(VLOOKUP(C376,'[1]Influenze Pivot Data Sheet'!$A$1:$M$461,5,FALSE),0)</f>
        <v>71</v>
      </c>
      <c r="T376" s="11">
        <f>IFERROR(VLOOKUP(C376,'[1]Influenze Pivot Data Sheet'!$A$1:$M$461,6,FALSE),0)</f>
        <v>38</v>
      </c>
      <c r="U376" s="11">
        <f>IFERROR(VLOOKUP(C376,'[1]Influenze Pivot Data Sheet'!$A$1:$M$461,7,FALSE),0)</f>
        <v>43</v>
      </c>
      <c r="V376" s="11">
        <f>IFERROR(VLOOKUP(C376,'[1]Influenze Pivot Data Sheet'!$A$1:$M$461,8,FALSE),0)</f>
        <v>51</v>
      </c>
      <c r="W376" s="11">
        <f>IFERROR(VLOOKUP(C376,'[1]Influenze Pivot Data Sheet'!$A$1:$M$461,9,FALSE),0)</f>
        <v>118</v>
      </c>
      <c r="X376" s="11">
        <f>IFERROR(VLOOKUP(C376,'[1]Influenze Pivot Data Sheet'!$A$1:$M$461,10,FALSE),0)</f>
        <v>182</v>
      </c>
      <c r="Y376" s="11">
        <f>IFERROR(VLOOKUP(C376,'[1]Influenze Pivot Data Sheet'!$A$1:$M$461,11,FALSE),0)</f>
        <v>282</v>
      </c>
      <c r="Z376" s="11">
        <f>IFERROR(VLOOKUP(C376,'[1]Influenze Pivot Data Sheet'!$A$1:$M$461,12,FALSE),0)</f>
        <v>582</v>
      </c>
      <c r="AA376" s="11">
        <f>IFERROR(VLOOKUP(C376,'[1]Influenze Pivot Data Sheet'!$A$1:$M$461,13,FALSE),0)</f>
        <v>984</v>
      </c>
      <c r="AB376" s="4">
        <f t="shared" si="29"/>
        <v>3.341452765003248E-4</v>
      </c>
      <c r="AC376" s="4">
        <f t="shared" si="30"/>
        <v>8.5701026883930505E-5</v>
      </c>
      <c r="AD376" s="4">
        <f t="shared" si="31"/>
        <v>8.0417618342165081E-5</v>
      </c>
      <c r="AE376" s="4">
        <f t="shared" si="32"/>
        <v>1.2147889217758862E-4</v>
      </c>
      <c r="AF376" s="4">
        <f t="shared" si="32"/>
        <v>6.5344508578703934E-5</v>
      </c>
      <c r="AG376" s="4">
        <f t="shared" si="32"/>
        <v>6.7475190384623431E-5</v>
      </c>
      <c r="AH376" s="4">
        <f t="shared" si="32"/>
        <v>8.7762721622081417E-5</v>
      </c>
      <c r="AI376" s="4">
        <f t="shared" si="32"/>
        <v>3.0871789348951167E-4</v>
      </c>
      <c r="AJ376" s="4">
        <f t="shared" si="32"/>
        <v>9.4011655389408995E-4</v>
      </c>
      <c r="AK376" s="4">
        <f t="shared" si="32"/>
        <v>3.9437201486955901E-3</v>
      </c>
      <c r="AL376" s="4">
        <f t="shared" si="32"/>
        <v>8.9908457386883274E-4</v>
      </c>
      <c r="AM376" s="4">
        <f t="shared" si="32"/>
        <v>2.1616650908131815E-4</v>
      </c>
    </row>
    <row r="377" spans="1:39" x14ac:dyDescent="0.3">
      <c r="A377" s="9" t="s">
        <v>440</v>
      </c>
      <c r="B377" s="9" t="s">
        <v>32</v>
      </c>
      <c r="C377" s="9" t="s">
        <v>446</v>
      </c>
      <c r="D377" s="10">
        <f>VLOOKUP(C377,'[1]Cenus Pivot Data Sheet'!$A$1:$M$469,2,FALSE)</f>
        <v>289257.61400000006</v>
      </c>
      <c r="E377" s="10">
        <f>VLOOKUP(C377,'[1]Cenus Pivot Data Sheet'!$A$1:$M$469,3,FALSE)</f>
        <v>591360.21099999989</v>
      </c>
      <c r="F377" s="10">
        <f>VLOOKUP(C377,'[1]Cenus Pivot Data Sheet'!$A$1:$M$469,4,FALSE)</f>
        <v>650430.72300000011</v>
      </c>
      <c r="G377" s="10">
        <f>VLOOKUP(C377,'[1]Cenus Pivot Data Sheet'!$A$1:$M$469,5,FALSE)</f>
        <v>595364.41299999994</v>
      </c>
      <c r="H377" s="10">
        <f>VLOOKUP(C377,'[1]Cenus Pivot Data Sheet'!$A$1:$M$469,6,FALSE)</f>
        <v>583619.8620000002</v>
      </c>
      <c r="I377" s="10">
        <f>VLOOKUP(C377,'[1]Cenus Pivot Data Sheet'!$A$1:$M$469,7,FALSE)</f>
        <v>641037.83600000013</v>
      </c>
      <c r="J377" s="10">
        <f>VLOOKUP(C377,'[1]Cenus Pivot Data Sheet'!$A$1:$M$469,8,FALSE)</f>
        <v>598425.125</v>
      </c>
      <c r="K377" s="10">
        <f>VLOOKUP(C377,'[1]Cenus Pivot Data Sheet'!$A$1:$M$469,9,FALSE)</f>
        <v>407449.97100000002</v>
      </c>
      <c r="L377" s="10">
        <f>VLOOKUP(C377,'[1]Cenus Pivot Data Sheet'!$A$1:$M$469,10,FALSE)</f>
        <v>200168.272</v>
      </c>
      <c r="M377" s="10">
        <f>VLOOKUP(C377,'[1]Cenus Pivot Data Sheet'!$A$1:$M$469,11,FALSE)</f>
        <v>73975.439000000013</v>
      </c>
      <c r="N377" s="10">
        <f>VLOOKUP(C377,'[1]Cenus Pivot Data Sheet'!$A$1:$M$469,12,FALSE)</f>
        <v>681593.68200000003</v>
      </c>
      <c r="O377" s="10">
        <f>VLOOKUP(C377,'[1]Cenus Pivot Data Sheet'!$A$1:$M$469,13,FALSE)</f>
        <v>4631089.4660000009</v>
      </c>
      <c r="P377" s="11">
        <f>IFERROR(VLOOKUP(C377,'[1]Influenze Pivot Data Sheet'!$A$1:$M$461,2,FALSE),0)</f>
        <v>141</v>
      </c>
      <c r="Q377" s="11">
        <f>IFERROR(VLOOKUP(C377,'[1]Influenze Pivot Data Sheet'!$A$1:$M$461,3,FALSE),0)</f>
        <v>52</v>
      </c>
      <c r="R377" s="11">
        <f>IFERROR(VLOOKUP(C377,'[1]Influenze Pivot Data Sheet'!$A$1:$M$461,4,FALSE),0)</f>
        <v>63</v>
      </c>
      <c r="S377" s="11">
        <f>IFERROR(VLOOKUP(C377,'[1]Influenze Pivot Data Sheet'!$A$1:$M$461,5,FALSE),0)</f>
        <v>52</v>
      </c>
      <c r="T377" s="11">
        <f>IFERROR(VLOOKUP(C377,'[1]Influenze Pivot Data Sheet'!$A$1:$M$461,6,FALSE),0)</f>
        <v>53</v>
      </c>
      <c r="U377" s="11">
        <f>IFERROR(VLOOKUP(C377,'[1]Influenze Pivot Data Sheet'!$A$1:$M$461,7,FALSE),0)</f>
        <v>71</v>
      </c>
      <c r="V377" s="11">
        <f>IFERROR(VLOOKUP(C377,'[1]Influenze Pivot Data Sheet'!$A$1:$M$461,8,FALSE),0)</f>
        <v>79</v>
      </c>
      <c r="W377" s="11">
        <f>IFERROR(VLOOKUP(C377,'[1]Influenze Pivot Data Sheet'!$A$1:$M$461,9,FALSE),0)</f>
        <v>122</v>
      </c>
      <c r="X377" s="11">
        <f>IFERROR(VLOOKUP(C377,'[1]Influenze Pivot Data Sheet'!$A$1:$M$461,10,FALSE),0)</f>
        <v>174</v>
      </c>
      <c r="Y377" s="11">
        <f>IFERROR(VLOOKUP(C377,'[1]Influenze Pivot Data Sheet'!$A$1:$M$461,11,FALSE),0)</f>
        <v>258</v>
      </c>
      <c r="Z377" s="11">
        <f>IFERROR(VLOOKUP(C377,'[1]Influenze Pivot Data Sheet'!$A$1:$M$461,12,FALSE),0)</f>
        <v>554</v>
      </c>
      <c r="AA377" s="11">
        <f>IFERROR(VLOOKUP(C377,'[1]Influenze Pivot Data Sheet'!$A$1:$M$461,13,FALSE),0)</f>
        <v>1065</v>
      </c>
      <c r="AB377" s="4">
        <f t="shared" si="29"/>
        <v>4.874547571978519E-4</v>
      </c>
      <c r="AC377" s="4">
        <f t="shared" si="30"/>
        <v>8.7932869058043558E-5</v>
      </c>
      <c r="AD377" s="4">
        <f t="shared" si="31"/>
        <v>9.6858893302922885E-5</v>
      </c>
      <c r="AE377" s="4">
        <f t="shared" si="32"/>
        <v>8.7341464932335486E-5</v>
      </c>
      <c r="AF377" s="4">
        <f t="shared" si="32"/>
        <v>9.0812536465731156E-5</v>
      </c>
      <c r="AG377" s="4">
        <f t="shared" si="32"/>
        <v>1.1075789292412373E-4</v>
      </c>
      <c r="AH377" s="4">
        <f t="shared" si="32"/>
        <v>1.3201317374500276E-4</v>
      </c>
      <c r="AI377" s="4">
        <f t="shared" si="32"/>
        <v>2.9942326342686127E-4</v>
      </c>
      <c r="AJ377" s="4">
        <f t="shared" si="32"/>
        <v>8.6926863214365966E-4</v>
      </c>
      <c r="AK377" s="4">
        <f t="shared" si="32"/>
        <v>3.4876440544002714E-3</v>
      </c>
      <c r="AL377" s="4">
        <f t="shared" si="32"/>
        <v>8.1280096137980337E-4</v>
      </c>
      <c r="AM377" s="4">
        <f t="shared" si="32"/>
        <v>2.2996748558171771E-4</v>
      </c>
    </row>
    <row r="378" spans="1:39" x14ac:dyDescent="0.3">
      <c r="A378" s="9" t="s">
        <v>440</v>
      </c>
      <c r="B378" s="9" t="s">
        <v>34</v>
      </c>
      <c r="C378" s="9" t="s">
        <v>447</v>
      </c>
      <c r="D378" s="10">
        <f>VLOOKUP(C378,'[1]Cenus Pivot Data Sheet'!$A$1:$M$469,2,FALSE)</f>
        <v>282159.53300000011</v>
      </c>
      <c r="E378" s="10">
        <f>VLOOKUP(C378,'[1]Cenus Pivot Data Sheet'!$A$1:$M$469,3,FALSE)</f>
        <v>584385.12500000012</v>
      </c>
      <c r="F378" s="10">
        <f>VLOOKUP(C378,'[1]Cenus Pivot Data Sheet'!$A$1:$M$469,4,FALSE)</f>
        <v>627883.42899999989</v>
      </c>
      <c r="G378" s="10">
        <f>VLOOKUP(C378,'[1]Cenus Pivot Data Sheet'!$A$1:$M$469,5,FALSE)</f>
        <v>589905.19700000004</v>
      </c>
      <c r="H378" s="10">
        <f>VLOOKUP(C378,'[1]Cenus Pivot Data Sheet'!$A$1:$M$469,6,FALSE)</f>
        <v>569827.54500000004</v>
      </c>
      <c r="I378" s="10">
        <f>VLOOKUP(C378,'[1]Cenus Pivot Data Sheet'!$A$1:$M$469,7,FALSE)</f>
        <v>621604.15099999995</v>
      </c>
      <c r="J378" s="10">
        <f>VLOOKUP(C378,'[1]Cenus Pivot Data Sheet'!$A$1:$M$469,8,FALSE)</f>
        <v>592983.31600000011</v>
      </c>
      <c r="K378" s="10">
        <f>VLOOKUP(C378,'[1]Cenus Pivot Data Sheet'!$A$1:$M$469,9,FALSE)</f>
        <v>419461.80499999999</v>
      </c>
      <c r="L378" s="10">
        <f>VLOOKUP(C378,'[1]Cenus Pivot Data Sheet'!$A$1:$M$469,10,FALSE)</f>
        <v>199650.15100000001</v>
      </c>
      <c r="M378" s="10">
        <f>VLOOKUP(C378,'[1]Cenus Pivot Data Sheet'!$A$1:$M$469,11,FALSE)</f>
        <v>74919.368000000002</v>
      </c>
      <c r="N378" s="10">
        <f>VLOOKUP(C378,'[1]Cenus Pivot Data Sheet'!$A$1:$M$469,12,FALSE)</f>
        <v>694031.32400000002</v>
      </c>
      <c r="O378" s="10">
        <f>VLOOKUP(C378,'[1]Cenus Pivot Data Sheet'!$A$1:$M$469,13,FALSE)</f>
        <v>4562779.62</v>
      </c>
      <c r="P378" s="11">
        <f>IFERROR(VLOOKUP(C378,'[1]Influenze Pivot Data Sheet'!$A$1:$M$461,2,FALSE),0)</f>
        <v>106</v>
      </c>
      <c r="Q378" s="11">
        <f>IFERROR(VLOOKUP(C378,'[1]Influenze Pivot Data Sheet'!$A$1:$M$461,3,FALSE),0)</f>
        <v>44</v>
      </c>
      <c r="R378" s="11">
        <f>IFERROR(VLOOKUP(C378,'[1]Influenze Pivot Data Sheet'!$A$1:$M$461,4,FALSE),0)</f>
        <v>38</v>
      </c>
      <c r="S378" s="11">
        <f>IFERROR(VLOOKUP(C378,'[1]Influenze Pivot Data Sheet'!$A$1:$M$461,5,FALSE),0)</f>
        <v>67</v>
      </c>
      <c r="T378" s="11">
        <f>IFERROR(VLOOKUP(C378,'[1]Influenze Pivot Data Sheet'!$A$1:$M$461,6,FALSE),0)</f>
        <v>59</v>
      </c>
      <c r="U378" s="11">
        <f>IFERROR(VLOOKUP(C378,'[1]Influenze Pivot Data Sheet'!$A$1:$M$461,7,FALSE),0)</f>
        <v>46</v>
      </c>
      <c r="V378" s="11">
        <f>IFERROR(VLOOKUP(C378,'[1]Influenze Pivot Data Sheet'!$A$1:$M$461,8,FALSE),0)</f>
        <v>85</v>
      </c>
      <c r="W378" s="11">
        <f>IFERROR(VLOOKUP(C378,'[1]Influenze Pivot Data Sheet'!$A$1:$M$461,9,FALSE),0)</f>
        <v>131</v>
      </c>
      <c r="X378" s="11">
        <f>IFERROR(VLOOKUP(C378,'[1]Influenze Pivot Data Sheet'!$A$1:$M$461,10,FALSE),0)</f>
        <v>221</v>
      </c>
      <c r="Y378" s="11">
        <f>IFERROR(VLOOKUP(C378,'[1]Influenze Pivot Data Sheet'!$A$1:$M$461,11,FALSE),0)</f>
        <v>328</v>
      </c>
      <c r="Z378" s="11">
        <f>IFERROR(VLOOKUP(C378,'[1]Influenze Pivot Data Sheet'!$A$1:$M$461,12,FALSE),0)</f>
        <v>680</v>
      </c>
      <c r="AA378" s="11">
        <f>IFERROR(VLOOKUP(C378,'[1]Influenze Pivot Data Sheet'!$A$1:$M$461,13,FALSE),0)</f>
        <v>1125</v>
      </c>
      <c r="AB378" s="4">
        <f t="shared" si="29"/>
        <v>3.7567399858150447E-4</v>
      </c>
      <c r="AC378" s="4">
        <f t="shared" si="30"/>
        <v>7.5292813108478751E-5</v>
      </c>
      <c r="AD378" s="4">
        <f t="shared" si="31"/>
        <v>6.0520788166874854E-5</v>
      </c>
      <c r="AE378" s="4">
        <f t="shared" si="32"/>
        <v>1.1357757202467906E-4</v>
      </c>
      <c r="AF378" s="4">
        <f t="shared" si="32"/>
        <v>1.0354009825902677E-4</v>
      </c>
      <c r="AG378" s="4">
        <f t="shared" si="32"/>
        <v>7.4002079822018435E-5</v>
      </c>
      <c r="AH378" s="4">
        <f t="shared" si="32"/>
        <v>1.433429874104586E-4</v>
      </c>
      <c r="AI378" s="4">
        <f t="shared" si="32"/>
        <v>3.1230495467876986E-4</v>
      </c>
      <c r="AJ378" s="4">
        <f t="shared" si="32"/>
        <v>1.106936302792979E-3</v>
      </c>
      <c r="AK378" s="4">
        <f t="shared" si="32"/>
        <v>4.3780401350956401E-3</v>
      </c>
      <c r="AL378" s="4">
        <f t="shared" si="32"/>
        <v>9.7978286639984554E-4</v>
      </c>
      <c r="AM378" s="4">
        <f t="shared" si="32"/>
        <v>2.4656023163354096E-4</v>
      </c>
    </row>
    <row r="379" spans="1:39" x14ac:dyDescent="0.3">
      <c r="A379" s="9" t="s">
        <v>440</v>
      </c>
      <c r="B379" s="9" t="s">
        <v>36</v>
      </c>
      <c r="C379" s="9" t="s">
        <v>448</v>
      </c>
      <c r="D379" s="10">
        <f>VLOOKUP(C379,'[1]Cenus Pivot Data Sheet'!$A$1:$M$469,2,FALSE)</f>
        <v>285449.94900000008</v>
      </c>
      <c r="E379" s="10">
        <f>VLOOKUP(C379,'[1]Cenus Pivot Data Sheet'!$A$1:$M$469,3,FALSE)</f>
        <v>597157.924</v>
      </c>
      <c r="F379" s="10">
        <f>VLOOKUP(C379,'[1]Cenus Pivot Data Sheet'!$A$1:$M$469,4,FALSE)</f>
        <v>633347.83100000001</v>
      </c>
      <c r="G379" s="10">
        <f>VLOOKUP(C379,'[1]Cenus Pivot Data Sheet'!$A$1:$M$469,5,FALSE)</f>
        <v>613150.96799999988</v>
      </c>
      <c r="H379" s="10">
        <f>VLOOKUP(C379,'[1]Cenus Pivot Data Sheet'!$A$1:$M$469,6,FALSE)</f>
        <v>585082.21399999992</v>
      </c>
      <c r="I379" s="10">
        <f>VLOOKUP(C379,'[1]Cenus Pivot Data Sheet'!$A$1:$M$469,7,FALSE)</f>
        <v>635761.45699999994</v>
      </c>
      <c r="J379" s="10">
        <f>VLOOKUP(C379,'[1]Cenus Pivot Data Sheet'!$A$1:$M$469,8,FALSE)</f>
        <v>623508.85299999989</v>
      </c>
      <c r="K379" s="10">
        <f>VLOOKUP(C379,'[1]Cenus Pivot Data Sheet'!$A$1:$M$469,9,FALSE)</f>
        <v>464257.18</v>
      </c>
      <c r="L379" s="10">
        <f>VLOOKUP(C379,'[1]Cenus Pivot Data Sheet'!$A$1:$M$469,10,FALSE)</f>
        <v>210596.74099999998</v>
      </c>
      <c r="M379" s="10">
        <f>VLOOKUP(C379,'[1]Cenus Pivot Data Sheet'!$A$1:$M$469,11,FALSE)</f>
        <v>79231.444000000003</v>
      </c>
      <c r="N379" s="10">
        <f>VLOOKUP(C379,'[1]Cenus Pivot Data Sheet'!$A$1:$M$469,12,FALSE)</f>
        <v>754085.36499999999</v>
      </c>
      <c r="O379" s="10">
        <f>VLOOKUP(C379,'[1]Cenus Pivot Data Sheet'!$A$1:$M$469,13,FALSE)</f>
        <v>4727544.5609999998</v>
      </c>
      <c r="P379" s="11">
        <f>IFERROR(VLOOKUP(C379,'[1]Influenze Pivot Data Sheet'!$A$1:$M$461,2,FALSE),0)</f>
        <v>114</v>
      </c>
      <c r="Q379" s="11">
        <f>IFERROR(VLOOKUP(C379,'[1]Influenze Pivot Data Sheet'!$A$1:$M$461,3,FALSE),0)</f>
        <v>67</v>
      </c>
      <c r="R379" s="11">
        <f>IFERROR(VLOOKUP(C379,'[1]Influenze Pivot Data Sheet'!$A$1:$M$461,4,FALSE),0)</f>
        <v>57</v>
      </c>
      <c r="S379" s="11">
        <f>IFERROR(VLOOKUP(C379,'[1]Influenze Pivot Data Sheet'!$A$1:$M$461,5,FALSE),0)</f>
        <v>69</v>
      </c>
      <c r="T379" s="11">
        <f>IFERROR(VLOOKUP(C379,'[1]Influenze Pivot Data Sheet'!$A$1:$M$461,6,FALSE),0)</f>
        <v>70</v>
      </c>
      <c r="U379" s="11">
        <f>IFERROR(VLOOKUP(C379,'[1]Influenze Pivot Data Sheet'!$A$1:$M$461,7,FALSE),0)</f>
        <v>55</v>
      </c>
      <c r="V379" s="11">
        <f>IFERROR(VLOOKUP(C379,'[1]Influenze Pivot Data Sheet'!$A$1:$M$461,8,FALSE),0)</f>
        <v>78</v>
      </c>
      <c r="W379" s="11">
        <f>IFERROR(VLOOKUP(C379,'[1]Influenze Pivot Data Sheet'!$A$1:$M$461,9,FALSE),0)</f>
        <v>107</v>
      </c>
      <c r="X379" s="11">
        <f>IFERROR(VLOOKUP(C379,'[1]Influenze Pivot Data Sheet'!$A$1:$M$461,10,FALSE),0)</f>
        <v>157</v>
      </c>
      <c r="Y379" s="11">
        <f>IFERROR(VLOOKUP(C379,'[1]Influenze Pivot Data Sheet'!$A$1:$M$461,11,FALSE),0)</f>
        <v>244</v>
      </c>
      <c r="Z379" s="11">
        <f>IFERROR(VLOOKUP(C379,'[1]Influenze Pivot Data Sheet'!$A$1:$M$461,12,FALSE),0)</f>
        <v>508</v>
      </c>
      <c r="AA379" s="11">
        <f>IFERROR(VLOOKUP(C379,'[1]Influenze Pivot Data Sheet'!$A$1:$M$461,13,FALSE),0)</f>
        <v>1018</v>
      </c>
      <c r="AB379" s="4">
        <f t="shared" si="29"/>
        <v>3.9936948806391264E-4</v>
      </c>
      <c r="AC379" s="4">
        <f t="shared" si="30"/>
        <v>1.1219812600192508E-4</v>
      </c>
      <c r="AD379" s="4">
        <f t="shared" si="31"/>
        <v>8.9997939852422097E-5</v>
      </c>
      <c r="AE379" s="4">
        <f t="shared" si="32"/>
        <v>1.125334601118986E-4</v>
      </c>
      <c r="AF379" s="4">
        <f t="shared" si="32"/>
        <v>1.1964130565760116E-4</v>
      </c>
      <c r="AG379" s="4">
        <f t="shared" si="32"/>
        <v>8.651043468336585E-5</v>
      </c>
      <c r="AH379" s="4">
        <f t="shared" si="32"/>
        <v>1.2509846431963976E-4</v>
      </c>
      <c r="AI379" s="4">
        <f t="shared" si="32"/>
        <v>2.3047570314367567E-4</v>
      </c>
      <c r="AJ379" s="4">
        <f t="shared" si="32"/>
        <v>7.4550061532053819E-4</v>
      </c>
      <c r="AK379" s="4">
        <f t="shared" si="32"/>
        <v>3.0795854231812306E-3</v>
      </c>
      <c r="AL379" s="4">
        <f t="shared" si="32"/>
        <v>6.7366378340998566E-4</v>
      </c>
      <c r="AM379" s="4">
        <f t="shared" si="32"/>
        <v>2.1533377144617889E-4</v>
      </c>
    </row>
    <row r="380" spans="1:39" x14ac:dyDescent="0.3">
      <c r="A380" s="9" t="s">
        <v>440</v>
      </c>
      <c r="B380" s="9" t="s">
        <v>38</v>
      </c>
      <c r="C380" s="9" t="s">
        <v>449</v>
      </c>
      <c r="D380" s="10">
        <f>VLOOKUP(C380,'[1]Cenus Pivot Data Sheet'!$A$1:$M$469,2,FALSE)</f>
        <v>282472</v>
      </c>
      <c r="E380" s="10">
        <f>VLOOKUP(C380,'[1]Cenus Pivot Data Sheet'!$A$1:$M$469,3,FALSE)</f>
        <v>597775</v>
      </c>
      <c r="F380" s="10">
        <f>VLOOKUP(C380,'[1]Cenus Pivot Data Sheet'!$A$1:$M$469,4,FALSE)</f>
        <v>642019</v>
      </c>
      <c r="G380" s="10">
        <f>VLOOKUP(C380,'[1]Cenus Pivot Data Sheet'!$A$1:$M$469,5,FALSE)</f>
        <v>620219</v>
      </c>
      <c r="H380" s="10">
        <f>VLOOKUP(C380,'[1]Cenus Pivot Data Sheet'!$A$1:$M$469,6,FALSE)</f>
        <v>579019</v>
      </c>
      <c r="I380" s="10">
        <f>VLOOKUP(C380,'[1]Cenus Pivot Data Sheet'!$A$1:$M$469,7,FALSE)</f>
        <v>628224</v>
      </c>
      <c r="J380" s="10">
        <f>VLOOKUP(C380,'[1]Cenus Pivot Data Sheet'!$A$1:$M$469,8,FALSE)</f>
        <v>620154</v>
      </c>
      <c r="K380" s="10">
        <f>VLOOKUP(C380,'[1]Cenus Pivot Data Sheet'!$A$1:$M$469,9,FALSE)</f>
        <v>470145</v>
      </c>
      <c r="L380" s="10">
        <f>VLOOKUP(C380,'[1]Cenus Pivot Data Sheet'!$A$1:$M$469,10,FALSE)</f>
        <v>215235</v>
      </c>
      <c r="M380" s="10">
        <f>VLOOKUP(C380,'[1]Cenus Pivot Data Sheet'!$A$1:$M$469,11,FALSE)</f>
        <v>81425</v>
      </c>
      <c r="N380" s="10">
        <f>VLOOKUP(C380,'[1]Cenus Pivot Data Sheet'!$A$1:$M$469,12,FALSE)</f>
        <v>766805</v>
      </c>
      <c r="O380" s="10">
        <f>VLOOKUP(C380,'[1]Cenus Pivot Data Sheet'!$A$1:$M$469,13,FALSE)</f>
        <v>4736687</v>
      </c>
      <c r="P380" s="11">
        <f>IFERROR(VLOOKUP(C380,'[1]Influenze Pivot Data Sheet'!$A$1:$M$461,2,FALSE),0)</f>
        <v>140</v>
      </c>
      <c r="Q380" s="11">
        <f>IFERROR(VLOOKUP(C380,'[1]Influenze Pivot Data Sheet'!$A$1:$M$461,3,FALSE),0)</f>
        <v>60</v>
      </c>
      <c r="R380" s="11">
        <f>IFERROR(VLOOKUP(C380,'[1]Influenze Pivot Data Sheet'!$A$1:$M$461,4,FALSE),0)</f>
        <v>65</v>
      </c>
      <c r="S380" s="11">
        <f>IFERROR(VLOOKUP(C380,'[1]Influenze Pivot Data Sheet'!$A$1:$M$461,5,FALSE),0)</f>
        <v>38</v>
      </c>
      <c r="T380" s="11">
        <f>IFERROR(VLOOKUP(C380,'[1]Influenze Pivot Data Sheet'!$A$1:$M$461,6,FALSE),0)</f>
        <v>55</v>
      </c>
      <c r="U380" s="11">
        <f>IFERROR(VLOOKUP(C380,'[1]Influenze Pivot Data Sheet'!$A$1:$M$461,7,FALSE),0)</f>
        <v>46</v>
      </c>
      <c r="V380" s="11">
        <f>IFERROR(VLOOKUP(C380,'[1]Influenze Pivot Data Sheet'!$A$1:$M$461,8,FALSE),0)</f>
        <v>66</v>
      </c>
      <c r="W380" s="11">
        <f>IFERROR(VLOOKUP(C380,'[1]Influenze Pivot Data Sheet'!$A$1:$M$461,9,FALSE),0)</f>
        <v>98</v>
      </c>
      <c r="X380" s="11">
        <f>IFERROR(VLOOKUP(C380,'[1]Influenze Pivot Data Sheet'!$A$1:$M$461,10,FALSE),0)</f>
        <v>207</v>
      </c>
      <c r="Y380" s="11">
        <f>IFERROR(VLOOKUP(C380,'[1]Influenze Pivot Data Sheet'!$A$1:$M$461,11,FALSE),0)</f>
        <v>249</v>
      </c>
      <c r="Z380" s="11">
        <f>IFERROR(VLOOKUP(C380,'[1]Influenze Pivot Data Sheet'!$A$1:$M$461,12,FALSE),0)</f>
        <v>554</v>
      </c>
      <c r="AA380" s="11">
        <f>IFERROR(VLOOKUP(C380,'[1]Influenze Pivot Data Sheet'!$A$1:$M$461,13,FALSE),0)</f>
        <v>1024</v>
      </c>
      <c r="AB380" s="4">
        <f t="shared" si="29"/>
        <v>4.9562434506782973E-4</v>
      </c>
      <c r="AC380" s="4">
        <f t="shared" si="30"/>
        <v>1.00372213625528E-4</v>
      </c>
      <c r="AD380" s="4">
        <f t="shared" si="31"/>
        <v>1.0124310962759669E-4</v>
      </c>
      <c r="AE380" s="4">
        <f t="shared" si="32"/>
        <v>6.1268680901423525E-5</v>
      </c>
      <c r="AF380" s="4">
        <f t="shared" si="32"/>
        <v>9.4988247363212602E-5</v>
      </c>
      <c r="AG380" s="4">
        <f t="shared" si="32"/>
        <v>7.3222290138549306E-5</v>
      </c>
      <c r="AH380" s="4">
        <f t="shared" si="32"/>
        <v>1.0642517826217359E-4</v>
      </c>
      <c r="AI380" s="4">
        <f t="shared" si="32"/>
        <v>2.0844633038743366E-4</v>
      </c>
      <c r="AJ380" s="4">
        <f t="shared" si="32"/>
        <v>9.6173949404139663E-4</v>
      </c>
      <c r="AK380" s="4">
        <f t="shared" si="32"/>
        <v>3.0580288609149526E-3</v>
      </c>
      <c r="AL380" s="4">
        <f t="shared" si="32"/>
        <v>7.2247833543078095E-4</v>
      </c>
      <c r="AM380" s="4">
        <f t="shared" si="32"/>
        <v>2.1618485663080545E-4</v>
      </c>
    </row>
    <row r="381" spans="1:39" x14ac:dyDescent="0.3">
      <c r="A381" s="9" t="s">
        <v>450</v>
      </c>
      <c r="B381" s="9" t="s">
        <v>22</v>
      </c>
      <c r="C381" s="9" t="s">
        <v>451</v>
      </c>
      <c r="D381" s="10">
        <f>VLOOKUP(C381,'[1]Cenus Pivot Data Sheet'!$A$1:$M$469,2,FALSE)</f>
        <v>55525.162000000004</v>
      </c>
      <c r="E381" s="10">
        <f>VLOOKUP(C381,'[1]Cenus Pivot Data Sheet'!$A$1:$M$469,3,FALSE)</f>
        <v>104202.94700000001</v>
      </c>
      <c r="F381" s="10">
        <f>VLOOKUP(C381,'[1]Cenus Pivot Data Sheet'!$A$1:$M$469,4,FALSE)</f>
        <v>119497.20700000002</v>
      </c>
      <c r="G381" s="10">
        <f>VLOOKUP(C381,'[1]Cenus Pivot Data Sheet'!$A$1:$M$469,5,FALSE)</f>
        <v>96951.754000000015</v>
      </c>
      <c r="H381" s="10">
        <f>VLOOKUP(C381,'[1]Cenus Pivot Data Sheet'!$A$1:$M$469,6,FALSE)</f>
        <v>96791.543999999994</v>
      </c>
      <c r="I381" s="10">
        <f>VLOOKUP(C381,'[1]Cenus Pivot Data Sheet'!$A$1:$M$469,7,FALSE)</f>
        <v>114736.48500000002</v>
      </c>
      <c r="J381" s="10">
        <f>VLOOKUP(C381,'[1]Cenus Pivot Data Sheet'!$A$1:$M$469,8,FALSE)</f>
        <v>86550.714000000007</v>
      </c>
      <c r="K381" s="10">
        <f>VLOOKUP(C381,'[1]Cenus Pivot Data Sheet'!$A$1:$M$469,9,FALSE)</f>
        <v>53423.368999999992</v>
      </c>
      <c r="L381" s="10">
        <f>VLOOKUP(C381,'[1]Cenus Pivot Data Sheet'!$A$1:$M$469,10,FALSE)</f>
        <v>40950.546999999991</v>
      </c>
      <c r="M381" s="10">
        <f>VLOOKUP(C381,'[1]Cenus Pivot Data Sheet'!$A$1:$M$469,11,FALSE)</f>
        <v>18533.295000000002</v>
      </c>
      <c r="N381" s="10">
        <f>VLOOKUP(C381,'[1]Cenus Pivot Data Sheet'!$A$1:$M$469,12,FALSE)</f>
        <v>112907.21099999998</v>
      </c>
      <c r="O381" s="10">
        <f>VLOOKUP(C381,'[1]Cenus Pivot Data Sheet'!$A$1:$M$469,13,FALSE)</f>
        <v>787163.02400000009</v>
      </c>
      <c r="P381" s="11">
        <f>IFERROR(VLOOKUP(C381,'[1]Influenze Pivot Data Sheet'!$A$1:$M$461,2,FALSE),0)</f>
        <v>102</v>
      </c>
      <c r="Q381" s="11">
        <f>IFERROR(VLOOKUP(C381,'[1]Influenze Pivot Data Sheet'!$A$1:$M$461,3,FALSE),0)</f>
        <v>35</v>
      </c>
      <c r="R381" s="11">
        <f>IFERROR(VLOOKUP(C381,'[1]Influenze Pivot Data Sheet'!$A$1:$M$461,4,FALSE),0)</f>
        <v>45</v>
      </c>
      <c r="S381" s="11">
        <f>IFERROR(VLOOKUP(C381,'[1]Influenze Pivot Data Sheet'!$A$1:$M$461,5,FALSE),0)</f>
        <v>79</v>
      </c>
      <c r="T381" s="11">
        <f>IFERROR(VLOOKUP(C381,'[1]Influenze Pivot Data Sheet'!$A$1:$M$461,6,FALSE),0)</f>
        <v>54</v>
      </c>
      <c r="U381" s="11">
        <f>IFERROR(VLOOKUP(C381,'[1]Influenze Pivot Data Sheet'!$A$1:$M$461,7,FALSE),0)</f>
        <v>46</v>
      </c>
      <c r="V381" s="11">
        <f>IFERROR(VLOOKUP(C381,'[1]Influenze Pivot Data Sheet'!$A$1:$M$461,8,FALSE),0)</f>
        <v>72</v>
      </c>
      <c r="W381" s="11">
        <f>IFERROR(VLOOKUP(C381,'[1]Influenze Pivot Data Sheet'!$A$1:$M$461,9,FALSE),0)</f>
        <v>45</v>
      </c>
      <c r="X381" s="11">
        <f>IFERROR(VLOOKUP(C381,'[1]Influenze Pivot Data Sheet'!$A$1:$M$461,10,FALSE),0)</f>
        <v>61</v>
      </c>
      <c r="Y381" s="11">
        <f>IFERROR(VLOOKUP(C381,'[1]Influenze Pivot Data Sheet'!$A$1:$M$461,11,FALSE),0)</f>
        <v>66</v>
      </c>
      <c r="Z381" s="11">
        <f>IFERROR(VLOOKUP(C381,'[1]Influenze Pivot Data Sheet'!$A$1:$M$461,12,FALSE),0)</f>
        <v>172</v>
      </c>
      <c r="AA381" s="11">
        <f>IFERROR(VLOOKUP(C381,'[1]Influenze Pivot Data Sheet'!$A$1:$M$461,13,FALSE),0)</f>
        <v>605</v>
      </c>
      <c r="AB381" s="4">
        <f t="shared" si="29"/>
        <v>1.8370049960412542E-3</v>
      </c>
      <c r="AC381" s="4">
        <f t="shared" si="30"/>
        <v>3.3588301490168024E-4</v>
      </c>
      <c r="AD381" s="4">
        <f t="shared" si="31"/>
        <v>3.7657783917911981E-4</v>
      </c>
      <c r="AE381" s="4">
        <f t="shared" si="32"/>
        <v>8.1483827512806E-4</v>
      </c>
      <c r="AF381" s="4">
        <f t="shared" si="32"/>
        <v>5.5789997522924116E-4</v>
      </c>
      <c r="AG381" s="4">
        <f t="shared" si="32"/>
        <v>4.0091867900607202E-4</v>
      </c>
      <c r="AH381" s="4">
        <f t="shared" si="32"/>
        <v>8.3188221878793508E-4</v>
      </c>
      <c r="AI381" s="4">
        <f t="shared" si="32"/>
        <v>8.4232800817934201E-4</v>
      </c>
      <c r="AJ381" s="4">
        <f t="shared" si="32"/>
        <v>1.4896015918908242E-3</v>
      </c>
      <c r="AK381" s="4">
        <f t="shared" si="32"/>
        <v>3.5611584448421068E-3</v>
      </c>
      <c r="AL381" s="4">
        <f t="shared" si="32"/>
        <v>1.5233748002153736E-3</v>
      </c>
      <c r="AM381" s="4">
        <f t="shared" si="32"/>
        <v>7.6858284949116195E-4</v>
      </c>
    </row>
    <row r="382" spans="1:39" x14ac:dyDescent="0.3">
      <c r="A382" s="9" t="s">
        <v>450</v>
      </c>
      <c r="B382" s="9" t="s">
        <v>24</v>
      </c>
      <c r="C382" s="9" t="s">
        <v>452</v>
      </c>
      <c r="D382" s="10">
        <f>VLOOKUP(C382,'[1]Cenus Pivot Data Sheet'!$A$1:$M$469,2,FALSE)</f>
        <v>50286.19</v>
      </c>
      <c r="E382" s="10">
        <f>VLOOKUP(C382,'[1]Cenus Pivot Data Sheet'!$A$1:$M$469,3,FALSE)</f>
        <v>95436.557000000015</v>
      </c>
      <c r="F382" s="10">
        <f>VLOOKUP(C382,'[1]Cenus Pivot Data Sheet'!$A$1:$M$469,4,FALSE)</f>
        <v>101395.54700000001</v>
      </c>
      <c r="G382" s="10">
        <f>VLOOKUP(C382,'[1]Cenus Pivot Data Sheet'!$A$1:$M$469,5,FALSE)</f>
        <v>88234.466000000015</v>
      </c>
      <c r="H382" s="10">
        <f>VLOOKUP(C382,'[1]Cenus Pivot Data Sheet'!$A$1:$M$469,6,FALSE)</f>
        <v>85624.331999999995</v>
      </c>
      <c r="I382" s="10">
        <f>VLOOKUP(C382,'[1]Cenus Pivot Data Sheet'!$A$1:$M$469,7,FALSE)</f>
        <v>101441.99799999999</v>
      </c>
      <c r="J382" s="10">
        <f>VLOOKUP(C382,'[1]Cenus Pivot Data Sheet'!$A$1:$M$469,8,FALSE)</f>
        <v>77814.116000000009</v>
      </c>
      <c r="K382" s="10">
        <f>VLOOKUP(C382,'[1]Cenus Pivot Data Sheet'!$A$1:$M$469,9,FALSE)</f>
        <v>47010.895000000004</v>
      </c>
      <c r="L382" s="10">
        <f>VLOOKUP(C382,'[1]Cenus Pivot Data Sheet'!$A$1:$M$469,10,FALSE)</f>
        <v>33666.923999999999</v>
      </c>
      <c r="M382" s="10">
        <f>VLOOKUP(C382,'[1]Cenus Pivot Data Sheet'!$A$1:$M$469,11,FALSE)</f>
        <v>15679.571000000002</v>
      </c>
      <c r="N382" s="10">
        <f>VLOOKUP(C382,'[1]Cenus Pivot Data Sheet'!$A$1:$M$469,12,FALSE)</f>
        <v>96357.39</v>
      </c>
      <c r="O382" s="10">
        <f>VLOOKUP(C382,'[1]Cenus Pivot Data Sheet'!$A$1:$M$469,13,FALSE)</f>
        <v>696590.59600000014</v>
      </c>
      <c r="P382" s="11">
        <f>IFERROR(VLOOKUP(C382,'[1]Influenze Pivot Data Sheet'!$A$1:$M$461,2,FALSE),0)</f>
        <v>111</v>
      </c>
      <c r="Q382" s="11">
        <f>IFERROR(VLOOKUP(C382,'[1]Influenze Pivot Data Sheet'!$A$1:$M$461,3,FALSE),0)</f>
        <v>58</v>
      </c>
      <c r="R382" s="11">
        <f>IFERROR(VLOOKUP(C382,'[1]Influenze Pivot Data Sheet'!$A$1:$M$461,4,FALSE),0)</f>
        <v>49</v>
      </c>
      <c r="S382" s="11">
        <f>IFERROR(VLOOKUP(C382,'[1]Influenze Pivot Data Sheet'!$A$1:$M$461,5,FALSE),0)</f>
        <v>64</v>
      </c>
      <c r="T382" s="11">
        <f>IFERROR(VLOOKUP(C382,'[1]Influenze Pivot Data Sheet'!$A$1:$M$461,6,FALSE),0)</f>
        <v>58</v>
      </c>
      <c r="U382" s="11">
        <f>IFERROR(VLOOKUP(C382,'[1]Influenze Pivot Data Sheet'!$A$1:$M$461,7,FALSE),0)</f>
        <v>68</v>
      </c>
      <c r="V382" s="11">
        <f>IFERROR(VLOOKUP(C382,'[1]Influenze Pivot Data Sheet'!$A$1:$M$461,8,FALSE),0)</f>
        <v>49</v>
      </c>
      <c r="W382" s="11">
        <f>IFERROR(VLOOKUP(C382,'[1]Influenze Pivot Data Sheet'!$A$1:$M$461,9,FALSE),0)</f>
        <v>47</v>
      </c>
      <c r="X382" s="11">
        <f>IFERROR(VLOOKUP(C382,'[1]Influenze Pivot Data Sheet'!$A$1:$M$461,10,FALSE),0)</f>
        <v>72</v>
      </c>
      <c r="Y382" s="11">
        <f>IFERROR(VLOOKUP(C382,'[1]Influenze Pivot Data Sheet'!$A$1:$M$461,11,FALSE),0)</f>
        <v>77</v>
      </c>
      <c r="Z382" s="11">
        <f>IFERROR(VLOOKUP(C382,'[1]Influenze Pivot Data Sheet'!$A$1:$M$461,12,FALSE),0)</f>
        <v>196</v>
      </c>
      <c r="AA382" s="11">
        <f>IFERROR(VLOOKUP(C382,'[1]Influenze Pivot Data Sheet'!$A$1:$M$461,13,FALSE),0)</f>
        <v>653</v>
      </c>
      <c r="AB382" s="4">
        <f t="shared" si="29"/>
        <v>2.207365481457235E-3</v>
      </c>
      <c r="AC382" s="4">
        <f t="shared" si="30"/>
        <v>6.0773357530070991E-4</v>
      </c>
      <c r="AD382" s="4">
        <f t="shared" si="31"/>
        <v>4.8325593627893734E-4</v>
      </c>
      <c r="AE382" s="4">
        <f t="shared" si="32"/>
        <v>7.2534014089233555E-4</v>
      </c>
      <c r="AF382" s="4">
        <f t="shared" si="32"/>
        <v>6.7737754730746395E-4</v>
      </c>
      <c r="AG382" s="4">
        <f t="shared" si="32"/>
        <v>6.7033380001052425E-4</v>
      </c>
      <c r="AH382" s="4">
        <f t="shared" si="32"/>
        <v>6.2970579785292418E-4</v>
      </c>
      <c r="AI382" s="4">
        <f t="shared" si="32"/>
        <v>9.9976824521209374E-4</v>
      </c>
      <c r="AJ382" s="4">
        <f t="shared" si="32"/>
        <v>2.1385975148784011E-3</v>
      </c>
      <c r="AK382" s="4">
        <f t="shared" si="32"/>
        <v>4.9108486450298921E-3</v>
      </c>
      <c r="AL382" s="4">
        <f t="shared" si="32"/>
        <v>2.0340941156666865E-3</v>
      </c>
      <c r="AM382" s="4">
        <f t="shared" si="32"/>
        <v>9.3742293357058166E-4</v>
      </c>
    </row>
    <row r="383" spans="1:39" x14ac:dyDescent="0.3">
      <c r="A383" s="9" t="s">
        <v>450</v>
      </c>
      <c r="B383" s="9" t="s">
        <v>26</v>
      </c>
      <c r="C383" s="9" t="s">
        <v>453</v>
      </c>
      <c r="D383" s="10">
        <f>VLOOKUP(C383,'[1]Cenus Pivot Data Sheet'!$A$1:$M$469,2,FALSE)</f>
        <v>55489.496999999981</v>
      </c>
      <c r="E383" s="10">
        <f>VLOOKUP(C383,'[1]Cenus Pivot Data Sheet'!$A$1:$M$469,3,FALSE)</f>
        <v>104911.94099999999</v>
      </c>
      <c r="F383" s="10">
        <f>VLOOKUP(C383,'[1]Cenus Pivot Data Sheet'!$A$1:$M$469,4,FALSE)</f>
        <v>107947.05499999999</v>
      </c>
      <c r="G383" s="10">
        <f>VLOOKUP(C383,'[1]Cenus Pivot Data Sheet'!$A$1:$M$469,5,FALSE)</f>
        <v>97337.492999999973</v>
      </c>
      <c r="H383" s="10">
        <f>VLOOKUP(C383,'[1]Cenus Pivot Data Sheet'!$A$1:$M$469,6,FALSE)</f>
        <v>92009.296999999991</v>
      </c>
      <c r="I383" s="10">
        <f>VLOOKUP(C383,'[1]Cenus Pivot Data Sheet'!$A$1:$M$469,7,FALSE)</f>
        <v>111621.88900000004</v>
      </c>
      <c r="J383" s="10">
        <f>VLOOKUP(C383,'[1]Cenus Pivot Data Sheet'!$A$1:$M$469,8,FALSE)</f>
        <v>89614.519</v>
      </c>
      <c r="K383" s="10">
        <f>VLOOKUP(C383,'[1]Cenus Pivot Data Sheet'!$A$1:$M$469,9,FALSE)</f>
        <v>53054.399000000005</v>
      </c>
      <c r="L383" s="10">
        <f>VLOOKUP(C383,'[1]Cenus Pivot Data Sheet'!$A$1:$M$469,10,FALSE)</f>
        <v>36768.936000000009</v>
      </c>
      <c r="M383" s="10">
        <f>VLOOKUP(C383,'[1]Cenus Pivot Data Sheet'!$A$1:$M$469,11,FALSE)</f>
        <v>17115.792000000005</v>
      </c>
      <c r="N383" s="10">
        <f>VLOOKUP(C383,'[1]Cenus Pivot Data Sheet'!$A$1:$M$469,12,FALSE)</f>
        <v>106939.12700000002</v>
      </c>
      <c r="O383" s="10">
        <f>VLOOKUP(C383,'[1]Cenus Pivot Data Sheet'!$A$1:$M$469,13,FALSE)</f>
        <v>765870.81799999997</v>
      </c>
      <c r="P383" s="11">
        <f>IFERROR(VLOOKUP(C383,'[1]Influenze Pivot Data Sheet'!$A$1:$M$461,2,FALSE),0)</f>
        <v>88</v>
      </c>
      <c r="Q383" s="11">
        <f>IFERROR(VLOOKUP(C383,'[1]Influenze Pivot Data Sheet'!$A$1:$M$461,3,FALSE),0)</f>
        <v>57</v>
      </c>
      <c r="R383" s="11">
        <f>IFERROR(VLOOKUP(C383,'[1]Influenze Pivot Data Sheet'!$A$1:$M$461,4,FALSE),0)</f>
        <v>49</v>
      </c>
      <c r="S383" s="11">
        <f>IFERROR(VLOOKUP(C383,'[1]Influenze Pivot Data Sheet'!$A$1:$M$461,5,FALSE),0)</f>
        <v>48</v>
      </c>
      <c r="T383" s="11">
        <f>IFERROR(VLOOKUP(C383,'[1]Influenze Pivot Data Sheet'!$A$1:$M$461,6,FALSE),0)</f>
        <v>53</v>
      </c>
      <c r="U383" s="11">
        <f>IFERROR(VLOOKUP(C383,'[1]Influenze Pivot Data Sheet'!$A$1:$M$461,7,FALSE),0)</f>
        <v>61</v>
      </c>
      <c r="V383" s="11">
        <f>IFERROR(VLOOKUP(C383,'[1]Influenze Pivot Data Sheet'!$A$1:$M$461,8,FALSE),0)</f>
        <v>61</v>
      </c>
      <c r="W383" s="11">
        <f>IFERROR(VLOOKUP(C383,'[1]Influenze Pivot Data Sheet'!$A$1:$M$461,9,FALSE),0)</f>
        <v>50</v>
      </c>
      <c r="X383" s="11">
        <f>IFERROR(VLOOKUP(C383,'[1]Influenze Pivot Data Sheet'!$A$1:$M$461,10,FALSE),0)</f>
        <v>50</v>
      </c>
      <c r="Y383" s="11">
        <f>IFERROR(VLOOKUP(C383,'[1]Influenze Pivot Data Sheet'!$A$1:$M$461,11,FALSE),0)</f>
        <v>58</v>
      </c>
      <c r="Z383" s="11">
        <f>IFERROR(VLOOKUP(C383,'[1]Influenze Pivot Data Sheet'!$A$1:$M$461,12,FALSE),0)</f>
        <v>158</v>
      </c>
      <c r="AA383" s="11">
        <f>IFERROR(VLOOKUP(C383,'[1]Influenze Pivot Data Sheet'!$A$1:$M$461,13,FALSE),0)</f>
        <v>575</v>
      </c>
      <c r="AB383" s="4">
        <f t="shared" si="29"/>
        <v>1.5858857037395748E-3</v>
      </c>
      <c r="AC383" s="4">
        <f t="shared" si="30"/>
        <v>5.4331279601432597E-4</v>
      </c>
      <c r="AD383" s="4">
        <f t="shared" si="31"/>
        <v>4.5392623263321082E-4</v>
      </c>
      <c r="AE383" s="4">
        <f t="shared" si="32"/>
        <v>4.9312961039586268E-4</v>
      </c>
      <c r="AF383" s="4">
        <f t="shared" si="32"/>
        <v>5.7602874631245153E-4</v>
      </c>
      <c r="AG383" s="4">
        <f t="shared" si="32"/>
        <v>5.4648779505962297E-4</v>
      </c>
      <c r="AH383" s="4">
        <f t="shared" si="32"/>
        <v>6.8069327025010312E-4</v>
      </c>
      <c r="AI383" s="4">
        <f t="shared" si="32"/>
        <v>9.424289209269903E-4</v>
      </c>
      <c r="AJ383" s="4">
        <f t="shared" si="32"/>
        <v>1.3598435374904509E-3</v>
      </c>
      <c r="AK383" s="4">
        <f t="shared" si="32"/>
        <v>3.3886833866641976E-3</v>
      </c>
      <c r="AL383" s="4">
        <f t="shared" si="32"/>
        <v>1.4774760598148511E-3</v>
      </c>
      <c r="AM383" s="4">
        <f t="shared" si="32"/>
        <v>7.5077935663035017E-4</v>
      </c>
    </row>
    <row r="384" spans="1:39" x14ac:dyDescent="0.3">
      <c r="A384" s="9" t="s">
        <v>450</v>
      </c>
      <c r="B384" s="9" t="s">
        <v>28</v>
      </c>
      <c r="C384" s="9" t="s">
        <v>454</v>
      </c>
      <c r="D384" s="10">
        <f>VLOOKUP(C384,'[1]Cenus Pivot Data Sheet'!$A$1:$M$469,2,FALSE)</f>
        <v>51202.618000000002</v>
      </c>
      <c r="E384" s="10">
        <f>VLOOKUP(C384,'[1]Cenus Pivot Data Sheet'!$A$1:$M$469,3,FALSE)</f>
        <v>96190.977000000014</v>
      </c>
      <c r="F384" s="10">
        <f>VLOOKUP(C384,'[1]Cenus Pivot Data Sheet'!$A$1:$M$469,4,FALSE)</f>
        <v>104447.65700000001</v>
      </c>
      <c r="G384" s="10">
        <f>VLOOKUP(C384,'[1]Cenus Pivot Data Sheet'!$A$1:$M$469,5,FALSE)</f>
        <v>94557.155999999988</v>
      </c>
      <c r="H384" s="10">
        <f>VLOOKUP(C384,'[1]Cenus Pivot Data Sheet'!$A$1:$M$469,6,FALSE)</f>
        <v>84498.526000000013</v>
      </c>
      <c r="I384" s="10">
        <f>VLOOKUP(C384,'[1]Cenus Pivot Data Sheet'!$A$1:$M$469,7,FALSE)</f>
        <v>104839.80899999998</v>
      </c>
      <c r="J384" s="10">
        <f>VLOOKUP(C384,'[1]Cenus Pivot Data Sheet'!$A$1:$M$469,8,FALSE)</f>
        <v>89515.239000000016</v>
      </c>
      <c r="K384" s="10">
        <f>VLOOKUP(C384,'[1]Cenus Pivot Data Sheet'!$A$1:$M$469,9,FALSE)</f>
        <v>51995.911999999989</v>
      </c>
      <c r="L384" s="10">
        <f>VLOOKUP(C384,'[1]Cenus Pivot Data Sheet'!$A$1:$M$469,10,FALSE)</f>
        <v>35924.188999999998</v>
      </c>
      <c r="M384" s="10">
        <f>VLOOKUP(C384,'[1]Cenus Pivot Data Sheet'!$A$1:$M$469,11,FALSE)</f>
        <v>17188.669000000005</v>
      </c>
      <c r="N384" s="10">
        <f>VLOOKUP(C384,'[1]Cenus Pivot Data Sheet'!$A$1:$M$469,12,FALSE)</f>
        <v>105108.77</v>
      </c>
      <c r="O384" s="10">
        <f>VLOOKUP(C384,'[1]Cenus Pivot Data Sheet'!$A$1:$M$469,13,FALSE)</f>
        <v>730360.75200000009</v>
      </c>
      <c r="P384" s="11">
        <f>IFERROR(VLOOKUP(C384,'[1]Influenze Pivot Data Sheet'!$A$1:$M$461,2,FALSE),0)</f>
        <v>109</v>
      </c>
      <c r="Q384" s="11">
        <f>IFERROR(VLOOKUP(C384,'[1]Influenze Pivot Data Sheet'!$A$1:$M$461,3,FALSE),0)</f>
        <v>48</v>
      </c>
      <c r="R384" s="11">
        <f>IFERROR(VLOOKUP(C384,'[1]Influenze Pivot Data Sheet'!$A$1:$M$461,4,FALSE),0)</f>
        <v>39</v>
      </c>
      <c r="S384" s="11">
        <f>IFERROR(VLOOKUP(C384,'[1]Influenze Pivot Data Sheet'!$A$1:$M$461,5,FALSE),0)</f>
        <v>46</v>
      </c>
      <c r="T384" s="11">
        <f>IFERROR(VLOOKUP(C384,'[1]Influenze Pivot Data Sheet'!$A$1:$M$461,6,FALSE),0)</f>
        <v>47</v>
      </c>
      <c r="U384" s="11">
        <f>IFERROR(VLOOKUP(C384,'[1]Influenze Pivot Data Sheet'!$A$1:$M$461,7,FALSE),0)</f>
        <v>63</v>
      </c>
      <c r="V384" s="11">
        <f>IFERROR(VLOOKUP(C384,'[1]Influenze Pivot Data Sheet'!$A$1:$M$461,8,FALSE),0)</f>
        <v>50</v>
      </c>
      <c r="W384" s="11">
        <f>IFERROR(VLOOKUP(C384,'[1]Influenze Pivot Data Sheet'!$A$1:$M$461,9,FALSE),0)</f>
        <v>73</v>
      </c>
      <c r="X384" s="11">
        <f>IFERROR(VLOOKUP(C384,'[1]Influenze Pivot Data Sheet'!$A$1:$M$461,10,FALSE),0)</f>
        <v>50</v>
      </c>
      <c r="Y384" s="11">
        <f>IFERROR(VLOOKUP(C384,'[1]Influenze Pivot Data Sheet'!$A$1:$M$461,11,FALSE),0)</f>
        <v>106</v>
      </c>
      <c r="Z384" s="11">
        <f>IFERROR(VLOOKUP(C384,'[1]Influenze Pivot Data Sheet'!$A$1:$M$461,12,FALSE),0)</f>
        <v>229</v>
      </c>
      <c r="AA384" s="11">
        <f>IFERROR(VLOOKUP(C384,'[1]Influenze Pivot Data Sheet'!$A$1:$M$461,13,FALSE),0)</f>
        <v>631</v>
      </c>
      <c r="AB384" s="4">
        <f t="shared" si="29"/>
        <v>2.1287973986017666E-3</v>
      </c>
      <c r="AC384" s="4">
        <f t="shared" si="30"/>
        <v>4.9900730294069053E-4</v>
      </c>
      <c r="AD384" s="4">
        <f t="shared" si="31"/>
        <v>3.7339277031365098E-4</v>
      </c>
      <c r="AE384" s="4">
        <f t="shared" si="32"/>
        <v>4.8647825237044994E-4</v>
      </c>
      <c r="AF384" s="4">
        <f t="shared" si="32"/>
        <v>5.5622272038212829E-4</v>
      </c>
      <c r="AG384" s="4">
        <f t="shared" si="32"/>
        <v>6.0091677580221474E-4</v>
      </c>
      <c r="AH384" s="4">
        <f t="shared" si="32"/>
        <v>5.5856411219546646E-4</v>
      </c>
      <c r="AI384" s="4">
        <f t="shared" si="32"/>
        <v>1.4039565264284625E-3</v>
      </c>
      <c r="AJ384" s="4">
        <f t="shared" si="32"/>
        <v>1.3918198682230517E-3</v>
      </c>
      <c r="AK384" s="4">
        <f t="shared" si="32"/>
        <v>6.1668532915492161E-3</v>
      </c>
      <c r="AL384" s="4">
        <f t="shared" si="32"/>
        <v>2.1786954599506778E-3</v>
      </c>
      <c r="AM384" s="4">
        <f t="shared" si="32"/>
        <v>8.6395661085578146E-4</v>
      </c>
    </row>
    <row r="385" spans="1:39" x14ac:dyDescent="0.3">
      <c r="A385" s="9" t="s">
        <v>450</v>
      </c>
      <c r="B385" s="9" t="s">
        <v>30</v>
      </c>
      <c r="C385" s="9" t="s">
        <v>455</v>
      </c>
      <c r="D385" s="10">
        <f>VLOOKUP(C385,'[1]Cenus Pivot Data Sheet'!$A$1:$M$469,2,FALSE)</f>
        <v>46870.540000000015</v>
      </c>
      <c r="E385" s="10">
        <f>VLOOKUP(C385,'[1]Cenus Pivot Data Sheet'!$A$1:$M$469,3,FALSE)</f>
        <v>90546.640000000014</v>
      </c>
      <c r="F385" s="10">
        <f>VLOOKUP(C385,'[1]Cenus Pivot Data Sheet'!$A$1:$M$469,4,FALSE)</f>
        <v>91489.654999999984</v>
      </c>
      <c r="G385" s="10">
        <f>VLOOKUP(C385,'[1]Cenus Pivot Data Sheet'!$A$1:$M$469,5,FALSE)</f>
        <v>88408.649000000005</v>
      </c>
      <c r="H385" s="10">
        <f>VLOOKUP(C385,'[1]Cenus Pivot Data Sheet'!$A$1:$M$469,6,FALSE)</f>
        <v>79726.444999999978</v>
      </c>
      <c r="I385" s="10">
        <f>VLOOKUP(C385,'[1]Cenus Pivot Data Sheet'!$A$1:$M$469,7,FALSE)</f>
        <v>94218.459999999992</v>
      </c>
      <c r="J385" s="10">
        <f>VLOOKUP(C385,'[1]Cenus Pivot Data Sheet'!$A$1:$M$469,8,FALSE)</f>
        <v>86142.412000000011</v>
      </c>
      <c r="K385" s="10">
        <f>VLOOKUP(C385,'[1]Cenus Pivot Data Sheet'!$A$1:$M$469,9,FALSE)</f>
        <v>52096.197999999989</v>
      </c>
      <c r="L385" s="10">
        <f>VLOOKUP(C385,'[1]Cenus Pivot Data Sheet'!$A$1:$M$469,10,FALSE)</f>
        <v>33034.76</v>
      </c>
      <c r="M385" s="10">
        <f>VLOOKUP(C385,'[1]Cenus Pivot Data Sheet'!$A$1:$M$469,11,FALSE)</f>
        <v>15436.464000000004</v>
      </c>
      <c r="N385" s="10">
        <f>VLOOKUP(C385,'[1]Cenus Pivot Data Sheet'!$A$1:$M$469,12,FALSE)</f>
        <v>100567.42199999999</v>
      </c>
      <c r="O385" s="10">
        <f>VLOOKUP(C385,'[1]Cenus Pivot Data Sheet'!$A$1:$M$469,13,FALSE)</f>
        <v>677970.223</v>
      </c>
      <c r="P385" s="11">
        <f>IFERROR(VLOOKUP(C385,'[1]Influenze Pivot Data Sheet'!$A$1:$M$461,2,FALSE),0)</f>
        <v>125</v>
      </c>
      <c r="Q385" s="11">
        <f>IFERROR(VLOOKUP(C385,'[1]Influenze Pivot Data Sheet'!$A$1:$M$461,3,FALSE),0)</f>
        <v>59</v>
      </c>
      <c r="R385" s="11">
        <f>IFERROR(VLOOKUP(C385,'[1]Influenze Pivot Data Sheet'!$A$1:$M$461,4,FALSE),0)</f>
        <v>43</v>
      </c>
      <c r="S385" s="11">
        <f>IFERROR(VLOOKUP(C385,'[1]Influenze Pivot Data Sheet'!$A$1:$M$461,5,FALSE),0)</f>
        <v>34</v>
      </c>
      <c r="T385" s="11">
        <f>IFERROR(VLOOKUP(C385,'[1]Influenze Pivot Data Sheet'!$A$1:$M$461,6,FALSE),0)</f>
        <v>69</v>
      </c>
      <c r="U385" s="11">
        <f>IFERROR(VLOOKUP(C385,'[1]Influenze Pivot Data Sheet'!$A$1:$M$461,7,FALSE),0)</f>
        <v>68</v>
      </c>
      <c r="V385" s="11">
        <f>IFERROR(VLOOKUP(C385,'[1]Influenze Pivot Data Sheet'!$A$1:$M$461,8,FALSE),0)</f>
        <v>63</v>
      </c>
      <c r="W385" s="11">
        <f>IFERROR(VLOOKUP(C385,'[1]Influenze Pivot Data Sheet'!$A$1:$M$461,9,FALSE),0)</f>
        <v>58</v>
      </c>
      <c r="X385" s="11">
        <f>IFERROR(VLOOKUP(C385,'[1]Influenze Pivot Data Sheet'!$A$1:$M$461,10,FALSE),0)</f>
        <v>56</v>
      </c>
      <c r="Y385" s="11">
        <f>IFERROR(VLOOKUP(C385,'[1]Influenze Pivot Data Sheet'!$A$1:$M$461,11,FALSE),0)</f>
        <v>110</v>
      </c>
      <c r="Z385" s="11">
        <f>IFERROR(VLOOKUP(C385,'[1]Influenze Pivot Data Sheet'!$A$1:$M$461,12,FALSE),0)</f>
        <v>224</v>
      </c>
      <c r="AA385" s="11">
        <f>IFERROR(VLOOKUP(C385,'[1]Influenze Pivot Data Sheet'!$A$1:$M$461,13,FALSE),0)</f>
        <v>685</v>
      </c>
      <c r="AB385" s="4">
        <f t="shared" si="29"/>
        <v>2.6669204152544425E-3</v>
      </c>
      <c r="AC385" s="4">
        <f t="shared" si="30"/>
        <v>6.5159789474242215E-4</v>
      </c>
      <c r="AD385" s="4">
        <f t="shared" si="31"/>
        <v>4.6999849327227221E-4</v>
      </c>
      <c r="AE385" s="4">
        <f t="shared" si="32"/>
        <v>3.8457775777118818E-4</v>
      </c>
      <c r="AF385" s="4">
        <f t="shared" si="32"/>
        <v>8.6545938427331126E-4</v>
      </c>
      <c r="AG385" s="4">
        <f t="shared" si="32"/>
        <v>7.2172693121921123E-4</v>
      </c>
      <c r="AH385" s="4">
        <f t="shared" si="32"/>
        <v>7.3134706281500442E-4</v>
      </c>
      <c r="AI385" s="4">
        <f t="shared" si="32"/>
        <v>1.1133250069419655E-3</v>
      </c>
      <c r="AJ385" s="4">
        <f t="shared" si="32"/>
        <v>1.6951841030478198E-3</v>
      </c>
      <c r="AK385" s="4">
        <f t="shared" si="32"/>
        <v>7.1259842927758566E-3</v>
      </c>
      <c r="AL385" s="4">
        <f t="shared" si="32"/>
        <v>2.2273614610504784E-3</v>
      </c>
      <c r="AM385" s="4">
        <f t="shared" si="32"/>
        <v>1.0103688580434895E-3</v>
      </c>
    </row>
    <row r="386" spans="1:39" x14ac:dyDescent="0.3">
      <c r="A386" s="9" t="s">
        <v>450</v>
      </c>
      <c r="B386" s="9" t="s">
        <v>32</v>
      </c>
      <c r="C386" s="9" t="s">
        <v>456</v>
      </c>
      <c r="D386" s="10">
        <f>VLOOKUP(C386,'[1]Cenus Pivot Data Sheet'!$A$1:$M$469,2,FALSE)</f>
        <v>41355.415000000008</v>
      </c>
      <c r="E386" s="10">
        <f>VLOOKUP(C386,'[1]Cenus Pivot Data Sheet'!$A$1:$M$469,3,FALSE)</f>
        <v>80156.768999999986</v>
      </c>
      <c r="F386" s="10">
        <f>VLOOKUP(C386,'[1]Cenus Pivot Data Sheet'!$A$1:$M$469,4,FALSE)</f>
        <v>81655.308999999979</v>
      </c>
      <c r="G386" s="10">
        <f>VLOOKUP(C386,'[1]Cenus Pivot Data Sheet'!$A$1:$M$469,5,FALSE)</f>
        <v>78221.869000000006</v>
      </c>
      <c r="H386" s="10">
        <f>VLOOKUP(C386,'[1]Cenus Pivot Data Sheet'!$A$1:$M$469,6,FALSE)</f>
        <v>69597.462999999989</v>
      </c>
      <c r="I386" s="10">
        <f>VLOOKUP(C386,'[1]Cenus Pivot Data Sheet'!$A$1:$M$469,7,FALSE)</f>
        <v>82043.096000000005</v>
      </c>
      <c r="J386" s="10">
        <f>VLOOKUP(C386,'[1]Cenus Pivot Data Sheet'!$A$1:$M$469,8,FALSE)</f>
        <v>74855.565999999992</v>
      </c>
      <c r="K386" s="10">
        <f>VLOOKUP(C386,'[1]Cenus Pivot Data Sheet'!$A$1:$M$469,9,FALSE)</f>
        <v>45469.72</v>
      </c>
      <c r="L386" s="10">
        <f>VLOOKUP(C386,'[1]Cenus Pivot Data Sheet'!$A$1:$M$469,10,FALSE)</f>
        <v>28208.976000000002</v>
      </c>
      <c r="M386" s="10">
        <f>VLOOKUP(C386,'[1]Cenus Pivot Data Sheet'!$A$1:$M$469,11,FALSE)</f>
        <v>14028.979000000001</v>
      </c>
      <c r="N386" s="10">
        <f>VLOOKUP(C386,'[1]Cenus Pivot Data Sheet'!$A$1:$M$469,12,FALSE)</f>
        <v>87707.675000000003</v>
      </c>
      <c r="O386" s="10">
        <f>VLOOKUP(C386,'[1]Cenus Pivot Data Sheet'!$A$1:$M$469,13,FALSE)</f>
        <v>595593.16200000001</v>
      </c>
      <c r="P386" s="11">
        <f>IFERROR(VLOOKUP(C386,'[1]Influenze Pivot Data Sheet'!$A$1:$M$461,2,FALSE),0)</f>
        <v>86</v>
      </c>
      <c r="Q386" s="11">
        <f>IFERROR(VLOOKUP(C386,'[1]Influenze Pivot Data Sheet'!$A$1:$M$461,3,FALSE),0)</f>
        <v>74</v>
      </c>
      <c r="R386" s="11">
        <f>IFERROR(VLOOKUP(C386,'[1]Influenze Pivot Data Sheet'!$A$1:$M$461,4,FALSE),0)</f>
        <v>51</v>
      </c>
      <c r="S386" s="11">
        <f>IFERROR(VLOOKUP(C386,'[1]Influenze Pivot Data Sheet'!$A$1:$M$461,5,FALSE),0)</f>
        <v>38</v>
      </c>
      <c r="T386" s="11">
        <f>IFERROR(VLOOKUP(C386,'[1]Influenze Pivot Data Sheet'!$A$1:$M$461,6,FALSE),0)</f>
        <v>58</v>
      </c>
      <c r="U386" s="11">
        <f>IFERROR(VLOOKUP(C386,'[1]Influenze Pivot Data Sheet'!$A$1:$M$461,7,FALSE),0)</f>
        <v>66</v>
      </c>
      <c r="V386" s="11">
        <f>IFERROR(VLOOKUP(C386,'[1]Influenze Pivot Data Sheet'!$A$1:$M$461,8,FALSE),0)</f>
        <v>57</v>
      </c>
      <c r="W386" s="11">
        <f>IFERROR(VLOOKUP(C386,'[1]Influenze Pivot Data Sheet'!$A$1:$M$461,9,FALSE),0)</f>
        <v>51</v>
      </c>
      <c r="X386" s="11">
        <f>IFERROR(VLOOKUP(C386,'[1]Influenze Pivot Data Sheet'!$A$1:$M$461,10,FALSE),0)</f>
        <v>57</v>
      </c>
      <c r="Y386" s="11">
        <f>IFERROR(VLOOKUP(C386,'[1]Influenze Pivot Data Sheet'!$A$1:$M$461,11,FALSE),0)</f>
        <v>102</v>
      </c>
      <c r="Z386" s="11">
        <f>IFERROR(VLOOKUP(C386,'[1]Influenze Pivot Data Sheet'!$A$1:$M$461,12,FALSE),0)</f>
        <v>210</v>
      </c>
      <c r="AA386" s="11">
        <f>IFERROR(VLOOKUP(C386,'[1]Influenze Pivot Data Sheet'!$A$1:$M$461,13,FALSE),0)</f>
        <v>640</v>
      </c>
      <c r="AB386" s="4">
        <f t="shared" si="29"/>
        <v>2.0795342036828788E-3</v>
      </c>
      <c r="AC386" s="4">
        <f t="shared" si="30"/>
        <v>9.2319090356548692E-4</v>
      </c>
      <c r="AD386" s="4">
        <f t="shared" si="31"/>
        <v>6.2457665796108877E-4</v>
      </c>
      <c r="AE386" s="4">
        <f t="shared" si="32"/>
        <v>4.857976482254598E-4</v>
      </c>
      <c r="AF386" s="4">
        <f t="shared" si="32"/>
        <v>8.3336371039846677E-4</v>
      </c>
      <c r="AG386" s="4">
        <f t="shared" si="32"/>
        <v>8.0445525849000136E-4</v>
      </c>
      <c r="AH386" s="4">
        <f t="shared" si="32"/>
        <v>7.6146642188237553E-4</v>
      </c>
      <c r="AI386" s="4">
        <f t="shared" si="32"/>
        <v>1.12162555652421E-3</v>
      </c>
      <c r="AJ386" s="4">
        <f t="shared" si="32"/>
        <v>2.0206334324223609E-3</v>
      </c>
      <c r="AK386" s="4">
        <f t="shared" si="32"/>
        <v>7.2706645294714602E-3</v>
      </c>
      <c r="AL386" s="4">
        <f t="shared" si="32"/>
        <v>2.394317259008405E-3</v>
      </c>
      <c r="AM386" s="4">
        <f t="shared" si="32"/>
        <v>1.0745590124824167E-3</v>
      </c>
    </row>
    <row r="387" spans="1:39" x14ac:dyDescent="0.3">
      <c r="A387" s="9" t="s">
        <v>450</v>
      </c>
      <c r="B387" s="9" t="s">
        <v>34</v>
      </c>
      <c r="C387" s="9" t="s">
        <v>457</v>
      </c>
      <c r="D387" s="10">
        <f>VLOOKUP(C387,'[1]Cenus Pivot Data Sheet'!$A$1:$M$469,2,FALSE)</f>
        <v>39710.263999999996</v>
      </c>
      <c r="E387" s="10">
        <f>VLOOKUP(C387,'[1]Cenus Pivot Data Sheet'!$A$1:$M$469,3,FALSE)</f>
        <v>77487.835000000006</v>
      </c>
      <c r="F387" s="10">
        <f>VLOOKUP(C387,'[1]Cenus Pivot Data Sheet'!$A$1:$M$469,4,FALSE)</f>
        <v>82241.274999999994</v>
      </c>
      <c r="G387" s="10">
        <f>VLOOKUP(C387,'[1]Cenus Pivot Data Sheet'!$A$1:$M$469,5,FALSE)</f>
        <v>72241.698000000004</v>
      </c>
      <c r="H387" s="10">
        <f>VLOOKUP(C387,'[1]Cenus Pivot Data Sheet'!$A$1:$M$469,6,FALSE)</f>
        <v>64114.663</v>
      </c>
      <c r="I387" s="10">
        <f>VLOOKUP(C387,'[1]Cenus Pivot Data Sheet'!$A$1:$M$469,7,FALSE)</f>
        <v>72214.65399999998</v>
      </c>
      <c r="J387" s="10">
        <f>VLOOKUP(C387,'[1]Cenus Pivot Data Sheet'!$A$1:$M$469,8,FALSE)</f>
        <v>72811.01999999999</v>
      </c>
      <c r="K387" s="10">
        <f>VLOOKUP(C387,'[1]Cenus Pivot Data Sheet'!$A$1:$M$469,9,FALSE)</f>
        <v>44863.488999999994</v>
      </c>
      <c r="L387" s="10">
        <f>VLOOKUP(C387,'[1]Cenus Pivot Data Sheet'!$A$1:$M$469,10,FALSE)</f>
        <v>27783.054000000004</v>
      </c>
      <c r="M387" s="10">
        <f>VLOOKUP(C387,'[1]Cenus Pivot Data Sheet'!$A$1:$M$469,11,FALSE)</f>
        <v>13110.413999999999</v>
      </c>
      <c r="N387" s="10">
        <f>VLOOKUP(C387,'[1]Cenus Pivot Data Sheet'!$A$1:$M$469,12,FALSE)</f>
        <v>85756.957000000009</v>
      </c>
      <c r="O387" s="10">
        <f>VLOOKUP(C387,'[1]Cenus Pivot Data Sheet'!$A$1:$M$469,13,FALSE)</f>
        <v>566578.36599999992</v>
      </c>
      <c r="P387" s="11">
        <f>IFERROR(VLOOKUP(C387,'[1]Influenze Pivot Data Sheet'!$A$1:$M$461,2,FALSE),0)</f>
        <v>118</v>
      </c>
      <c r="Q387" s="11">
        <f>IFERROR(VLOOKUP(C387,'[1]Influenze Pivot Data Sheet'!$A$1:$M$461,3,FALSE),0)</f>
        <v>39</v>
      </c>
      <c r="R387" s="11">
        <f>IFERROR(VLOOKUP(C387,'[1]Influenze Pivot Data Sheet'!$A$1:$M$461,4,FALSE),0)</f>
        <v>51</v>
      </c>
      <c r="S387" s="11">
        <f>IFERROR(VLOOKUP(C387,'[1]Influenze Pivot Data Sheet'!$A$1:$M$461,5,FALSE),0)</f>
        <v>46</v>
      </c>
      <c r="T387" s="11">
        <f>IFERROR(VLOOKUP(C387,'[1]Influenze Pivot Data Sheet'!$A$1:$M$461,6,FALSE),0)</f>
        <v>62</v>
      </c>
      <c r="U387" s="11">
        <f>IFERROR(VLOOKUP(C387,'[1]Influenze Pivot Data Sheet'!$A$1:$M$461,7,FALSE),0)</f>
        <v>49</v>
      </c>
      <c r="V387" s="11">
        <f>IFERROR(VLOOKUP(C387,'[1]Influenze Pivot Data Sheet'!$A$1:$M$461,8,FALSE),0)</f>
        <v>49</v>
      </c>
      <c r="W387" s="11">
        <f>IFERROR(VLOOKUP(C387,'[1]Influenze Pivot Data Sheet'!$A$1:$M$461,9,FALSE),0)</f>
        <v>33</v>
      </c>
      <c r="X387" s="11">
        <f>IFERROR(VLOOKUP(C387,'[1]Influenze Pivot Data Sheet'!$A$1:$M$461,10,FALSE),0)</f>
        <v>51</v>
      </c>
      <c r="Y387" s="11">
        <f>IFERROR(VLOOKUP(C387,'[1]Influenze Pivot Data Sheet'!$A$1:$M$461,11,FALSE),0)</f>
        <v>117</v>
      </c>
      <c r="Z387" s="11">
        <f>IFERROR(VLOOKUP(C387,'[1]Influenze Pivot Data Sheet'!$A$1:$M$461,12,FALSE),0)</f>
        <v>201</v>
      </c>
      <c r="AA387" s="11">
        <f>IFERROR(VLOOKUP(C387,'[1]Influenze Pivot Data Sheet'!$A$1:$M$461,13,FALSE),0)</f>
        <v>615</v>
      </c>
      <c r="AB387" s="4">
        <f t="shared" ref="AB387:AB450" si="33">P387/D387</f>
        <v>2.9715239364815106E-3</v>
      </c>
      <c r="AC387" s="4">
        <f t="shared" ref="AC387:AC450" si="34">Q387/E387</f>
        <v>5.0330480907099801E-4</v>
      </c>
      <c r="AD387" s="4">
        <f t="shared" ref="AD387:AD450" si="35">R387/F387</f>
        <v>6.201265726972254E-4</v>
      </c>
      <c r="AE387" s="4">
        <f t="shared" si="32"/>
        <v>6.3675136761043457E-4</v>
      </c>
      <c r="AF387" s="4">
        <f t="shared" si="32"/>
        <v>9.6701748241272048E-4</v>
      </c>
      <c r="AG387" s="4">
        <f t="shared" si="32"/>
        <v>6.7853264241908595E-4</v>
      </c>
      <c r="AH387" s="4">
        <f t="shared" si="32"/>
        <v>6.7297505240278201E-4</v>
      </c>
      <c r="AI387" s="4">
        <f t="shared" si="32"/>
        <v>7.35564726140671E-4</v>
      </c>
      <c r="AJ387" s="4">
        <f t="shared" si="32"/>
        <v>1.8356513290439559E-3</v>
      </c>
      <c r="AK387" s="4">
        <f t="shared" si="32"/>
        <v>8.9242033089115269E-3</v>
      </c>
      <c r="AL387" s="4">
        <f t="shared" si="32"/>
        <v>2.3438331656287664E-3</v>
      </c>
      <c r="AM387" s="4">
        <f t="shared" si="32"/>
        <v>1.0854632596402386E-3</v>
      </c>
    </row>
    <row r="388" spans="1:39" x14ac:dyDescent="0.3">
      <c r="A388" s="9" t="s">
        <v>450</v>
      </c>
      <c r="B388" s="9" t="s">
        <v>36</v>
      </c>
      <c r="C388" s="9" t="s">
        <v>458</v>
      </c>
      <c r="D388" s="10">
        <f>VLOOKUP(C388,'[1]Cenus Pivot Data Sheet'!$A$1:$M$469,2,FALSE)</f>
        <v>49911.002999999982</v>
      </c>
      <c r="E388" s="10">
        <f>VLOOKUP(C388,'[1]Cenus Pivot Data Sheet'!$A$1:$M$469,3,FALSE)</f>
        <v>97031.228000000017</v>
      </c>
      <c r="F388" s="10">
        <f>VLOOKUP(C388,'[1]Cenus Pivot Data Sheet'!$A$1:$M$469,4,FALSE)</f>
        <v>99386.680999999982</v>
      </c>
      <c r="G388" s="10">
        <f>VLOOKUP(C388,'[1]Cenus Pivot Data Sheet'!$A$1:$M$469,5,FALSE)</f>
        <v>96452.695999999967</v>
      </c>
      <c r="H388" s="10">
        <f>VLOOKUP(C388,'[1]Cenus Pivot Data Sheet'!$A$1:$M$469,6,FALSE)</f>
        <v>83706.168000000005</v>
      </c>
      <c r="I388" s="10">
        <f>VLOOKUP(C388,'[1]Cenus Pivot Data Sheet'!$A$1:$M$469,7,FALSE)</f>
        <v>91234.950000000012</v>
      </c>
      <c r="J388" s="10">
        <f>VLOOKUP(C388,'[1]Cenus Pivot Data Sheet'!$A$1:$M$469,8,FALSE)</f>
        <v>93824.038</v>
      </c>
      <c r="K388" s="10">
        <f>VLOOKUP(C388,'[1]Cenus Pivot Data Sheet'!$A$1:$M$469,9,FALSE)</f>
        <v>57150.161999999989</v>
      </c>
      <c r="L388" s="10">
        <f>VLOOKUP(C388,'[1]Cenus Pivot Data Sheet'!$A$1:$M$469,10,FALSE)</f>
        <v>32387.199999999997</v>
      </c>
      <c r="M388" s="10">
        <f>VLOOKUP(C388,'[1]Cenus Pivot Data Sheet'!$A$1:$M$469,11,FALSE)</f>
        <v>15845.84</v>
      </c>
      <c r="N388" s="10">
        <f>VLOOKUP(C388,'[1]Cenus Pivot Data Sheet'!$A$1:$M$469,12,FALSE)</f>
        <v>105383.20199999999</v>
      </c>
      <c r="O388" s="10">
        <f>VLOOKUP(C388,'[1]Cenus Pivot Data Sheet'!$A$1:$M$469,13,FALSE)</f>
        <v>716929.9659999999</v>
      </c>
      <c r="P388" s="11">
        <f>IFERROR(VLOOKUP(C388,'[1]Influenze Pivot Data Sheet'!$A$1:$M$461,2,FALSE),0)</f>
        <v>117</v>
      </c>
      <c r="Q388" s="11">
        <f>IFERROR(VLOOKUP(C388,'[1]Influenze Pivot Data Sheet'!$A$1:$M$461,3,FALSE),0)</f>
        <v>58</v>
      </c>
      <c r="R388" s="11">
        <f>IFERROR(VLOOKUP(C388,'[1]Influenze Pivot Data Sheet'!$A$1:$M$461,4,FALSE),0)</f>
        <v>66</v>
      </c>
      <c r="S388" s="11">
        <f>IFERROR(VLOOKUP(C388,'[1]Influenze Pivot Data Sheet'!$A$1:$M$461,5,FALSE),0)</f>
        <v>53</v>
      </c>
      <c r="T388" s="11">
        <f>IFERROR(VLOOKUP(C388,'[1]Influenze Pivot Data Sheet'!$A$1:$M$461,6,FALSE),0)</f>
        <v>60</v>
      </c>
      <c r="U388" s="11">
        <f>IFERROR(VLOOKUP(C388,'[1]Influenze Pivot Data Sheet'!$A$1:$M$461,7,FALSE),0)</f>
        <v>43</v>
      </c>
      <c r="V388" s="11">
        <f>IFERROR(VLOOKUP(C388,'[1]Influenze Pivot Data Sheet'!$A$1:$M$461,8,FALSE),0)</f>
        <v>68</v>
      </c>
      <c r="W388" s="11">
        <f>IFERROR(VLOOKUP(C388,'[1]Influenze Pivot Data Sheet'!$A$1:$M$461,9,FALSE),0)</f>
        <v>73</v>
      </c>
      <c r="X388" s="11">
        <f>IFERROR(VLOOKUP(C388,'[1]Influenze Pivot Data Sheet'!$A$1:$M$461,10,FALSE),0)</f>
        <v>63</v>
      </c>
      <c r="Y388" s="11">
        <f>IFERROR(VLOOKUP(C388,'[1]Influenze Pivot Data Sheet'!$A$1:$M$461,11,FALSE),0)</f>
        <v>90</v>
      </c>
      <c r="Z388" s="11">
        <f>IFERROR(VLOOKUP(C388,'[1]Influenze Pivot Data Sheet'!$A$1:$M$461,12,FALSE),0)</f>
        <v>226</v>
      </c>
      <c r="AA388" s="11">
        <f>IFERROR(VLOOKUP(C388,'[1]Influenze Pivot Data Sheet'!$A$1:$M$461,13,FALSE),0)</f>
        <v>691</v>
      </c>
      <c r="AB388" s="4">
        <f t="shared" si="33"/>
        <v>2.3441724863753999E-3</v>
      </c>
      <c r="AC388" s="4">
        <f t="shared" si="34"/>
        <v>5.9774570718614417E-4</v>
      </c>
      <c r="AD388" s="4">
        <f t="shared" si="35"/>
        <v>6.6407288517864895E-4</v>
      </c>
      <c r="AE388" s="4">
        <f t="shared" si="32"/>
        <v>5.4949215727469159E-4</v>
      </c>
      <c r="AF388" s="4">
        <f t="shared" si="32"/>
        <v>7.1679305639699088E-4</v>
      </c>
      <c r="AG388" s="4">
        <f t="shared" si="32"/>
        <v>4.7131061068154251E-4</v>
      </c>
      <c r="AH388" s="4">
        <f t="shared" si="32"/>
        <v>7.2476096157788477E-4</v>
      </c>
      <c r="AI388" s="4">
        <f t="shared" si="32"/>
        <v>1.277336711661465E-3</v>
      </c>
      <c r="AJ388" s="4">
        <f t="shared" si="32"/>
        <v>1.9452129236241481E-3</v>
      </c>
      <c r="AK388" s="4">
        <f t="shared" si="32"/>
        <v>5.6797241421092225E-3</v>
      </c>
      <c r="AL388" s="4">
        <f t="shared" si="32"/>
        <v>2.1445543095188931E-3</v>
      </c>
      <c r="AM388" s="4">
        <f t="shared" si="32"/>
        <v>9.6383194003638582E-4</v>
      </c>
    </row>
    <row r="389" spans="1:39" x14ac:dyDescent="0.3">
      <c r="A389" s="9" t="s">
        <v>450</v>
      </c>
      <c r="B389" s="9" t="s">
        <v>38</v>
      </c>
      <c r="C389" s="9" t="s">
        <v>459</v>
      </c>
      <c r="D389" s="10">
        <f>VLOOKUP(C389,'[1]Cenus Pivot Data Sheet'!$A$1:$M$469,2,FALSE)</f>
        <v>48968</v>
      </c>
      <c r="E389" s="10">
        <f>VLOOKUP(C389,'[1]Cenus Pivot Data Sheet'!$A$1:$M$469,3,FALSE)</f>
        <v>98793</v>
      </c>
      <c r="F389" s="10">
        <f>VLOOKUP(C389,'[1]Cenus Pivot Data Sheet'!$A$1:$M$469,4,FALSE)</f>
        <v>91455</v>
      </c>
      <c r="G389" s="10">
        <f>VLOOKUP(C389,'[1]Cenus Pivot Data Sheet'!$A$1:$M$469,5,FALSE)</f>
        <v>96698</v>
      </c>
      <c r="H389" s="10">
        <f>VLOOKUP(C389,'[1]Cenus Pivot Data Sheet'!$A$1:$M$469,6,FALSE)</f>
        <v>86699</v>
      </c>
      <c r="I389" s="10">
        <f>VLOOKUP(C389,'[1]Cenus Pivot Data Sheet'!$A$1:$M$469,7,FALSE)</f>
        <v>89322</v>
      </c>
      <c r="J389" s="10">
        <f>VLOOKUP(C389,'[1]Cenus Pivot Data Sheet'!$A$1:$M$469,8,FALSE)</f>
        <v>95115</v>
      </c>
      <c r="K389" s="10">
        <f>VLOOKUP(C389,'[1]Cenus Pivot Data Sheet'!$A$1:$M$469,9,FALSE)</f>
        <v>63031</v>
      </c>
      <c r="L389" s="10">
        <f>VLOOKUP(C389,'[1]Cenus Pivot Data Sheet'!$A$1:$M$469,10,FALSE)</f>
        <v>33439</v>
      </c>
      <c r="M389" s="10">
        <f>VLOOKUP(C389,'[1]Cenus Pivot Data Sheet'!$A$1:$M$469,11,FALSE)</f>
        <v>15326</v>
      </c>
      <c r="N389" s="10">
        <f>VLOOKUP(C389,'[1]Cenus Pivot Data Sheet'!$A$1:$M$469,12,FALSE)</f>
        <v>111796</v>
      </c>
      <c r="O389" s="10">
        <f>VLOOKUP(C389,'[1]Cenus Pivot Data Sheet'!$A$1:$M$469,13,FALSE)</f>
        <v>718846</v>
      </c>
      <c r="P389" s="11">
        <f>IFERROR(VLOOKUP(C389,'[1]Influenze Pivot Data Sheet'!$A$1:$M$461,2,FALSE),0)</f>
        <v>93</v>
      </c>
      <c r="Q389" s="11">
        <f>IFERROR(VLOOKUP(C389,'[1]Influenze Pivot Data Sheet'!$A$1:$M$461,3,FALSE),0)</f>
        <v>57</v>
      </c>
      <c r="R389" s="11">
        <f>IFERROR(VLOOKUP(C389,'[1]Influenze Pivot Data Sheet'!$A$1:$M$461,4,FALSE),0)</f>
        <v>61</v>
      </c>
      <c r="S389" s="11">
        <f>IFERROR(VLOOKUP(C389,'[1]Influenze Pivot Data Sheet'!$A$1:$M$461,5,FALSE),0)</f>
        <v>49</v>
      </c>
      <c r="T389" s="11">
        <f>IFERROR(VLOOKUP(C389,'[1]Influenze Pivot Data Sheet'!$A$1:$M$461,6,FALSE),0)</f>
        <v>35</v>
      </c>
      <c r="U389" s="11">
        <f>IFERROR(VLOOKUP(C389,'[1]Influenze Pivot Data Sheet'!$A$1:$M$461,7,FALSE),0)</f>
        <v>51</v>
      </c>
      <c r="V389" s="11">
        <f>IFERROR(VLOOKUP(C389,'[1]Influenze Pivot Data Sheet'!$A$1:$M$461,8,FALSE),0)</f>
        <v>70</v>
      </c>
      <c r="W389" s="11">
        <f>IFERROR(VLOOKUP(C389,'[1]Influenze Pivot Data Sheet'!$A$1:$M$461,9,FALSE),0)</f>
        <v>52</v>
      </c>
      <c r="X389" s="11">
        <f>IFERROR(VLOOKUP(C389,'[1]Influenze Pivot Data Sheet'!$A$1:$M$461,10,FALSE),0)</f>
        <v>57</v>
      </c>
      <c r="Y389" s="11">
        <f>IFERROR(VLOOKUP(C389,'[1]Influenze Pivot Data Sheet'!$A$1:$M$461,11,FALSE),0)</f>
        <v>88</v>
      </c>
      <c r="Z389" s="11">
        <f>IFERROR(VLOOKUP(C389,'[1]Influenze Pivot Data Sheet'!$A$1:$M$461,12,FALSE),0)</f>
        <v>197</v>
      </c>
      <c r="AA389" s="11">
        <f>IFERROR(VLOOKUP(C389,'[1]Influenze Pivot Data Sheet'!$A$1:$M$461,13,FALSE),0)</f>
        <v>613</v>
      </c>
      <c r="AB389" s="4">
        <f t="shared" si="33"/>
        <v>1.8991994772096063E-3</v>
      </c>
      <c r="AC389" s="4">
        <f t="shared" si="34"/>
        <v>5.7696395493607845E-4</v>
      </c>
      <c r="AD389" s="4">
        <f t="shared" si="35"/>
        <v>6.6699469684544307E-4</v>
      </c>
      <c r="AE389" s="4">
        <f t="shared" si="32"/>
        <v>5.0673230056464454E-4</v>
      </c>
      <c r="AF389" s="4">
        <f t="shared" si="32"/>
        <v>4.0369554435460618E-4</v>
      </c>
      <c r="AG389" s="4">
        <f t="shared" si="32"/>
        <v>5.7096795862161614E-4</v>
      </c>
      <c r="AH389" s="4">
        <f t="shared" si="32"/>
        <v>7.3595121694790516E-4</v>
      </c>
      <c r="AI389" s="4">
        <f t="shared" si="32"/>
        <v>8.2499087750471988E-4</v>
      </c>
      <c r="AJ389" s="4">
        <f t="shared" si="32"/>
        <v>1.7045964293190587E-3</v>
      </c>
      <c r="AK389" s="4">
        <f t="shared" si="32"/>
        <v>5.7418765496541823E-3</v>
      </c>
      <c r="AL389" s="4">
        <f t="shared" si="32"/>
        <v>1.7621381802568965E-3</v>
      </c>
      <c r="AM389" s="4">
        <f t="shared" si="32"/>
        <v>8.5275566672138401E-4</v>
      </c>
    </row>
    <row r="390" spans="1:39" x14ac:dyDescent="0.3">
      <c r="A390" s="9" t="s">
        <v>460</v>
      </c>
      <c r="B390" s="9" t="s">
        <v>22</v>
      </c>
      <c r="C390" s="9" t="s">
        <v>461</v>
      </c>
      <c r="D390" s="10">
        <f>VLOOKUP(C390,'[1]Cenus Pivot Data Sheet'!$A$1:$M$469,2,FALSE)</f>
        <v>405972.66799999995</v>
      </c>
      <c r="E390" s="10">
        <f>VLOOKUP(C390,'[1]Cenus Pivot Data Sheet'!$A$1:$M$469,3,FALSE)</f>
        <v>795174.43800000008</v>
      </c>
      <c r="F390" s="10">
        <f>VLOOKUP(C390,'[1]Cenus Pivot Data Sheet'!$A$1:$M$469,4,FALSE)</f>
        <v>815508.31900000002</v>
      </c>
      <c r="G390" s="10">
        <f>VLOOKUP(C390,'[1]Cenus Pivot Data Sheet'!$A$1:$M$469,5,FALSE)</f>
        <v>820092.1050000001</v>
      </c>
      <c r="H390" s="10">
        <f>VLOOKUP(C390,'[1]Cenus Pivot Data Sheet'!$A$1:$M$469,6,FALSE)</f>
        <v>861006.35999999987</v>
      </c>
      <c r="I390" s="10">
        <f>VLOOKUP(C390,'[1]Cenus Pivot Data Sheet'!$A$1:$M$469,7,FALSE)</f>
        <v>879131.15100000007</v>
      </c>
      <c r="J390" s="10">
        <f>VLOOKUP(C390,'[1]Cenus Pivot Data Sheet'!$A$1:$M$469,8,FALSE)</f>
        <v>696165.50699999987</v>
      </c>
      <c r="K390" s="10">
        <f>VLOOKUP(C390,'[1]Cenus Pivot Data Sheet'!$A$1:$M$469,9,FALSE)</f>
        <v>426953.42300000007</v>
      </c>
      <c r="L390" s="10">
        <f>VLOOKUP(C390,'[1]Cenus Pivot Data Sheet'!$A$1:$M$469,10,FALSE)</f>
        <v>262068.78400000004</v>
      </c>
      <c r="M390" s="10">
        <f>VLOOKUP(C390,'[1]Cenus Pivot Data Sheet'!$A$1:$M$469,11,FALSE)</f>
        <v>94521.242999999973</v>
      </c>
      <c r="N390" s="10">
        <f>VLOOKUP(C390,'[1]Cenus Pivot Data Sheet'!$A$1:$M$469,12,FALSE)</f>
        <v>783543.45000000019</v>
      </c>
      <c r="O390" s="10">
        <f>VLOOKUP(C390,'[1]Cenus Pivot Data Sheet'!$A$1:$M$469,13,FALSE)</f>
        <v>6056593.9980000006</v>
      </c>
      <c r="P390" s="11">
        <f>IFERROR(VLOOKUP(C390,'[1]Influenze Pivot Data Sheet'!$A$1:$M$461,2,FALSE),0)</f>
        <v>129</v>
      </c>
      <c r="Q390" s="11">
        <f>IFERROR(VLOOKUP(C390,'[1]Influenze Pivot Data Sheet'!$A$1:$M$461,3,FALSE),0)</f>
        <v>50</v>
      </c>
      <c r="R390" s="11">
        <f>IFERROR(VLOOKUP(C390,'[1]Influenze Pivot Data Sheet'!$A$1:$M$461,4,FALSE),0)</f>
        <v>57</v>
      </c>
      <c r="S390" s="11">
        <f>IFERROR(VLOOKUP(C390,'[1]Influenze Pivot Data Sheet'!$A$1:$M$461,5,FALSE),0)</f>
        <v>73</v>
      </c>
      <c r="T390" s="11">
        <f>IFERROR(VLOOKUP(C390,'[1]Influenze Pivot Data Sheet'!$A$1:$M$461,6,FALSE),0)</f>
        <v>55</v>
      </c>
      <c r="U390" s="11">
        <f>IFERROR(VLOOKUP(C390,'[1]Influenze Pivot Data Sheet'!$A$1:$M$461,7,FALSE),0)</f>
        <v>50</v>
      </c>
      <c r="V390" s="11">
        <f>IFERROR(VLOOKUP(C390,'[1]Influenze Pivot Data Sheet'!$A$1:$M$461,8,FALSE),0)</f>
        <v>139</v>
      </c>
      <c r="W390" s="11">
        <f>IFERROR(VLOOKUP(C390,'[1]Influenze Pivot Data Sheet'!$A$1:$M$461,9,FALSE),0)</f>
        <v>162</v>
      </c>
      <c r="X390" s="11">
        <f>IFERROR(VLOOKUP(C390,'[1]Influenze Pivot Data Sheet'!$A$1:$M$461,10,FALSE),0)</f>
        <v>378</v>
      </c>
      <c r="Y390" s="11">
        <f>IFERROR(VLOOKUP(C390,'[1]Influenze Pivot Data Sheet'!$A$1:$M$461,11,FALSE),0)</f>
        <v>554</v>
      </c>
      <c r="Z390" s="11">
        <f>IFERROR(VLOOKUP(C390,'[1]Influenze Pivot Data Sheet'!$A$1:$M$461,12,FALSE),0)</f>
        <v>1094</v>
      </c>
      <c r="AA390" s="11">
        <f>IFERROR(VLOOKUP(C390,'[1]Influenze Pivot Data Sheet'!$A$1:$M$461,13,FALSE),0)</f>
        <v>1647</v>
      </c>
      <c r="AB390" s="4">
        <f t="shared" si="33"/>
        <v>3.1775538150267794E-4</v>
      </c>
      <c r="AC390" s="4">
        <f t="shared" si="34"/>
        <v>6.2879284859506513E-5</v>
      </c>
      <c r="AD390" s="4">
        <f t="shared" si="35"/>
        <v>6.989505645987163E-5</v>
      </c>
      <c r="AE390" s="4">
        <f t="shared" si="32"/>
        <v>8.9014391865167375E-5</v>
      </c>
      <c r="AF390" s="4">
        <f t="shared" si="32"/>
        <v>6.3878738363790953E-5</v>
      </c>
      <c r="AG390" s="4">
        <f t="shared" si="32"/>
        <v>5.6874335465334905E-5</v>
      </c>
      <c r="AH390" s="4">
        <f t="shared" si="32"/>
        <v>1.9966516381858033E-4</v>
      </c>
      <c r="AI390" s="4">
        <f t="shared" si="32"/>
        <v>3.7943248905630622E-4</v>
      </c>
      <c r="AJ390" s="4">
        <f t="shared" si="32"/>
        <v>1.4423694200832401E-3</v>
      </c>
      <c r="AK390" s="4">
        <f t="shared" si="32"/>
        <v>5.8611163206984083E-3</v>
      </c>
      <c r="AL390" s="4">
        <f t="shared" si="32"/>
        <v>1.3962212306158641E-3</v>
      </c>
      <c r="AM390" s="4">
        <f t="shared" si="32"/>
        <v>2.719350183525377E-4</v>
      </c>
    </row>
    <row r="391" spans="1:39" x14ac:dyDescent="0.3">
      <c r="A391" s="9" t="s">
        <v>460</v>
      </c>
      <c r="B391" s="9" t="s">
        <v>24</v>
      </c>
      <c r="C391" s="9" t="s">
        <v>462</v>
      </c>
      <c r="D391" s="10">
        <f>VLOOKUP(C391,'[1]Cenus Pivot Data Sheet'!$A$1:$M$469,2,FALSE)</f>
        <v>397262.01200000005</v>
      </c>
      <c r="E391" s="10">
        <f>VLOOKUP(C391,'[1]Cenus Pivot Data Sheet'!$A$1:$M$469,3,FALSE)</f>
        <v>812153.98300000024</v>
      </c>
      <c r="F391" s="10">
        <f>VLOOKUP(C391,'[1]Cenus Pivot Data Sheet'!$A$1:$M$469,4,FALSE)</f>
        <v>837877.20400000014</v>
      </c>
      <c r="G391" s="10">
        <f>VLOOKUP(C391,'[1]Cenus Pivot Data Sheet'!$A$1:$M$469,5,FALSE)</f>
        <v>807300.4249999997</v>
      </c>
      <c r="H391" s="10">
        <f>VLOOKUP(C391,'[1]Cenus Pivot Data Sheet'!$A$1:$M$469,6,FALSE)</f>
        <v>858369.18699999992</v>
      </c>
      <c r="I391" s="10">
        <f>VLOOKUP(C391,'[1]Cenus Pivot Data Sheet'!$A$1:$M$469,7,FALSE)</f>
        <v>894881.2790000001</v>
      </c>
      <c r="J391" s="10">
        <f>VLOOKUP(C391,'[1]Cenus Pivot Data Sheet'!$A$1:$M$469,8,FALSE)</f>
        <v>729717.03099999996</v>
      </c>
      <c r="K391" s="10">
        <f>VLOOKUP(C391,'[1]Cenus Pivot Data Sheet'!$A$1:$M$469,9,FALSE)</f>
        <v>449259.08499999996</v>
      </c>
      <c r="L391" s="10">
        <f>VLOOKUP(C391,'[1]Cenus Pivot Data Sheet'!$A$1:$M$469,10,FALSE)</f>
        <v>258202.302</v>
      </c>
      <c r="M391" s="10">
        <f>VLOOKUP(C391,'[1]Cenus Pivot Data Sheet'!$A$1:$M$469,11,FALSE)</f>
        <v>92773.649000000019</v>
      </c>
      <c r="N391" s="10">
        <f>VLOOKUP(C391,'[1]Cenus Pivot Data Sheet'!$A$1:$M$469,12,FALSE)</f>
        <v>800235.03599999996</v>
      </c>
      <c r="O391" s="10">
        <f>VLOOKUP(C391,'[1]Cenus Pivot Data Sheet'!$A$1:$M$469,13,FALSE)</f>
        <v>6137796.1569999997</v>
      </c>
      <c r="P391" s="11">
        <f>IFERROR(VLOOKUP(C391,'[1]Influenze Pivot Data Sheet'!$A$1:$M$461,2,FALSE),0)</f>
        <v>95</v>
      </c>
      <c r="Q391" s="11">
        <f>IFERROR(VLOOKUP(C391,'[1]Influenze Pivot Data Sheet'!$A$1:$M$461,3,FALSE),0)</f>
        <v>44</v>
      </c>
      <c r="R391" s="11">
        <f>IFERROR(VLOOKUP(C391,'[1]Influenze Pivot Data Sheet'!$A$1:$M$461,4,FALSE),0)</f>
        <v>57</v>
      </c>
      <c r="S391" s="11">
        <f>IFERROR(VLOOKUP(C391,'[1]Influenze Pivot Data Sheet'!$A$1:$M$461,5,FALSE),0)</f>
        <v>47</v>
      </c>
      <c r="T391" s="11">
        <f>IFERROR(VLOOKUP(C391,'[1]Influenze Pivot Data Sheet'!$A$1:$M$461,6,FALSE),0)</f>
        <v>27</v>
      </c>
      <c r="U391" s="11">
        <f>IFERROR(VLOOKUP(C391,'[1]Influenze Pivot Data Sheet'!$A$1:$M$461,7,FALSE),0)</f>
        <v>64</v>
      </c>
      <c r="V391" s="11">
        <f>IFERROR(VLOOKUP(C391,'[1]Influenze Pivot Data Sheet'!$A$1:$M$461,8,FALSE),0)</f>
        <v>120</v>
      </c>
      <c r="W391" s="11">
        <f>IFERROR(VLOOKUP(C391,'[1]Influenze Pivot Data Sheet'!$A$1:$M$461,9,FALSE),0)</f>
        <v>209</v>
      </c>
      <c r="X391" s="11">
        <f>IFERROR(VLOOKUP(C391,'[1]Influenze Pivot Data Sheet'!$A$1:$M$461,10,FALSE),0)</f>
        <v>373</v>
      </c>
      <c r="Y391" s="11">
        <f>IFERROR(VLOOKUP(C391,'[1]Influenze Pivot Data Sheet'!$A$1:$M$461,11,FALSE),0)</f>
        <v>535</v>
      </c>
      <c r="Z391" s="11">
        <f>IFERROR(VLOOKUP(C391,'[1]Influenze Pivot Data Sheet'!$A$1:$M$461,12,FALSE),0)</f>
        <v>1117</v>
      </c>
      <c r="AA391" s="11">
        <f>IFERROR(VLOOKUP(C391,'[1]Influenze Pivot Data Sheet'!$A$1:$M$461,13,FALSE),0)</f>
        <v>1571</v>
      </c>
      <c r="AB391" s="4">
        <f t="shared" si="33"/>
        <v>2.3913688480236563E-4</v>
      </c>
      <c r="AC391" s="4">
        <f t="shared" si="34"/>
        <v>5.4176918319687645E-5</v>
      </c>
      <c r="AD391" s="4">
        <f t="shared" si="35"/>
        <v>6.8029061690524266E-5</v>
      </c>
      <c r="AE391" s="4">
        <f t="shared" si="32"/>
        <v>5.8218723221903444E-5</v>
      </c>
      <c r="AF391" s="4">
        <f t="shared" si="32"/>
        <v>3.1454996764696309E-5</v>
      </c>
      <c r="AG391" s="4">
        <f t="shared" si="32"/>
        <v>7.1517866673351195E-5</v>
      </c>
      <c r="AH391" s="4">
        <f t="shared" si="32"/>
        <v>1.6444730615037544E-4</v>
      </c>
      <c r="AI391" s="4">
        <f t="shared" si="32"/>
        <v>4.6521040303503273E-4</v>
      </c>
      <c r="AJ391" s="4">
        <f t="shared" si="32"/>
        <v>1.444603696833036E-3</v>
      </c>
      <c r="AK391" s="4">
        <f t="shared" si="32"/>
        <v>5.7667236954320926E-3</v>
      </c>
      <c r="AL391" s="4">
        <f t="shared" si="32"/>
        <v>1.3958399092138727E-3</v>
      </c>
      <c r="AM391" s="4">
        <f t="shared" si="32"/>
        <v>2.5595506266664047E-4</v>
      </c>
    </row>
    <row r="392" spans="1:39" x14ac:dyDescent="0.3">
      <c r="A392" s="9" t="s">
        <v>460</v>
      </c>
      <c r="B392" s="9" t="s">
        <v>26</v>
      </c>
      <c r="C392" s="9" t="s">
        <v>463</v>
      </c>
      <c r="D392" s="10">
        <f>VLOOKUP(C392,'[1]Cenus Pivot Data Sheet'!$A$1:$M$469,2,FALSE)</f>
        <v>400808.31600000017</v>
      </c>
      <c r="E392" s="10">
        <f>VLOOKUP(C392,'[1]Cenus Pivot Data Sheet'!$A$1:$M$469,3,FALSE)</f>
        <v>818216.42000000016</v>
      </c>
      <c r="F392" s="10">
        <f>VLOOKUP(C392,'[1]Cenus Pivot Data Sheet'!$A$1:$M$469,4,FALSE)</f>
        <v>849840.07199999993</v>
      </c>
      <c r="G392" s="10">
        <f>VLOOKUP(C392,'[1]Cenus Pivot Data Sheet'!$A$1:$M$469,5,FALSE)</f>
        <v>813801.62800000026</v>
      </c>
      <c r="H392" s="10">
        <f>VLOOKUP(C392,'[1]Cenus Pivot Data Sheet'!$A$1:$M$469,6,FALSE)</f>
        <v>854563.31500000018</v>
      </c>
      <c r="I392" s="10">
        <f>VLOOKUP(C392,'[1]Cenus Pivot Data Sheet'!$A$1:$M$469,7,FALSE)</f>
        <v>903745.10699999984</v>
      </c>
      <c r="J392" s="10">
        <f>VLOOKUP(C392,'[1]Cenus Pivot Data Sheet'!$A$1:$M$469,8,FALSE)</f>
        <v>754995.18299999973</v>
      </c>
      <c r="K392" s="10">
        <f>VLOOKUP(C392,'[1]Cenus Pivot Data Sheet'!$A$1:$M$469,9,FALSE)</f>
        <v>466150.36599999998</v>
      </c>
      <c r="L392" s="10">
        <f>VLOOKUP(C392,'[1]Cenus Pivot Data Sheet'!$A$1:$M$469,10,FALSE)</f>
        <v>263035.77799999999</v>
      </c>
      <c r="M392" s="10">
        <f>VLOOKUP(C392,'[1]Cenus Pivot Data Sheet'!$A$1:$M$469,11,FALSE)</f>
        <v>97138.784000000014</v>
      </c>
      <c r="N392" s="10">
        <f>VLOOKUP(C392,'[1]Cenus Pivot Data Sheet'!$A$1:$M$469,12,FALSE)</f>
        <v>826324.92799999996</v>
      </c>
      <c r="O392" s="10">
        <f>VLOOKUP(C392,'[1]Cenus Pivot Data Sheet'!$A$1:$M$469,13,FALSE)</f>
        <v>6222294.9690000014</v>
      </c>
      <c r="P392" s="11">
        <f>IFERROR(VLOOKUP(C392,'[1]Influenze Pivot Data Sheet'!$A$1:$M$461,2,FALSE),0)</f>
        <v>98</v>
      </c>
      <c r="Q392" s="11">
        <f>IFERROR(VLOOKUP(C392,'[1]Influenze Pivot Data Sheet'!$A$1:$M$461,3,FALSE),0)</f>
        <v>51</v>
      </c>
      <c r="R392" s="11">
        <f>IFERROR(VLOOKUP(C392,'[1]Influenze Pivot Data Sheet'!$A$1:$M$461,4,FALSE),0)</f>
        <v>40</v>
      </c>
      <c r="S392" s="11">
        <f>IFERROR(VLOOKUP(C392,'[1]Influenze Pivot Data Sheet'!$A$1:$M$461,5,FALSE),0)</f>
        <v>40</v>
      </c>
      <c r="T392" s="11">
        <f>IFERROR(VLOOKUP(C392,'[1]Influenze Pivot Data Sheet'!$A$1:$M$461,6,FALSE),0)</f>
        <v>43</v>
      </c>
      <c r="U392" s="11">
        <f>IFERROR(VLOOKUP(C392,'[1]Influenze Pivot Data Sheet'!$A$1:$M$461,7,FALSE),0)</f>
        <v>59</v>
      </c>
      <c r="V392" s="11">
        <f>IFERROR(VLOOKUP(C392,'[1]Influenze Pivot Data Sheet'!$A$1:$M$461,8,FALSE),0)</f>
        <v>116</v>
      </c>
      <c r="W392" s="11">
        <f>IFERROR(VLOOKUP(C392,'[1]Influenze Pivot Data Sheet'!$A$1:$M$461,9,FALSE),0)</f>
        <v>236</v>
      </c>
      <c r="X392" s="11">
        <f>IFERROR(VLOOKUP(C392,'[1]Influenze Pivot Data Sheet'!$A$1:$M$461,10,FALSE),0)</f>
        <v>406</v>
      </c>
      <c r="Y392" s="11">
        <f>IFERROR(VLOOKUP(C392,'[1]Influenze Pivot Data Sheet'!$A$1:$M$461,11,FALSE),0)</f>
        <v>550</v>
      </c>
      <c r="Z392" s="11">
        <f>IFERROR(VLOOKUP(C392,'[1]Influenze Pivot Data Sheet'!$A$1:$M$461,12,FALSE),0)</f>
        <v>1192</v>
      </c>
      <c r="AA392" s="11">
        <f>IFERROR(VLOOKUP(C392,'[1]Influenze Pivot Data Sheet'!$A$1:$M$461,13,FALSE),0)</f>
        <v>1639</v>
      </c>
      <c r="AB392" s="4">
        <f t="shared" si="33"/>
        <v>2.4450590491241193E-4</v>
      </c>
      <c r="AC392" s="4">
        <f t="shared" si="34"/>
        <v>6.2330697298888221E-5</v>
      </c>
      <c r="AD392" s="4">
        <f t="shared" si="35"/>
        <v>4.7067679340966641E-5</v>
      </c>
      <c r="AE392" s="4">
        <f t="shared" si="32"/>
        <v>4.9152027501227837E-5</v>
      </c>
      <c r="AF392" s="4">
        <f t="shared" si="32"/>
        <v>5.0318097261172499E-5</v>
      </c>
      <c r="AG392" s="4">
        <f t="shared" si="32"/>
        <v>6.5283894256259597E-5</v>
      </c>
      <c r="AH392" s="4">
        <f t="shared" si="32"/>
        <v>1.5364336437097512E-4</v>
      </c>
      <c r="AI392" s="4">
        <f t="shared" si="32"/>
        <v>5.0627440674368151E-4</v>
      </c>
      <c r="AJ392" s="4">
        <f t="shared" si="32"/>
        <v>1.5435162588414114E-3</v>
      </c>
      <c r="AK392" s="4">
        <f t="shared" si="32"/>
        <v>5.6620021103002474E-3</v>
      </c>
      <c r="AL392" s="4">
        <f t="shared" si="32"/>
        <v>1.4425318172175488E-3</v>
      </c>
      <c r="AM392" s="4">
        <f t="shared" si="32"/>
        <v>2.6340763466946461E-4</v>
      </c>
    </row>
    <row r="393" spans="1:39" x14ac:dyDescent="0.3">
      <c r="A393" s="9" t="s">
        <v>460</v>
      </c>
      <c r="B393" s="9" t="s">
        <v>28</v>
      </c>
      <c r="C393" s="9" t="s">
        <v>464</v>
      </c>
      <c r="D393" s="10">
        <f>VLOOKUP(C393,'[1]Cenus Pivot Data Sheet'!$A$1:$M$469,2,FALSE)</f>
        <v>394986.80000000005</v>
      </c>
      <c r="E393" s="10">
        <f>VLOOKUP(C393,'[1]Cenus Pivot Data Sheet'!$A$1:$M$469,3,FALSE)</f>
        <v>807695.64699999988</v>
      </c>
      <c r="F393" s="10">
        <f>VLOOKUP(C393,'[1]Cenus Pivot Data Sheet'!$A$1:$M$469,4,FALSE)</f>
        <v>842576.3600000001</v>
      </c>
      <c r="G393" s="10">
        <f>VLOOKUP(C393,'[1]Cenus Pivot Data Sheet'!$A$1:$M$469,5,FALSE)</f>
        <v>803754.13699999987</v>
      </c>
      <c r="H393" s="10">
        <f>VLOOKUP(C393,'[1]Cenus Pivot Data Sheet'!$A$1:$M$469,6,FALSE)</f>
        <v>830407.02399999998</v>
      </c>
      <c r="I393" s="10">
        <f>VLOOKUP(C393,'[1]Cenus Pivot Data Sheet'!$A$1:$M$469,7,FALSE)</f>
        <v>886822.45099999988</v>
      </c>
      <c r="J393" s="10">
        <f>VLOOKUP(C393,'[1]Cenus Pivot Data Sheet'!$A$1:$M$469,8,FALSE)</f>
        <v>757590.74900000007</v>
      </c>
      <c r="K393" s="10">
        <f>VLOOKUP(C393,'[1]Cenus Pivot Data Sheet'!$A$1:$M$469,9,FALSE)</f>
        <v>469355.63200000004</v>
      </c>
      <c r="L393" s="10">
        <f>VLOOKUP(C393,'[1]Cenus Pivot Data Sheet'!$A$1:$M$469,10,FALSE)</f>
        <v>258070.774</v>
      </c>
      <c r="M393" s="10">
        <f>VLOOKUP(C393,'[1]Cenus Pivot Data Sheet'!$A$1:$M$469,11,FALSE)</f>
        <v>95555.875999999989</v>
      </c>
      <c r="N393" s="10">
        <f>VLOOKUP(C393,'[1]Cenus Pivot Data Sheet'!$A$1:$M$469,12,FALSE)</f>
        <v>822982.28200000012</v>
      </c>
      <c r="O393" s="10">
        <f>VLOOKUP(C393,'[1]Cenus Pivot Data Sheet'!$A$1:$M$469,13,FALSE)</f>
        <v>6146815.4500000002</v>
      </c>
      <c r="P393" s="11">
        <f>IFERROR(VLOOKUP(C393,'[1]Influenze Pivot Data Sheet'!$A$1:$M$461,2,FALSE),0)</f>
        <v>91</v>
      </c>
      <c r="Q393" s="11">
        <f>IFERROR(VLOOKUP(C393,'[1]Influenze Pivot Data Sheet'!$A$1:$M$461,3,FALSE),0)</f>
        <v>36</v>
      </c>
      <c r="R393" s="11">
        <f>IFERROR(VLOOKUP(C393,'[1]Influenze Pivot Data Sheet'!$A$1:$M$461,4,FALSE),0)</f>
        <v>53</v>
      </c>
      <c r="S393" s="11">
        <f>IFERROR(VLOOKUP(C393,'[1]Influenze Pivot Data Sheet'!$A$1:$M$461,5,FALSE),0)</f>
        <v>68</v>
      </c>
      <c r="T393" s="11">
        <f>IFERROR(VLOOKUP(C393,'[1]Influenze Pivot Data Sheet'!$A$1:$M$461,6,FALSE),0)</f>
        <v>51</v>
      </c>
      <c r="U393" s="11">
        <f>IFERROR(VLOOKUP(C393,'[1]Influenze Pivot Data Sheet'!$A$1:$M$461,7,FALSE),0)</f>
        <v>65</v>
      </c>
      <c r="V393" s="11">
        <f>IFERROR(VLOOKUP(C393,'[1]Influenze Pivot Data Sheet'!$A$1:$M$461,8,FALSE),0)</f>
        <v>117</v>
      </c>
      <c r="W393" s="11">
        <f>IFERROR(VLOOKUP(C393,'[1]Influenze Pivot Data Sheet'!$A$1:$M$461,9,FALSE),0)</f>
        <v>212</v>
      </c>
      <c r="X393" s="11">
        <f>IFERROR(VLOOKUP(C393,'[1]Influenze Pivot Data Sheet'!$A$1:$M$461,10,FALSE),0)</f>
        <v>355</v>
      </c>
      <c r="Y393" s="11">
        <f>IFERROR(VLOOKUP(C393,'[1]Influenze Pivot Data Sheet'!$A$1:$M$461,11,FALSE),0)</f>
        <v>630</v>
      </c>
      <c r="Z393" s="11">
        <f>IFERROR(VLOOKUP(C393,'[1]Influenze Pivot Data Sheet'!$A$1:$M$461,12,FALSE),0)</f>
        <v>1197</v>
      </c>
      <c r="AA393" s="11">
        <f>IFERROR(VLOOKUP(C393,'[1]Influenze Pivot Data Sheet'!$A$1:$M$461,13,FALSE),0)</f>
        <v>1678</v>
      </c>
      <c r="AB393" s="4">
        <f t="shared" si="33"/>
        <v>2.3038744585895018E-4</v>
      </c>
      <c r="AC393" s="4">
        <f t="shared" si="34"/>
        <v>4.4571244296925134E-5</v>
      </c>
      <c r="AD393" s="4">
        <f t="shared" si="35"/>
        <v>6.2902310717571032E-5</v>
      </c>
      <c r="AE393" s="4">
        <f t="shared" si="32"/>
        <v>8.4602985999933977E-5</v>
      </c>
      <c r="AF393" s="4">
        <f t="shared" si="32"/>
        <v>6.1415665482135904E-5</v>
      </c>
      <c r="AG393" s="4">
        <f t="shared" si="32"/>
        <v>7.3295392924146896E-5</v>
      </c>
      <c r="AH393" s="4">
        <f t="shared" si="32"/>
        <v>1.5443694389673704E-4</v>
      </c>
      <c r="AI393" s="4">
        <f t="shared" si="32"/>
        <v>4.5168308537522775E-4</v>
      </c>
      <c r="AJ393" s="4">
        <f t="shared" si="32"/>
        <v>1.3755916429343525E-3</v>
      </c>
      <c r="AK393" s="4">
        <f t="shared" si="32"/>
        <v>6.5930011462612733E-3</v>
      </c>
      <c r="AL393" s="4">
        <f t="shared" si="32"/>
        <v>1.4544663064811885E-3</v>
      </c>
      <c r="AM393" s="4">
        <f t="shared" si="32"/>
        <v>2.7298688461518722E-4</v>
      </c>
    </row>
    <row r="394" spans="1:39" x14ac:dyDescent="0.3">
      <c r="A394" s="9" t="s">
        <v>460</v>
      </c>
      <c r="B394" s="9" t="s">
        <v>30</v>
      </c>
      <c r="C394" s="9" t="s">
        <v>465</v>
      </c>
      <c r="D394" s="10">
        <f>VLOOKUP(C394,'[1]Cenus Pivot Data Sheet'!$A$1:$M$469,2,FALSE)</f>
        <v>379900.58299999998</v>
      </c>
      <c r="E394" s="10">
        <f>VLOOKUP(C394,'[1]Cenus Pivot Data Sheet'!$A$1:$M$469,3,FALSE)</f>
        <v>783084.66099999985</v>
      </c>
      <c r="F394" s="10">
        <f>VLOOKUP(C394,'[1]Cenus Pivot Data Sheet'!$A$1:$M$469,4,FALSE)</f>
        <v>820826.353</v>
      </c>
      <c r="G394" s="10">
        <f>VLOOKUP(C394,'[1]Cenus Pivot Data Sheet'!$A$1:$M$469,5,FALSE)</f>
        <v>786360.10400000028</v>
      </c>
      <c r="H394" s="10">
        <f>VLOOKUP(C394,'[1]Cenus Pivot Data Sheet'!$A$1:$M$469,6,FALSE)</f>
        <v>798557.28200000012</v>
      </c>
      <c r="I394" s="10">
        <f>VLOOKUP(C394,'[1]Cenus Pivot Data Sheet'!$A$1:$M$469,7,FALSE)</f>
        <v>857750.674</v>
      </c>
      <c r="J394" s="10">
        <f>VLOOKUP(C394,'[1]Cenus Pivot Data Sheet'!$A$1:$M$469,8,FALSE)</f>
        <v>754456.43599999999</v>
      </c>
      <c r="K394" s="10">
        <f>VLOOKUP(C394,'[1]Cenus Pivot Data Sheet'!$A$1:$M$469,9,FALSE)</f>
        <v>477131.48700000002</v>
      </c>
      <c r="L394" s="10">
        <f>VLOOKUP(C394,'[1]Cenus Pivot Data Sheet'!$A$1:$M$469,10,FALSE)</f>
        <v>256273.83899999998</v>
      </c>
      <c r="M394" s="10">
        <f>VLOOKUP(C394,'[1]Cenus Pivot Data Sheet'!$A$1:$M$469,11,FALSE)</f>
        <v>95541.607000000004</v>
      </c>
      <c r="N394" s="10">
        <f>VLOOKUP(C394,'[1]Cenus Pivot Data Sheet'!$A$1:$M$469,12,FALSE)</f>
        <v>828946.93299999996</v>
      </c>
      <c r="O394" s="10">
        <f>VLOOKUP(C394,'[1]Cenus Pivot Data Sheet'!$A$1:$M$469,13,FALSE)</f>
        <v>6009883.0259999996</v>
      </c>
      <c r="P394" s="11">
        <f>IFERROR(VLOOKUP(C394,'[1]Influenze Pivot Data Sheet'!$A$1:$M$461,2,FALSE),0)</f>
        <v>118</v>
      </c>
      <c r="Q394" s="11">
        <f>IFERROR(VLOOKUP(C394,'[1]Influenze Pivot Data Sheet'!$A$1:$M$461,3,FALSE),0)</f>
        <v>51</v>
      </c>
      <c r="R394" s="11">
        <f>IFERROR(VLOOKUP(C394,'[1]Influenze Pivot Data Sheet'!$A$1:$M$461,4,FALSE),0)</f>
        <v>46</v>
      </c>
      <c r="S394" s="11">
        <f>IFERROR(VLOOKUP(C394,'[1]Influenze Pivot Data Sheet'!$A$1:$M$461,5,FALSE),0)</f>
        <v>41</v>
      </c>
      <c r="T394" s="11">
        <f>IFERROR(VLOOKUP(C394,'[1]Influenze Pivot Data Sheet'!$A$1:$M$461,6,FALSE),0)</f>
        <v>68</v>
      </c>
      <c r="U394" s="11">
        <f>IFERROR(VLOOKUP(C394,'[1]Influenze Pivot Data Sheet'!$A$1:$M$461,7,FALSE),0)</f>
        <v>72</v>
      </c>
      <c r="V394" s="11">
        <f>IFERROR(VLOOKUP(C394,'[1]Influenze Pivot Data Sheet'!$A$1:$M$461,8,FALSE),0)</f>
        <v>154</v>
      </c>
      <c r="W394" s="11">
        <f>IFERROR(VLOOKUP(C394,'[1]Influenze Pivot Data Sheet'!$A$1:$M$461,9,FALSE),0)</f>
        <v>248</v>
      </c>
      <c r="X394" s="11">
        <f>IFERROR(VLOOKUP(C394,'[1]Influenze Pivot Data Sheet'!$A$1:$M$461,10,FALSE),0)</f>
        <v>411</v>
      </c>
      <c r="Y394" s="11">
        <f>IFERROR(VLOOKUP(C394,'[1]Influenze Pivot Data Sheet'!$A$1:$M$461,11,FALSE),0)</f>
        <v>597</v>
      </c>
      <c r="Z394" s="11">
        <f>IFERROR(VLOOKUP(C394,'[1]Influenze Pivot Data Sheet'!$A$1:$M$461,12,FALSE),0)</f>
        <v>1256</v>
      </c>
      <c r="AA394" s="11">
        <f>IFERROR(VLOOKUP(C394,'[1]Influenze Pivot Data Sheet'!$A$1:$M$461,13,FALSE),0)</f>
        <v>1806</v>
      </c>
      <c r="AB394" s="4">
        <f t="shared" si="33"/>
        <v>3.1060757808839688E-4</v>
      </c>
      <c r="AC394" s="4">
        <f t="shared" si="34"/>
        <v>6.5127057826510034E-5</v>
      </c>
      <c r="AD394" s="4">
        <f t="shared" si="35"/>
        <v>5.6041085708172921E-5</v>
      </c>
      <c r="AE394" s="4">
        <f t="shared" si="32"/>
        <v>5.213896253312463E-5</v>
      </c>
      <c r="AF394" s="4">
        <f t="shared" si="32"/>
        <v>8.5153565727549133E-5</v>
      </c>
      <c r="AG394" s="4">
        <f t="shared" si="32"/>
        <v>8.3940476157527333E-5</v>
      </c>
      <c r="AH394" s="4">
        <f t="shared" si="32"/>
        <v>2.0412046693707309E-4</v>
      </c>
      <c r="AI394" s="4">
        <f t="shared" si="32"/>
        <v>5.1977286504254535E-4</v>
      </c>
      <c r="AJ394" s="4">
        <f t="shared" si="32"/>
        <v>1.6037532414691772E-3</v>
      </c>
      <c r="AK394" s="4">
        <f t="shared" si="32"/>
        <v>6.2485865451268781E-3</v>
      </c>
      <c r="AL394" s="4">
        <f t="shared" si="32"/>
        <v>1.5151753990505447E-3</v>
      </c>
      <c r="AM394" s="4">
        <f t="shared" si="32"/>
        <v>3.0050501685088875E-4</v>
      </c>
    </row>
    <row r="395" spans="1:39" x14ac:dyDescent="0.3">
      <c r="A395" s="9" t="s">
        <v>460</v>
      </c>
      <c r="B395" s="9" t="s">
        <v>32</v>
      </c>
      <c r="C395" s="9" t="s">
        <v>466</v>
      </c>
      <c r="D395" s="10">
        <f>VLOOKUP(C395,'[1]Cenus Pivot Data Sheet'!$A$1:$M$469,2,FALSE)</f>
        <v>385435.72299999994</v>
      </c>
      <c r="E395" s="10">
        <f>VLOOKUP(C395,'[1]Cenus Pivot Data Sheet'!$A$1:$M$469,3,FALSE)</f>
        <v>800611.88400000031</v>
      </c>
      <c r="F395" s="10">
        <f>VLOOKUP(C395,'[1]Cenus Pivot Data Sheet'!$A$1:$M$469,4,FALSE)</f>
        <v>837107.28399999999</v>
      </c>
      <c r="G395" s="10">
        <f>VLOOKUP(C395,'[1]Cenus Pivot Data Sheet'!$A$1:$M$469,5,FALSE)</f>
        <v>804890.73499999964</v>
      </c>
      <c r="H395" s="10">
        <f>VLOOKUP(C395,'[1]Cenus Pivot Data Sheet'!$A$1:$M$469,6,FALSE)</f>
        <v>803423.05700000003</v>
      </c>
      <c r="I395" s="10">
        <f>VLOOKUP(C395,'[1]Cenus Pivot Data Sheet'!$A$1:$M$469,7,FALSE)</f>
        <v>861257.15900000022</v>
      </c>
      <c r="J395" s="10">
        <f>VLOOKUP(C395,'[1]Cenus Pivot Data Sheet'!$A$1:$M$469,8,FALSE)</f>
        <v>778302.46499999997</v>
      </c>
      <c r="K395" s="10">
        <f>VLOOKUP(C395,'[1]Cenus Pivot Data Sheet'!$A$1:$M$469,9,FALSE)</f>
        <v>509739.42899999983</v>
      </c>
      <c r="L395" s="10">
        <f>VLOOKUP(C395,'[1]Cenus Pivot Data Sheet'!$A$1:$M$469,10,FALSE)</f>
        <v>272248.82100000011</v>
      </c>
      <c r="M395" s="10">
        <f>VLOOKUP(C395,'[1]Cenus Pivot Data Sheet'!$A$1:$M$469,11,FALSE)</f>
        <v>102246.62100000001</v>
      </c>
      <c r="N395" s="10">
        <f>VLOOKUP(C395,'[1]Cenus Pivot Data Sheet'!$A$1:$M$469,12,FALSE)</f>
        <v>884234.87100000004</v>
      </c>
      <c r="O395" s="10">
        <f>VLOOKUP(C395,'[1]Cenus Pivot Data Sheet'!$A$1:$M$469,13,FALSE)</f>
        <v>6155263.1780000003</v>
      </c>
      <c r="P395" s="11">
        <f>IFERROR(VLOOKUP(C395,'[1]Influenze Pivot Data Sheet'!$A$1:$M$461,2,FALSE),0)</f>
        <v>84</v>
      </c>
      <c r="Q395" s="11">
        <f>IFERROR(VLOOKUP(C395,'[1]Influenze Pivot Data Sheet'!$A$1:$M$461,3,FALSE),0)</f>
        <v>63</v>
      </c>
      <c r="R395" s="11">
        <f>IFERROR(VLOOKUP(C395,'[1]Influenze Pivot Data Sheet'!$A$1:$M$461,4,FALSE),0)</f>
        <v>52</v>
      </c>
      <c r="S395" s="11">
        <f>IFERROR(VLOOKUP(C395,'[1]Influenze Pivot Data Sheet'!$A$1:$M$461,5,FALSE),0)</f>
        <v>56</v>
      </c>
      <c r="T395" s="11">
        <f>IFERROR(VLOOKUP(C395,'[1]Influenze Pivot Data Sheet'!$A$1:$M$461,6,FALSE),0)</f>
        <v>74</v>
      </c>
      <c r="U395" s="11">
        <f>IFERROR(VLOOKUP(C395,'[1]Influenze Pivot Data Sheet'!$A$1:$M$461,7,FALSE),0)</f>
        <v>88</v>
      </c>
      <c r="V395" s="11">
        <f>IFERROR(VLOOKUP(C395,'[1]Influenze Pivot Data Sheet'!$A$1:$M$461,8,FALSE),0)</f>
        <v>176</v>
      </c>
      <c r="W395" s="11">
        <f>IFERROR(VLOOKUP(C395,'[1]Influenze Pivot Data Sheet'!$A$1:$M$461,9,FALSE),0)</f>
        <v>257</v>
      </c>
      <c r="X395" s="11">
        <f>IFERROR(VLOOKUP(C395,'[1]Influenze Pivot Data Sheet'!$A$1:$M$461,10,FALSE),0)</f>
        <v>409</v>
      </c>
      <c r="Y395" s="11">
        <f>IFERROR(VLOOKUP(C395,'[1]Influenze Pivot Data Sheet'!$A$1:$M$461,11,FALSE),0)</f>
        <v>582</v>
      </c>
      <c r="Z395" s="11">
        <f>IFERROR(VLOOKUP(C395,'[1]Influenze Pivot Data Sheet'!$A$1:$M$461,12,FALSE),0)</f>
        <v>1248</v>
      </c>
      <c r="AA395" s="11">
        <f>IFERROR(VLOOKUP(C395,'[1]Influenze Pivot Data Sheet'!$A$1:$M$461,13,FALSE),0)</f>
        <v>1841</v>
      </c>
      <c r="AB395" s="4">
        <f t="shared" si="33"/>
        <v>2.179351704771797E-4</v>
      </c>
      <c r="AC395" s="4">
        <f t="shared" si="34"/>
        <v>7.8689813702540506E-5</v>
      </c>
      <c r="AD395" s="4">
        <f t="shared" si="35"/>
        <v>6.2118680596739384E-5</v>
      </c>
      <c r="AE395" s="4">
        <f t="shared" si="32"/>
        <v>6.9574660963143059E-5</v>
      </c>
      <c r="AF395" s="4">
        <f t="shared" si="32"/>
        <v>9.2105895337778431E-5</v>
      </c>
      <c r="AG395" s="4">
        <f t="shared" si="32"/>
        <v>1.0217621889166784E-4</v>
      </c>
      <c r="AH395" s="4">
        <f t="shared" si="32"/>
        <v>2.2613316533694905E-4</v>
      </c>
      <c r="AI395" s="4">
        <f t="shared" si="32"/>
        <v>5.0417916562620882E-4</v>
      </c>
      <c r="AJ395" s="4">
        <f t="shared" si="32"/>
        <v>1.5023021899514483E-3</v>
      </c>
      <c r="AK395" s="4">
        <f t="shared" si="32"/>
        <v>5.6921196447166688E-3</v>
      </c>
      <c r="AL395" s="4">
        <f t="shared" si="32"/>
        <v>1.4113897120892893E-3</v>
      </c>
      <c r="AM395" s="4">
        <f t="shared" si="32"/>
        <v>2.9909362877936067E-4</v>
      </c>
    </row>
    <row r="396" spans="1:39" x14ac:dyDescent="0.3">
      <c r="A396" s="9" t="s">
        <v>460</v>
      </c>
      <c r="B396" s="9" t="s">
        <v>34</v>
      </c>
      <c r="C396" s="9" t="s">
        <v>467</v>
      </c>
      <c r="D396" s="10">
        <f>VLOOKUP(C396,'[1]Cenus Pivot Data Sheet'!$A$1:$M$469,2,FALSE)</f>
        <v>386950.95600000001</v>
      </c>
      <c r="E396" s="10">
        <f>VLOOKUP(C396,'[1]Cenus Pivot Data Sheet'!$A$1:$M$469,3,FALSE)</f>
        <v>807016.38099999982</v>
      </c>
      <c r="F396" s="10">
        <f>VLOOKUP(C396,'[1]Cenus Pivot Data Sheet'!$A$1:$M$469,4,FALSE)</f>
        <v>843270.21400000004</v>
      </c>
      <c r="G396" s="10">
        <f>VLOOKUP(C396,'[1]Cenus Pivot Data Sheet'!$A$1:$M$469,5,FALSE)</f>
        <v>818031.90100000007</v>
      </c>
      <c r="H396" s="10">
        <f>VLOOKUP(C396,'[1]Cenus Pivot Data Sheet'!$A$1:$M$469,6,FALSE)</f>
        <v>807109.06399999978</v>
      </c>
      <c r="I396" s="10">
        <f>VLOOKUP(C396,'[1]Cenus Pivot Data Sheet'!$A$1:$M$469,7,FALSE)</f>
        <v>865059.13699999999</v>
      </c>
      <c r="J396" s="10">
        <f>VLOOKUP(C396,'[1]Cenus Pivot Data Sheet'!$A$1:$M$469,8,FALSE)</f>
        <v>797561.80899999989</v>
      </c>
      <c r="K396" s="10">
        <f>VLOOKUP(C396,'[1]Cenus Pivot Data Sheet'!$A$1:$M$469,9,FALSE)</f>
        <v>530108.76899999997</v>
      </c>
      <c r="L396" s="10">
        <f>VLOOKUP(C396,'[1]Cenus Pivot Data Sheet'!$A$1:$M$469,10,FALSE)</f>
        <v>271634.598</v>
      </c>
      <c r="M396" s="10">
        <f>VLOOKUP(C396,'[1]Cenus Pivot Data Sheet'!$A$1:$M$469,11,FALSE)</f>
        <v>102567.15499999997</v>
      </c>
      <c r="N396" s="10">
        <f>VLOOKUP(C396,'[1]Cenus Pivot Data Sheet'!$A$1:$M$469,12,FALSE)</f>
        <v>904310.52199999988</v>
      </c>
      <c r="O396" s="10">
        <f>VLOOKUP(C396,'[1]Cenus Pivot Data Sheet'!$A$1:$M$469,13,FALSE)</f>
        <v>6229309.9840000002</v>
      </c>
      <c r="P396" s="11">
        <f>IFERROR(VLOOKUP(C396,'[1]Influenze Pivot Data Sheet'!$A$1:$M$461,2,FALSE),0)</f>
        <v>101</v>
      </c>
      <c r="Q396" s="11">
        <f>IFERROR(VLOOKUP(C396,'[1]Influenze Pivot Data Sheet'!$A$1:$M$461,3,FALSE),0)</f>
        <v>61</v>
      </c>
      <c r="R396" s="11">
        <f>IFERROR(VLOOKUP(C396,'[1]Influenze Pivot Data Sheet'!$A$1:$M$461,4,FALSE),0)</f>
        <v>49</v>
      </c>
      <c r="S396" s="11">
        <f>IFERROR(VLOOKUP(C396,'[1]Influenze Pivot Data Sheet'!$A$1:$M$461,5,FALSE),0)</f>
        <v>42</v>
      </c>
      <c r="T396" s="11">
        <f>IFERROR(VLOOKUP(C396,'[1]Influenze Pivot Data Sheet'!$A$1:$M$461,6,FALSE),0)</f>
        <v>44</v>
      </c>
      <c r="U396" s="11">
        <f>IFERROR(VLOOKUP(C396,'[1]Influenze Pivot Data Sheet'!$A$1:$M$461,7,FALSE),0)</f>
        <v>59</v>
      </c>
      <c r="V396" s="11">
        <f>IFERROR(VLOOKUP(C396,'[1]Influenze Pivot Data Sheet'!$A$1:$M$461,8,FALSE),0)</f>
        <v>115</v>
      </c>
      <c r="W396" s="11">
        <f>IFERROR(VLOOKUP(C396,'[1]Influenze Pivot Data Sheet'!$A$1:$M$461,9,FALSE),0)</f>
        <v>308</v>
      </c>
      <c r="X396" s="11">
        <f>IFERROR(VLOOKUP(C396,'[1]Influenze Pivot Data Sheet'!$A$1:$M$461,10,FALSE),0)</f>
        <v>485</v>
      </c>
      <c r="Y396" s="11">
        <f>IFERROR(VLOOKUP(C396,'[1]Influenze Pivot Data Sheet'!$A$1:$M$461,11,FALSE),0)</f>
        <v>645</v>
      </c>
      <c r="Z396" s="11">
        <f>IFERROR(VLOOKUP(C396,'[1]Influenze Pivot Data Sheet'!$A$1:$M$461,12,FALSE),0)</f>
        <v>1438</v>
      </c>
      <c r="AA396" s="11">
        <f>IFERROR(VLOOKUP(C396,'[1]Influenze Pivot Data Sheet'!$A$1:$M$461,13,FALSE),0)</f>
        <v>1909</v>
      </c>
      <c r="AB396" s="4">
        <f t="shared" si="33"/>
        <v>2.6101499023044149E-4</v>
      </c>
      <c r="AC396" s="4">
        <f t="shared" si="34"/>
        <v>7.558706543777085E-5</v>
      </c>
      <c r="AD396" s="4">
        <f t="shared" si="35"/>
        <v>5.8107115828948271E-5</v>
      </c>
      <c r="AE396" s="4">
        <f t="shared" si="32"/>
        <v>5.1342740972151885E-5</v>
      </c>
      <c r="AF396" s="4">
        <f t="shared" si="32"/>
        <v>5.4515556772386851E-5</v>
      </c>
      <c r="AG396" s="4">
        <f t="shared" si="32"/>
        <v>6.8203429657549526E-5</v>
      </c>
      <c r="AH396" s="4">
        <f t="shared" si="32"/>
        <v>1.4418945177952975E-4</v>
      </c>
      <c r="AI396" s="4">
        <f t="shared" si="32"/>
        <v>5.8101283738620823E-4</v>
      </c>
      <c r="AJ396" s="4">
        <f t="shared" si="32"/>
        <v>1.7854868399348747E-3</v>
      </c>
      <c r="AK396" s="4">
        <f t="shared" si="32"/>
        <v>6.2885628445090453E-3</v>
      </c>
      <c r="AL396" s="4">
        <f t="shared" si="32"/>
        <v>1.5901617475595404E-3</v>
      </c>
      <c r="AM396" s="4">
        <f t="shared" si="32"/>
        <v>3.0645448772067402E-4</v>
      </c>
    </row>
    <row r="397" spans="1:39" x14ac:dyDescent="0.3">
      <c r="A397" s="9" t="s">
        <v>460</v>
      </c>
      <c r="B397" s="9" t="s">
        <v>36</v>
      </c>
      <c r="C397" s="9" t="s">
        <v>468</v>
      </c>
      <c r="D397" s="10">
        <f>VLOOKUP(C397,'[1]Cenus Pivot Data Sheet'!$A$1:$M$469,2,FALSE)</f>
        <v>380493.74900000001</v>
      </c>
      <c r="E397" s="10">
        <f>VLOOKUP(C397,'[1]Cenus Pivot Data Sheet'!$A$1:$M$469,3,FALSE)</f>
        <v>789770.49099999992</v>
      </c>
      <c r="F397" s="10">
        <f>VLOOKUP(C397,'[1]Cenus Pivot Data Sheet'!$A$1:$M$469,4,FALSE)</f>
        <v>831399.38899999973</v>
      </c>
      <c r="G397" s="10">
        <f>VLOOKUP(C397,'[1]Cenus Pivot Data Sheet'!$A$1:$M$469,5,FALSE)</f>
        <v>816032.12900000019</v>
      </c>
      <c r="H397" s="10">
        <f>VLOOKUP(C397,'[1]Cenus Pivot Data Sheet'!$A$1:$M$469,6,FALSE)</f>
        <v>788736.0419999999</v>
      </c>
      <c r="I397" s="10">
        <f>VLOOKUP(C397,'[1]Cenus Pivot Data Sheet'!$A$1:$M$469,7,FALSE)</f>
        <v>841041.88899999997</v>
      </c>
      <c r="J397" s="10">
        <f>VLOOKUP(C397,'[1]Cenus Pivot Data Sheet'!$A$1:$M$469,8,FALSE)</f>
        <v>788599.4580000001</v>
      </c>
      <c r="K397" s="10">
        <f>VLOOKUP(C397,'[1]Cenus Pivot Data Sheet'!$A$1:$M$469,9,FALSE)</f>
        <v>540836.60900000005</v>
      </c>
      <c r="L397" s="10">
        <f>VLOOKUP(C397,'[1]Cenus Pivot Data Sheet'!$A$1:$M$469,10,FALSE)</f>
        <v>270946.55499999999</v>
      </c>
      <c r="M397" s="10">
        <f>VLOOKUP(C397,'[1]Cenus Pivot Data Sheet'!$A$1:$M$469,11,FALSE)</f>
        <v>101073.51000000001</v>
      </c>
      <c r="N397" s="10">
        <f>VLOOKUP(C397,'[1]Cenus Pivot Data Sheet'!$A$1:$M$469,12,FALSE)</f>
        <v>912856.67400000012</v>
      </c>
      <c r="O397" s="10">
        <f>VLOOKUP(C397,'[1]Cenus Pivot Data Sheet'!$A$1:$M$469,13,FALSE)</f>
        <v>6148929.8209999995</v>
      </c>
      <c r="P397" s="11">
        <f>IFERROR(VLOOKUP(C397,'[1]Influenze Pivot Data Sheet'!$A$1:$M$461,2,FALSE),0)</f>
        <v>130</v>
      </c>
      <c r="Q397" s="11">
        <f>IFERROR(VLOOKUP(C397,'[1]Influenze Pivot Data Sheet'!$A$1:$M$461,3,FALSE),0)</f>
        <v>53</v>
      </c>
      <c r="R397" s="11">
        <f>IFERROR(VLOOKUP(C397,'[1]Influenze Pivot Data Sheet'!$A$1:$M$461,4,FALSE),0)</f>
        <v>47</v>
      </c>
      <c r="S397" s="11">
        <f>IFERROR(VLOOKUP(C397,'[1]Influenze Pivot Data Sheet'!$A$1:$M$461,5,FALSE),0)</f>
        <v>49</v>
      </c>
      <c r="T397" s="11">
        <f>IFERROR(VLOOKUP(C397,'[1]Influenze Pivot Data Sheet'!$A$1:$M$461,6,FALSE),0)</f>
        <v>47</v>
      </c>
      <c r="U397" s="11">
        <f>IFERROR(VLOOKUP(C397,'[1]Influenze Pivot Data Sheet'!$A$1:$M$461,7,FALSE),0)</f>
        <v>77</v>
      </c>
      <c r="V397" s="11">
        <f>IFERROR(VLOOKUP(C397,'[1]Influenze Pivot Data Sheet'!$A$1:$M$461,8,FALSE),0)</f>
        <v>180</v>
      </c>
      <c r="W397" s="11">
        <f>IFERROR(VLOOKUP(C397,'[1]Influenze Pivot Data Sheet'!$A$1:$M$461,9,FALSE),0)</f>
        <v>281</v>
      </c>
      <c r="X397" s="11">
        <f>IFERROR(VLOOKUP(C397,'[1]Influenze Pivot Data Sheet'!$A$1:$M$461,10,FALSE),0)</f>
        <v>412</v>
      </c>
      <c r="Y397" s="11">
        <f>IFERROR(VLOOKUP(C397,'[1]Influenze Pivot Data Sheet'!$A$1:$M$461,11,FALSE),0)</f>
        <v>519</v>
      </c>
      <c r="Z397" s="11">
        <f>IFERROR(VLOOKUP(C397,'[1]Influenze Pivot Data Sheet'!$A$1:$M$461,12,FALSE),0)</f>
        <v>1212</v>
      </c>
      <c r="AA397" s="11">
        <f>IFERROR(VLOOKUP(C397,'[1]Influenze Pivot Data Sheet'!$A$1:$M$461,13,FALSE),0)</f>
        <v>1795</v>
      </c>
      <c r="AB397" s="4">
        <f t="shared" si="33"/>
        <v>3.4166132910635544E-4</v>
      </c>
      <c r="AC397" s="4">
        <f t="shared" si="34"/>
        <v>6.71081036883157E-5</v>
      </c>
      <c r="AD397" s="4">
        <f t="shared" si="35"/>
        <v>5.6531193818329853E-5</v>
      </c>
      <c r="AE397" s="4">
        <f t="shared" si="32"/>
        <v>6.0046655344375528E-5</v>
      </c>
      <c r="AF397" s="4">
        <f t="shared" si="32"/>
        <v>5.9589010134267464E-5</v>
      </c>
      <c r="AG397" s="4">
        <f t="shared" si="32"/>
        <v>9.155310931248991E-5</v>
      </c>
      <c r="AH397" s="4">
        <f t="shared" ref="AH397:AM439" si="36">V397/J397</f>
        <v>2.2825275642023073E-4</v>
      </c>
      <c r="AI397" s="4">
        <f t="shared" si="36"/>
        <v>5.1956542017295279E-4</v>
      </c>
      <c r="AJ397" s="4">
        <f t="shared" si="36"/>
        <v>1.5205950856249123E-3</v>
      </c>
      <c r="AK397" s="4">
        <f t="shared" si="36"/>
        <v>5.1348765863577896E-3</v>
      </c>
      <c r="AL397" s="4">
        <f t="shared" si="36"/>
        <v>1.3277002124432076E-3</v>
      </c>
      <c r="AM397" s="4">
        <f t="shared" si="36"/>
        <v>2.9192071665376062E-4</v>
      </c>
    </row>
    <row r="398" spans="1:39" x14ac:dyDescent="0.3">
      <c r="A398" s="9" t="s">
        <v>460</v>
      </c>
      <c r="B398" s="9" t="s">
        <v>38</v>
      </c>
      <c r="C398" s="9" t="s">
        <v>469</v>
      </c>
      <c r="D398" s="10">
        <f>VLOOKUP(C398,'[1]Cenus Pivot Data Sheet'!$A$1:$M$469,2,FALSE)</f>
        <v>388020</v>
      </c>
      <c r="E398" s="10">
        <f>VLOOKUP(C398,'[1]Cenus Pivot Data Sheet'!$A$1:$M$469,3,FALSE)</f>
        <v>804158</v>
      </c>
      <c r="F398" s="10">
        <f>VLOOKUP(C398,'[1]Cenus Pivot Data Sheet'!$A$1:$M$469,4,FALSE)</f>
        <v>851935</v>
      </c>
      <c r="G398" s="10">
        <f>VLOOKUP(C398,'[1]Cenus Pivot Data Sheet'!$A$1:$M$469,5,FALSE)</f>
        <v>847780</v>
      </c>
      <c r="H398" s="10">
        <f>VLOOKUP(C398,'[1]Cenus Pivot Data Sheet'!$A$1:$M$469,6,FALSE)</f>
        <v>801261</v>
      </c>
      <c r="I398" s="10">
        <f>VLOOKUP(C398,'[1]Cenus Pivot Data Sheet'!$A$1:$M$469,7,FALSE)</f>
        <v>849450</v>
      </c>
      <c r="J398" s="10">
        <f>VLOOKUP(C398,'[1]Cenus Pivot Data Sheet'!$A$1:$M$469,8,FALSE)</f>
        <v>809823</v>
      </c>
      <c r="K398" s="10">
        <f>VLOOKUP(C398,'[1]Cenus Pivot Data Sheet'!$A$1:$M$469,9,FALSE)</f>
        <v>561234</v>
      </c>
      <c r="L398" s="10">
        <f>VLOOKUP(C398,'[1]Cenus Pivot Data Sheet'!$A$1:$M$469,10,FALSE)</f>
        <v>277018</v>
      </c>
      <c r="M398" s="10">
        <f>VLOOKUP(C398,'[1]Cenus Pivot Data Sheet'!$A$1:$M$469,11,FALSE)</f>
        <v>105893</v>
      </c>
      <c r="N398" s="10">
        <f>VLOOKUP(C398,'[1]Cenus Pivot Data Sheet'!$A$1:$M$469,12,FALSE)</f>
        <v>944145</v>
      </c>
      <c r="O398" s="10">
        <f>VLOOKUP(C398,'[1]Cenus Pivot Data Sheet'!$A$1:$M$469,13,FALSE)</f>
        <v>6296572</v>
      </c>
      <c r="P398" s="11">
        <f>IFERROR(VLOOKUP(C398,'[1]Influenze Pivot Data Sheet'!$A$1:$M$461,2,FALSE),0)</f>
        <v>121</v>
      </c>
      <c r="Q398" s="11">
        <f>IFERROR(VLOOKUP(C398,'[1]Influenze Pivot Data Sheet'!$A$1:$M$461,3,FALSE),0)</f>
        <v>46</v>
      </c>
      <c r="R398" s="11">
        <f>IFERROR(VLOOKUP(C398,'[1]Influenze Pivot Data Sheet'!$A$1:$M$461,4,FALSE),0)</f>
        <v>49</v>
      </c>
      <c r="S398" s="11">
        <f>IFERROR(VLOOKUP(C398,'[1]Influenze Pivot Data Sheet'!$A$1:$M$461,5,FALSE),0)</f>
        <v>49</v>
      </c>
      <c r="T398" s="11">
        <f>IFERROR(VLOOKUP(C398,'[1]Influenze Pivot Data Sheet'!$A$1:$M$461,6,FALSE),0)</f>
        <v>67</v>
      </c>
      <c r="U398" s="11">
        <f>IFERROR(VLOOKUP(C398,'[1]Influenze Pivot Data Sheet'!$A$1:$M$461,7,FALSE),0)</f>
        <v>80</v>
      </c>
      <c r="V398" s="11">
        <f>IFERROR(VLOOKUP(C398,'[1]Influenze Pivot Data Sheet'!$A$1:$M$461,8,FALSE),0)</f>
        <v>165</v>
      </c>
      <c r="W398" s="11">
        <f>IFERROR(VLOOKUP(C398,'[1]Influenze Pivot Data Sheet'!$A$1:$M$461,9,FALSE),0)</f>
        <v>337</v>
      </c>
      <c r="X398" s="11">
        <f>IFERROR(VLOOKUP(C398,'[1]Influenze Pivot Data Sheet'!$A$1:$M$461,10,FALSE),0)</f>
        <v>439</v>
      </c>
      <c r="Y398" s="11">
        <f>IFERROR(VLOOKUP(C398,'[1]Influenze Pivot Data Sheet'!$A$1:$M$461,11,FALSE),0)</f>
        <v>545</v>
      </c>
      <c r="Z398" s="11">
        <f>IFERROR(VLOOKUP(C398,'[1]Influenze Pivot Data Sheet'!$A$1:$M$461,12,FALSE),0)</f>
        <v>1321</v>
      </c>
      <c r="AA398" s="11">
        <f>IFERROR(VLOOKUP(C398,'[1]Influenze Pivot Data Sheet'!$A$1:$M$461,13,FALSE),0)</f>
        <v>1898</v>
      </c>
      <c r="AB398" s="4">
        <f t="shared" si="33"/>
        <v>3.1183959589711871E-4</v>
      </c>
      <c r="AC398" s="4">
        <f t="shared" si="34"/>
        <v>5.7202689023798804E-5</v>
      </c>
      <c r="AD398" s="4">
        <f t="shared" si="35"/>
        <v>5.7516125056489052E-5</v>
      </c>
      <c r="AE398" s="4">
        <f t="shared" ref="AE398:AJ461" si="37">S398/G398</f>
        <v>5.7798013635613016E-5</v>
      </c>
      <c r="AF398" s="4">
        <f t="shared" si="37"/>
        <v>8.3618196817266787E-5</v>
      </c>
      <c r="AG398" s="4">
        <f t="shared" si="37"/>
        <v>9.4178586143975511E-5</v>
      </c>
      <c r="AH398" s="4">
        <f t="shared" si="36"/>
        <v>2.0374822646430146E-4</v>
      </c>
      <c r="AI398" s="4">
        <f t="shared" si="36"/>
        <v>6.0046255216184333E-4</v>
      </c>
      <c r="AJ398" s="4">
        <f t="shared" si="36"/>
        <v>1.5847345659848818E-3</v>
      </c>
      <c r="AK398" s="4">
        <f t="shared" si="36"/>
        <v>5.1467046924725899E-3</v>
      </c>
      <c r="AL398" s="4">
        <f t="shared" si="36"/>
        <v>1.3991494950457821E-3</v>
      </c>
      <c r="AM398" s="4">
        <f t="shared" si="36"/>
        <v>3.0143385956676107E-4</v>
      </c>
    </row>
    <row r="399" spans="1:39" x14ac:dyDescent="0.3">
      <c r="A399" s="9" t="s">
        <v>470</v>
      </c>
      <c r="B399" s="9" t="s">
        <v>22</v>
      </c>
      <c r="C399" s="9" t="s">
        <v>471</v>
      </c>
      <c r="D399" s="10">
        <f>VLOOKUP(C399,'[1]Cenus Pivot Data Sheet'!$A$1:$M$469,2,FALSE)</f>
        <v>1985625.733999999</v>
      </c>
      <c r="E399" s="10">
        <f>VLOOKUP(C399,'[1]Cenus Pivot Data Sheet'!$A$1:$M$469,3,FALSE)</f>
        <v>3566777.6170000006</v>
      </c>
      <c r="F399" s="10">
        <f>VLOOKUP(C399,'[1]Cenus Pivot Data Sheet'!$A$1:$M$469,4,FALSE)</f>
        <v>3508389.5350000011</v>
      </c>
      <c r="G399" s="10">
        <f>VLOOKUP(C399,'[1]Cenus Pivot Data Sheet'!$A$1:$M$469,5,FALSE)</f>
        <v>3482930.1059999987</v>
      </c>
      <c r="H399" s="10">
        <f>VLOOKUP(C399,'[1]Cenus Pivot Data Sheet'!$A$1:$M$469,6,FALSE)</f>
        <v>3379838.4700000011</v>
      </c>
      <c r="I399" s="10">
        <f>VLOOKUP(C399,'[1]Cenus Pivot Data Sheet'!$A$1:$M$469,7,FALSE)</f>
        <v>3189718.6149999998</v>
      </c>
      <c r="J399" s="10">
        <f>VLOOKUP(C399,'[1]Cenus Pivot Data Sheet'!$A$1:$M$469,8,FALSE)</f>
        <v>2232492.8169999989</v>
      </c>
      <c r="K399" s="10">
        <f>VLOOKUP(C399,'[1]Cenus Pivot Data Sheet'!$A$1:$M$469,9,FALSE)</f>
        <v>1285094.7380000006</v>
      </c>
      <c r="L399" s="10">
        <f>VLOOKUP(C399,'[1]Cenus Pivot Data Sheet'!$A$1:$M$469,10,FALSE)</f>
        <v>809215.82100000023</v>
      </c>
      <c r="M399" s="10">
        <f>VLOOKUP(C399,'[1]Cenus Pivot Data Sheet'!$A$1:$M$469,11,FALSE)</f>
        <v>293159.61400000035</v>
      </c>
      <c r="N399" s="10">
        <f>VLOOKUP(C399,'[1]Cenus Pivot Data Sheet'!$A$1:$M$469,12,FALSE)</f>
        <v>2387470.1730000013</v>
      </c>
      <c r="O399" s="10">
        <f>VLOOKUP(C399,'[1]Cenus Pivot Data Sheet'!$A$1:$M$469,13,FALSE)</f>
        <v>23733243.066999998</v>
      </c>
      <c r="P399" s="11">
        <f>IFERROR(VLOOKUP(C399,'[1]Influenze Pivot Data Sheet'!$A$1:$M$461,2,FALSE),0)</f>
        <v>111</v>
      </c>
      <c r="Q399" s="11">
        <f>IFERROR(VLOOKUP(C399,'[1]Influenze Pivot Data Sheet'!$A$1:$M$461,3,FALSE),0)</f>
        <v>50</v>
      </c>
      <c r="R399" s="11">
        <f>IFERROR(VLOOKUP(C399,'[1]Influenze Pivot Data Sheet'!$A$1:$M$461,4,FALSE),0)</f>
        <v>59</v>
      </c>
      <c r="S399" s="11">
        <f>IFERROR(VLOOKUP(C399,'[1]Influenze Pivot Data Sheet'!$A$1:$M$461,5,FALSE),0)</f>
        <v>69</v>
      </c>
      <c r="T399" s="11">
        <f>IFERROR(VLOOKUP(C399,'[1]Influenze Pivot Data Sheet'!$A$1:$M$461,6,FALSE),0)</f>
        <v>111</v>
      </c>
      <c r="U399" s="11">
        <f>IFERROR(VLOOKUP(C399,'[1]Influenze Pivot Data Sheet'!$A$1:$M$461,7,FALSE),0)</f>
        <v>225</v>
      </c>
      <c r="V399" s="11">
        <f>IFERROR(VLOOKUP(C399,'[1]Influenze Pivot Data Sheet'!$A$1:$M$461,8,FALSE),0)</f>
        <v>317</v>
      </c>
      <c r="W399" s="11">
        <f>IFERROR(VLOOKUP(C399,'[1]Influenze Pivot Data Sheet'!$A$1:$M$461,9,FALSE),0)</f>
        <v>415</v>
      </c>
      <c r="X399" s="11">
        <f>IFERROR(VLOOKUP(C399,'[1]Influenze Pivot Data Sheet'!$A$1:$M$461,10,FALSE),0)</f>
        <v>852</v>
      </c>
      <c r="Y399" s="11">
        <f>IFERROR(VLOOKUP(C399,'[1]Influenze Pivot Data Sheet'!$A$1:$M$461,11,FALSE),0)</f>
        <v>1245</v>
      </c>
      <c r="Z399" s="11">
        <f>IFERROR(VLOOKUP(C399,'[1]Influenze Pivot Data Sheet'!$A$1:$M$461,12,FALSE),0)</f>
        <v>2512</v>
      </c>
      <c r="AA399" s="11">
        <f>IFERROR(VLOOKUP(C399,'[1]Influenze Pivot Data Sheet'!$A$1:$M$461,13,FALSE),0)</f>
        <v>3454</v>
      </c>
      <c r="AB399" s="4">
        <f t="shared" si="33"/>
        <v>5.5901773480943444E-5</v>
      </c>
      <c r="AC399" s="4">
        <f t="shared" si="34"/>
        <v>1.4018255514919026E-5</v>
      </c>
      <c r="AD399" s="4">
        <f t="shared" si="35"/>
        <v>1.6816832740894602E-5</v>
      </c>
      <c r="AE399" s="4">
        <f t="shared" si="37"/>
        <v>1.9810905731681091E-5</v>
      </c>
      <c r="AF399" s="4">
        <f t="shared" si="37"/>
        <v>3.2841806194365246E-5</v>
      </c>
      <c r="AG399" s="4">
        <f t="shared" si="37"/>
        <v>7.0539137509469628E-5</v>
      </c>
      <c r="AH399" s="4">
        <f t="shared" si="36"/>
        <v>1.4199373793550717E-4</v>
      </c>
      <c r="AI399" s="4">
        <f t="shared" si="36"/>
        <v>3.229333898338628E-4</v>
      </c>
      <c r="AJ399" s="4">
        <f t="shared" si="36"/>
        <v>1.0528711598188089E-3</v>
      </c>
      <c r="AK399" s="4">
        <f t="shared" si="36"/>
        <v>4.2468332626471482E-3</v>
      </c>
      <c r="AL399" s="4">
        <f t="shared" si="36"/>
        <v>1.0521597414737624E-3</v>
      </c>
      <c r="AM399" s="4">
        <f t="shared" si="36"/>
        <v>1.4553426138388272E-4</v>
      </c>
    </row>
    <row r="400" spans="1:39" x14ac:dyDescent="0.3">
      <c r="A400" s="9" t="s">
        <v>470</v>
      </c>
      <c r="B400" s="9" t="s">
        <v>24</v>
      </c>
      <c r="C400" s="9" t="s">
        <v>472</v>
      </c>
      <c r="D400" s="10">
        <f>VLOOKUP(C400,'[1]Cenus Pivot Data Sheet'!$A$1:$M$469,2,FALSE)</f>
        <v>1885797.3200000005</v>
      </c>
      <c r="E400" s="10">
        <f>VLOOKUP(C400,'[1]Cenus Pivot Data Sheet'!$A$1:$M$469,3,FALSE)</f>
        <v>3620359.777999999</v>
      </c>
      <c r="F400" s="10">
        <f>VLOOKUP(C400,'[1]Cenus Pivot Data Sheet'!$A$1:$M$469,4,FALSE)</f>
        <v>3589548.1630000006</v>
      </c>
      <c r="G400" s="10">
        <f>VLOOKUP(C400,'[1]Cenus Pivot Data Sheet'!$A$1:$M$469,5,FALSE)</f>
        <v>3447911.9190000007</v>
      </c>
      <c r="H400" s="10">
        <f>VLOOKUP(C400,'[1]Cenus Pivot Data Sheet'!$A$1:$M$469,6,FALSE)</f>
        <v>3393705.1230000006</v>
      </c>
      <c r="I400" s="10">
        <f>VLOOKUP(C400,'[1]Cenus Pivot Data Sheet'!$A$1:$M$469,7,FALSE)</f>
        <v>3283189.3770000003</v>
      </c>
      <c r="J400" s="10">
        <f>VLOOKUP(C400,'[1]Cenus Pivot Data Sheet'!$A$1:$M$469,8,FALSE)</f>
        <v>2369758.7280000011</v>
      </c>
      <c r="K400" s="10">
        <f>VLOOKUP(C400,'[1]Cenus Pivot Data Sheet'!$A$1:$M$469,9,FALSE)</f>
        <v>1352724.5740000005</v>
      </c>
      <c r="L400" s="10">
        <f>VLOOKUP(C400,'[1]Cenus Pivot Data Sheet'!$A$1:$M$469,10,FALSE)</f>
        <v>787756.71500000032</v>
      </c>
      <c r="M400" s="10">
        <f>VLOOKUP(C400,'[1]Cenus Pivot Data Sheet'!$A$1:$M$469,11,FALSE)</f>
        <v>286289.01999999996</v>
      </c>
      <c r="N400" s="10">
        <f>VLOOKUP(C400,'[1]Cenus Pivot Data Sheet'!$A$1:$M$469,12,FALSE)</f>
        <v>2426770.3090000008</v>
      </c>
      <c r="O400" s="10">
        <f>VLOOKUP(C400,'[1]Cenus Pivot Data Sheet'!$A$1:$M$469,13,FALSE)</f>
        <v>24017040.717</v>
      </c>
      <c r="P400" s="11">
        <f>IFERROR(VLOOKUP(C400,'[1]Influenze Pivot Data Sheet'!$A$1:$M$461,2,FALSE),0)</f>
        <v>115</v>
      </c>
      <c r="Q400" s="11">
        <f>IFERROR(VLOOKUP(C400,'[1]Influenze Pivot Data Sheet'!$A$1:$M$461,3,FALSE),0)</f>
        <v>56</v>
      </c>
      <c r="R400" s="11">
        <f>IFERROR(VLOOKUP(C400,'[1]Influenze Pivot Data Sheet'!$A$1:$M$461,4,FALSE),0)</f>
        <v>50</v>
      </c>
      <c r="S400" s="11">
        <f>IFERROR(VLOOKUP(C400,'[1]Influenze Pivot Data Sheet'!$A$1:$M$461,5,FALSE),0)</f>
        <v>49</v>
      </c>
      <c r="T400" s="11">
        <f>IFERROR(VLOOKUP(C400,'[1]Influenze Pivot Data Sheet'!$A$1:$M$461,6,FALSE),0)</f>
        <v>76</v>
      </c>
      <c r="U400" s="11">
        <f>IFERROR(VLOOKUP(C400,'[1]Influenze Pivot Data Sheet'!$A$1:$M$461,7,FALSE),0)</f>
        <v>150</v>
      </c>
      <c r="V400" s="11">
        <f>IFERROR(VLOOKUP(C400,'[1]Influenze Pivot Data Sheet'!$A$1:$M$461,8,FALSE),0)</f>
        <v>266</v>
      </c>
      <c r="W400" s="11">
        <f>IFERROR(VLOOKUP(C400,'[1]Influenze Pivot Data Sheet'!$A$1:$M$461,9,FALSE),0)</f>
        <v>390</v>
      </c>
      <c r="X400" s="11">
        <f>IFERROR(VLOOKUP(C400,'[1]Influenze Pivot Data Sheet'!$A$1:$M$461,10,FALSE),0)</f>
        <v>826</v>
      </c>
      <c r="Y400" s="11">
        <f>IFERROR(VLOOKUP(C400,'[1]Influenze Pivot Data Sheet'!$A$1:$M$461,11,FALSE),0)</f>
        <v>1219</v>
      </c>
      <c r="Z400" s="11">
        <f>IFERROR(VLOOKUP(C400,'[1]Influenze Pivot Data Sheet'!$A$1:$M$461,12,FALSE),0)</f>
        <v>2435</v>
      </c>
      <c r="AA400" s="11">
        <f>IFERROR(VLOOKUP(C400,'[1]Influenze Pivot Data Sheet'!$A$1:$M$461,13,FALSE),0)</f>
        <v>3197</v>
      </c>
      <c r="AB400" s="4">
        <f t="shared" si="33"/>
        <v>6.0982163236927271E-5</v>
      </c>
      <c r="AC400" s="4">
        <f t="shared" si="34"/>
        <v>1.5468075946566881E-5</v>
      </c>
      <c r="AD400" s="4">
        <f t="shared" si="35"/>
        <v>1.3929329745561068E-5</v>
      </c>
      <c r="AE400" s="4">
        <f t="shared" si="37"/>
        <v>1.4211499931300881E-5</v>
      </c>
      <c r="AF400" s="4">
        <f t="shared" si="37"/>
        <v>2.2394402944713352E-5</v>
      </c>
      <c r="AG400" s="4">
        <f t="shared" si="37"/>
        <v>4.5687282326998095E-5</v>
      </c>
      <c r="AH400" s="4">
        <f t="shared" si="36"/>
        <v>1.1224771402128997E-4</v>
      </c>
      <c r="AI400" s="4">
        <f t="shared" si="36"/>
        <v>2.8830702679317176E-4</v>
      </c>
      <c r="AJ400" s="4">
        <f t="shared" si="36"/>
        <v>1.0485470758570426E-3</v>
      </c>
      <c r="AK400" s="4">
        <f t="shared" si="36"/>
        <v>4.2579348659616779E-3</v>
      </c>
      <c r="AL400" s="4">
        <f t="shared" si="36"/>
        <v>1.0033912113435203E-3</v>
      </c>
      <c r="AM400" s="4">
        <f t="shared" si="36"/>
        <v>1.3311381854539078E-4</v>
      </c>
    </row>
    <row r="401" spans="1:39" x14ac:dyDescent="0.3">
      <c r="A401" s="9" t="s">
        <v>470</v>
      </c>
      <c r="B401" s="9" t="s">
        <v>26</v>
      </c>
      <c r="C401" s="9" t="s">
        <v>473</v>
      </c>
      <c r="D401" s="10">
        <f>VLOOKUP(C401,'[1]Cenus Pivot Data Sheet'!$A$1:$M$469,2,FALSE)</f>
        <v>1907827.2300000007</v>
      </c>
      <c r="E401" s="10">
        <f>VLOOKUP(C401,'[1]Cenus Pivot Data Sheet'!$A$1:$M$469,3,FALSE)</f>
        <v>3697576.67</v>
      </c>
      <c r="F401" s="10">
        <f>VLOOKUP(C401,'[1]Cenus Pivot Data Sheet'!$A$1:$M$469,4,FALSE)</f>
        <v>3644269.2350000003</v>
      </c>
      <c r="G401" s="10">
        <f>VLOOKUP(C401,'[1]Cenus Pivot Data Sheet'!$A$1:$M$469,5,FALSE)</f>
        <v>3525536.4469999997</v>
      </c>
      <c r="H401" s="10">
        <f>VLOOKUP(C401,'[1]Cenus Pivot Data Sheet'!$A$1:$M$469,6,FALSE)</f>
        <v>3426336.88</v>
      </c>
      <c r="I401" s="10">
        <f>VLOOKUP(C401,'[1]Cenus Pivot Data Sheet'!$A$1:$M$469,7,FALSE)</f>
        <v>3350981.2139999988</v>
      </c>
      <c r="J401" s="10">
        <f>VLOOKUP(C401,'[1]Cenus Pivot Data Sheet'!$A$1:$M$469,8,FALSE)</f>
        <v>2486306.3780000005</v>
      </c>
      <c r="K401" s="10">
        <f>VLOOKUP(C401,'[1]Cenus Pivot Data Sheet'!$A$1:$M$469,9,FALSE)</f>
        <v>1413635.3399999999</v>
      </c>
      <c r="L401" s="10">
        <f>VLOOKUP(C401,'[1]Cenus Pivot Data Sheet'!$A$1:$M$469,10,FALSE)</f>
        <v>802278.77199999976</v>
      </c>
      <c r="M401" s="10">
        <f>VLOOKUP(C401,'[1]Cenus Pivot Data Sheet'!$A$1:$M$469,11,FALSE)</f>
        <v>297694.26099999988</v>
      </c>
      <c r="N401" s="10">
        <f>VLOOKUP(C401,'[1]Cenus Pivot Data Sheet'!$A$1:$M$469,12,FALSE)</f>
        <v>2513608.3729999997</v>
      </c>
      <c r="O401" s="10">
        <f>VLOOKUP(C401,'[1]Cenus Pivot Data Sheet'!$A$1:$M$469,13,FALSE)</f>
        <v>24552442.426999997</v>
      </c>
      <c r="P401" s="11">
        <f>IFERROR(VLOOKUP(C401,'[1]Influenze Pivot Data Sheet'!$A$1:$M$461,2,FALSE),0)</f>
        <v>121</v>
      </c>
      <c r="Q401" s="11">
        <f>IFERROR(VLOOKUP(C401,'[1]Influenze Pivot Data Sheet'!$A$1:$M$461,3,FALSE),0)</f>
        <v>49</v>
      </c>
      <c r="R401" s="11">
        <f>IFERROR(VLOOKUP(C401,'[1]Influenze Pivot Data Sheet'!$A$1:$M$461,4,FALSE),0)</f>
        <v>66</v>
      </c>
      <c r="S401" s="11">
        <f>IFERROR(VLOOKUP(C401,'[1]Influenze Pivot Data Sheet'!$A$1:$M$461,5,FALSE),0)</f>
        <v>67</v>
      </c>
      <c r="T401" s="11">
        <f>IFERROR(VLOOKUP(C401,'[1]Influenze Pivot Data Sheet'!$A$1:$M$461,6,FALSE),0)</f>
        <v>80</v>
      </c>
      <c r="U401" s="11">
        <f>IFERROR(VLOOKUP(C401,'[1]Influenze Pivot Data Sheet'!$A$1:$M$461,7,FALSE),0)</f>
        <v>122</v>
      </c>
      <c r="V401" s="11">
        <f>IFERROR(VLOOKUP(C401,'[1]Influenze Pivot Data Sheet'!$A$1:$M$461,8,FALSE),0)</f>
        <v>280</v>
      </c>
      <c r="W401" s="11">
        <f>IFERROR(VLOOKUP(C401,'[1]Influenze Pivot Data Sheet'!$A$1:$M$461,9,FALSE),0)</f>
        <v>405</v>
      </c>
      <c r="X401" s="11">
        <f>IFERROR(VLOOKUP(C401,'[1]Influenze Pivot Data Sheet'!$A$1:$M$461,10,FALSE),0)</f>
        <v>803</v>
      </c>
      <c r="Y401" s="11">
        <f>IFERROR(VLOOKUP(C401,'[1]Influenze Pivot Data Sheet'!$A$1:$M$461,11,FALSE),0)</f>
        <v>1265</v>
      </c>
      <c r="Z401" s="11">
        <f>IFERROR(VLOOKUP(C401,'[1]Influenze Pivot Data Sheet'!$A$1:$M$461,12,FALSE),0)</f>
        <v>2473</v>
      </c>
      <c r="AA401" s="11">
        <f>IFERROR(VLOOKUP(C401,'[1]Influenze Pivot Data Sheet'!$A$1:$M$461,13,FALSE),0)</f>
        <v>3258</v>
      </c>
      <c r="AB401" s="4">
        <f t="shared" si="33"/>
        <v>6.3422933742276008E-5</v>
      </c>
      <c r="AC401" s="4">
        <f t="shared" si="34"/>
        <v>1.3251922643702747E-5</v>
      </c>
      <c r="AD401" s="4">
        <f t="shared" si="35"/>
        <v>1.8110626779747242E-5</v>
      </c>
      <c r="AE401" s="4">
        <f t="shared" si="37"/>
        <v>1.9004200072023821E-5</v>
      </c>
      <c r="AF401" s="4">
        <f t="shared" si="37"/>
        <v>2.3348550595526966E-5</v>
      </c>
      <c r="AG401" s="4">
        <f t="shared" si="37"/>
        <v>3.6407246776048339E-5</v>
      </c>
      <c r="AH401" s="4">
        <f t="shared" si="36"/>
        <v>1.1261685304657974E-4</v>
      </c>
      <c r="AI401" s="4">
        <f t="shared" si="36"/>
        <v>2.864953843046963E-4</v>
      </c>
      <c r="AJ401" s="4">
        <f t="shared" si="36"/>
        <v>1.0008989743031619E-3</v>
      </c>
      <c r="AK401" s="4">
        <f t="shared" si="36"/>
        <v>4.2493261232200933E-3</v>
      </c>
      <c r="AL401" s="4">
        <f t="shared" si="36"/>
        <v>9.838445903362688E-4</v>
      </c>
      <c r="AM401" s="4">
        <f t="shared" si="36"/>
        <v>1.326955560403726E-4</v>
      </c>
    </row>
    <row r="402" spans="1:39" x14ac:dyDescent="0.3">
      <c r="A402" s="9" t="s">
        <v>470</v>
      </c>
      <c r="B402" s="9" t="s">
        <v>28</v>
      </c>
      <c r="C402" s="9" t="s">
        <v>474</v>
      </c>
      <c r="D402" s="10">
        <f>VLOOKUP(C402,'[1]Cenus Pivot Data Sheet'!$A$1:$M$469,2,FALSE)</f>
        <v>1896402.9770000002</v>
      </c>
      <c r="E402" s="10">
        <f>VLOOKUP(C402,'[1]Cenus Pivot Data Sheet'!$A$1:$M$469,3,FALSE)</f>
        <v>3725396.9619999984</v>
      </c>
      <c r="F402" s="10">
        <f>VLOOKUP(C402,'[1]Cenus Pivot Data Sheet'!$A$1:$M$469,4,FALSE)</f>
        <v>3656207.4060000014</v>
      </c>
      <c r="G402" s="10">
        <f>VLOOKUP(C402,'[1]Cenus Pivot Data Sheet'!$A$1:$M$469,5,FALSE)</f>
        <v>3564399.0470000003</v>
      </c>
      <c r="H402" s="10">
        <f>VLOOKUP(C402,'[1]Cenus Pivot Data Sheet'!$A$1:$M$469,6,FALSE)</f>
        <v>3418189.5929999994</v>
      </c>
      <c r="I402" s="10">
        <f>VLOOKUP(C402,'[1]Cenus Pivot Data Sheet'!$A$1:$M$469,7,FALSE)</f>
        <v>3350447.199</v>
      </c>
      <c r="J402" s="10">
        <f>VLOOKUP(C402,'[1]Cenus Pivot Data Sheet'!$A$1:$M$469,8,FALSE)</f>
        <v>2560516.3880000003</v>
      </c>
      <c r="K402" s="10">
        <f>VLOOKUP(C402,'[1]Cenus Pivot Data Sheet'!$A$1:$M$469,9,FALSE)</f>
        <v>1459942.7570000002</v>
      </c>
      <c r="L402" s="10">
        <f>VLOOKUP(C402,'[1]Cenus Pivot Data Sheet'!$A$1:$M$469,10,FALSE)</f>
        <v>806883.06900000013</v>
      </c>
      <c r="M402" s="10">
        <f>VLOOKUP(C402,'[1]Cenus Pivot Data Sheet'!$A$1:$M$469,11,FALSE)</f>
        <v>305638.36600000004</v>
      </c>
      <c r="N402" s="10">
        <f>VLOOKUP(C402,'[1]Cenus Pivot Data Sheet'!$A$1:$M$469,12,FALSE)</f>
        <v>2572464.1920000003</v>
      </c>
      <c r="O402" s="10">
        <f>VLOOKUP(C402,'[1]Cenus Pivot Data Sheet'!$A$1:$M$469,13,FALSE)</f>
        <v>24744023.764000002</v>
      </c>
      <c r="P402" s="11">
        <f>IFERROR(VLOOKUP(C402,'[1]Influenze Pivot Data Sheet'!$A$1:$M$461,2,FALSE),0)</f>
        <v>123</v>
      </c>
      <c r="Q402" s="11">
        <f>IFERROR(VLOOKUP(C402,'[1]Influenze Pivot Data Sheet'!$A$1:$M$461,3,FALSE),0)</f>
        <v>55</v>
      </c>
      <c r="R402" s="11">
        <f>IFERROR(VLOOKUP(C402,'[1]Influenze Pivot Data Sheet'!$A$1:$M$461,4,FALSE),0)</f>
        <v>48</v>
      </c>
      <c r="S402" s="11">
        <f>IFERROR(VLOOKUP(C402,'[1]Influenze Pivot Data Sheet'!$A$1:$M$461,5,FALSE),0)</f>
        <v>53</v>
      </c>
      <c r="T402" s="11">
        <f>IFERROR(VLOOKUP(C402,'[1]Influenze Pivot Data Sheet'!$A$1:$M$461,6,FALSE),0)</f>
        <v>61</v>
      </c>
      <c r="U402" s="11">
        <f>IFERROR(VLOOKUP(C402,'[1]Influenze Pivot Data Sheet'!$A$1:$M$461,7,FALSE),0)</f>
        <v>128</v>
      </c>
      <c r="V402" s="11">
        <f>IFERROR(VLOOKUP(C402,'[1]Influenze Pivot Data Sheet'!$A$1:$M$461,8,FALSE),0)</f>
        <v>258</v>
      </c>
      <c r="W402" s="11">
        <f>IFERROR(VLOOKUP(C402,'[1]Influenze Pivot Data Sheet'!$A$1:$M$461,9,FALSE),0)</f>
        <v>440</v>
      </c>
      <c r="X402" s="11">
        <f>IFERROR(VLOOKUP(C402,'[1]Influenze Pivot Data Sheet'!$A$1:$M$461,10,FALSE),0)</f>
        <v>784</v>
      </c>
      <c r="Y402" s="11">
        <f>IFERROR(VLOOKUP(C402,'[1]Influenze Pivot Data Sheet'!$A$1:$M$461,11,FALSE),0)</f>
        <v>1211</v>
      </c>
      <c r="Z402" s="11">
        <f>IFERROR(VLOOKUP(C402,'[1]Influenze Pivot Data Sheet'!$A$1:$M$461,12,FALSE),0)</f>
        <v>2435</v>
      </c>
      <c r="AA402" s="11">
        <f>IFERROR(VLOOKUP(C402,'[1]Influenze Pivot Data Sheet'!$A$1:$M$461,13,FALSE),0)</f>
        <v>3161</v>
      </c>
      <c r="AB402" s="4">
        <f t="shared" si="33"/>
        <v>6.4859632415563328E-5</v>
      </c>
      <c r="AC402" s="4">
        <f t="shared" si="34"/>
        <v>1.4763527366617319E-5</v>
      </c>
      <c r="AD402" s="4">
        <f t="shared" si="35"/>
        <v>1.3128358068863882E-5</v>
      </c>
      <c r="AE402" s="4">
        <f t="shared" si="37"/>
        <v>1.4869266684550316E-5</v>
      </c>
      <c r="AF402" s="4">
        <f t="shared" si="37"/>
        <v>1.7845704089942798E-5</v>
      </c>
      <c r="AG402" s="4">
        <f t="shared" si="37"/>
        <v>3.8203855305704821E-5</v>
      </c>
      <c r="AH402" s="4">
        <f t="shared" si="36"/>
        <v>1.0076092510445591E-4</v>
      </c>
      <c r="AI402" s="4">
        <f t="shared" si="36"/>
        <v>3.0138167944621677E-4</v>
      </c>
      <c r="AJ402" s="4">
        <f t="shared" si="36"/>
        <v>9.7164016710827759E-4</v>
      </c>
      <c r="AK402" s="4">
        <f t="shared" si="36"/>
        <v>3.9621989079734838E-3</v>
      </c>
      <c r="AL402" s="4">
        <f t="shared" si="36"/>
        <v>9.4656322430940166E-4</v>
      </c>
      <c r="AM402" s="4">
        <f t="shared" si="36"/>
        <v>1.2774801827497952E-4</v>
      </c>
    </row>
    <row r="403" spans="1:39" x14ac:dyDescent="0.3">
      <c r="A403" s="9" t="s">
        <v>470</v>
      </c>
      <c r="B403" s="9" t="s">
        <v>30</v>
      </c>
      <c r="C403" s="9" t="s">
        <v>475</v>
      </c>
      <c r="D403" s="10">
        <f>VLOOKUP(C403,'[1]Cenus Pivot Data Sheet'!$A$1:$M$469,2,FALSE)</f>
        <v>1907482.9280000003</v>
      </c>
      <c r="E403" s="10">
        <f>VLOOKUP(C403,'[1]Cenus Pivot Data Sheet'!$A$1:$M$469,3,FALSE)</f>
        <v>3802842.742000001</v>
      </c>
      <c r="F403" s="10">
        <f>VLOOKUP(C403,'[1]Cenus Pivot Data Sheet'!$A$1:$M$469,4,FALSE)</f>
        <v>3709924.8360000001</v>
      </c>
      <c r="G403" s="10">
        <f>VLOOKUP(C403,'[1]Cenus Pivot Data Sheet'!$A$1:$M$469,5,FALSE)</f>
        <v>3638288.2569999988</v>
      </c>
      <c r="H403" s="10">
        <f>VLOOKUP(C403,'[1]Cenus Pivot Data Sheet'!$A$1:$M$469,6,FALSE)</f>
        <v>3461469.3680000016</v>
      </c>
      <c r="I403" s="10">
        <f>VLOOKUP(C403,'[1]Cenus Pivot Data Sheet'!$A$1:$M$469,7,FALSE)</f>
        <v>3379632.3060000017</v>
      </c>
      <c r="J403" s="10">
        <f>VLOOKUP(C403,'[1]Cenus Pivot Data Sheet'!$A$1:$M$469,8,FALSE)</f>
        <v>2654644.129999999</v>
      </c>
      <c r="K403" s="10">
        <f>VLOOKUP(C403,'[1]Cenus Pivot Data Sheet'!$A$1:$M$469,9,FALSE)</f>
        <v>1528825.1800000002</v>
      </c>
      <c r="L403" s="10">
        <f>VLOOKUP(C403,'[1]Cenus Pivot Data Sheet'!$A$1:$M$469,10,FALSE)</f>
        <v>825702.23899999994</v>
      </c>
      <c r="M403" s="10">
        <f>VLOOKUP(C403,'[1]Cenus Pivot Data Sheet'!$A$1:$M$469,11,FALSE)</f>
        <v>314805.11800000002</v>
      </c>
      <c r="N403" s="10">
        <f>VLOOKUP(C403,'[1]Cenus Pivot Data Sheet'!$A$1:$M$469,12,FALSE)</f>
        <v>2669332.5370000005</v>
      </c>
      <c r="O403" s="10">
        <f>VLOOKUP(C403,'[1]Cenus Pivot Data Sheet'!$A$1:$M$469,13,FALSE)</f>
        <v>25223617.104000002</v>
      </c>
      <c r="P403" s="11">
        <f>IFERROR(VLOOKUP(C403,'[1]Influenze Pivot Data Sheet'!$A$1:$M$461,2,FALSE),0)</f>
        <v>119</v>
      </c>
      <c r="Q403" s="11">
        <f>IFERROR(VLOOKUP(C403,'[1]Influenze Pivot Data Sheet'!$A$1:$M$461,3,FALSE),0)</f>
        <v>56</v>
      </c>
      <c r="R403" s="11">
        <f>IFERROR(VLOOKUP(C403,'[1]Influenze Pivot Data Sheet'!$A$1:$M$461,4,FALSE),0)</f>
        <v>55</v>
      </c>
      <c r="S403" s="11">
        <f>IFERROR(VLOOKUP(C403,'[1]Influenze Pivot Data Sheet'!$A$1:$M$461,5,FALSE),0)</f>
        <v>64</v>
      </c>
      <c r="T403" s="11">
        <f>IFERROR(VLOOKUP(C403,'[1]Influenze Pivot Data Sheet'!$A$1:$M$461,6,FALSE),0)</f>
        <v>81</v>
      </c>
      <c r="U403" s="11">
        <f>IFERROR(VLOOKUP(C403,'[1]Influenze Pivot Data Sheet'!$A$1:$M$461,7,FALSE),0)</f>
        <v>175</v>
      </c>
      <c r="V403" s="11">
        <f>IFERROR(VLOOKUP(C403,'[1]Influenze Pivot Data Sheet'!$A$1:$M$461,8,FALSE),0)</f>
        <v>365</v>
      </c>
      <c r="W403" s="11">
        <f>IFERROR(VLOOKUP(C403,'[1]Influenze Pivot Data Sheet'!$A$1:$M$461,9,FALSE),0)</f>
        <v>490</v>
      </c>
      <c r="X403" s="11">
        <f>IFERROR(VLOOKUP(C403,'[1]Influenze Pivot Data Sheet'!$A$1:$M$461,10,FALSE),0)</f>
        <v>841</v>
      </c>
      <c r="Y403" s="11">
        <f>IFERROR(VLOOKUP(C403,'[1]Influenze Pivot Data Sheet'!$A$1:$M$461,11,FALSE),0)</f>
        <v>1277</v>
      </c>
      <c r="Z403" s="11">
        <f>IFERROR(VLOOKUP(C403,'[1]Influenze Pivot Data Sheet'!$A$1:$M$461,12,FALSE),0)</f>
        <v>2608</v>
      </c>
      <c r="AA403" s="11">
        <f>IFERROR(VLOOKUP(C403,'[1]Influenze Pivot Data Sheet'!$A$1:$M$461,13,FALSE),0)</f>
        <v>3523</v>
      </c>
      <c r="AB403" s="4">
        <f t="shared" si="33"/>
        <v>6.238587945045031E-5</v>
      </c>
      <c r="AC403" s="4">
        <f t="shared" si="34"/>
        <v>1.4725825862193906E-5</v>
      </c>
      <c r="AD403" s="4">
        <f t="shared" si="35"/>
        <v>1.4825098197757664E-5</v>
      </c>
      <c r="AE403" s="4">
        <f t="shared" si="37"/>
        <v>1.7590689763755027E-5</v>
      </c>
      <c r="AF403" s="4">
        <f t="shared" si="37"/>
        <v>2.3400467081643104E-5</v>
      </c>
      <c r="AG403" s="4">
        <f t="shared" si="37"/>
        <v>5.1780780911969396E-5</v>
      </c>
      <c r="AH403" s="4">
        <f t="shared" si="36"/>
        <v>1.3749488900419965E-4</v>
      </c>
      <c r="AI403" s="4">
        <f t="shared" si="36"/>
        <v>3.2050754161440484E-4</v>
      </c>
      <c r="AJ403" s="4">
        <f t="shared" si="36"/>
        <v>1.0185269704712525E-3</v>
      </c>
      <c r="AK403" s="4">
        <f t="shared" si="36"/>
        <v>4.0564778873766593E-3</v>
      </c>
      <c r="AL403" s="4">
        <f t="shared" si="36"/>
        <v>9.7702326849507821E-4</v>
      </c>
      <c r="AM403" s="4">
        <f t="shared" si="36"/>
        <v>1.396706897933888E-4</v>
      </c>
    </row>
    <row r="404" spans="1:39" x14ac:dyDescent="0.3">
      <c r="A404" s="9" t="s">
        <v>470</v>
      </c>
      <c r="B404" s="9" t="s">
        <v>32</v>
      </c>
      <c r="C404" s="9" t="s">
        <v>476</v>
      </c>
      <c r="D404" s="10">
        <f>VLOOKUP(C404,'[1]Cenus Pivot Data Sheet'!$A$1:$M$469,2,FALSE)</f>
        <v>1905859.2329999991</v>
      </c>
      <c r="E404" s="10">
        <f>VLOOKUP(C404,'[1]Cenus Pivot Data Sheet'!$A$1:$M$469,3,FALSE)</f>
        <v>3844021.6560000004</v>
      </c>
      <c r="F404" s="10">
        <f>VLOOKUP(C404,'[1]Cenus Pivot Data Sheet'!$A$1:$M$469,4,FALSE)</f>
        <v>3743225.2920000004</v>
      </c>
      <c r="G404" s="10">
        <f>VLOOKUP(C404,'[1]Cenus Pivot Data Sheet'!$A$1:$M$469,5,FALSE)</f>
        <v>3711058.8209999986</v>
      </c>
      <c r="H404" s="10">
        <f>VLOOKUP(C404,'[1]Cenus Pivot Data Sheet'!$A$1:$M$469,6,FALSE)</f>
        <v>3498691.9659999986</v>
      </c>
      <c r="I404" s="10">
        <f>VLOOKUP(C404,'[1]Cenus Pivot Data Sheet'!$A$1:$M$469,7,FALSE)</f>
        <v>3394579.0010000002</v>
      </c>
      <c r="J404" s="10">
        <f>VLOOKUP(C404,'[1]Cenus Pivot Data Sheet'!$A$1:$M$469,8,FALSE)</f>
        <v>2744062.2370000016</v>
      </c>
      <c r="K404" s="10">
        <f>VLOOKUP(C404,'[1]Cenus Pivot Data Sheet'!$A$1:$M$469,9,FALSE)</f>
        <v>1602629.9289999991</v>
      </c>
      <c r="L404" s="10">
        <f>VLOOKUP(C404,'[1]Cenus Pivot Data Sheet'!$A$1:$M$469,10,FALSE)</f>
        <v>845728.8330000001</v>
      </c>
      <c r="M404" s="10">
        <f>VLOOKUP(C404,'[1]Cenus Pivot Data Sheet'!$A$1:$M$469,11,FALSE)</f>
        <v>324317.95399999974</v>
      </c>
      <c r="N404" s="10">
        <f>VLOOKUP(C404,'[1]Cenus Pivot Data Sheet'!$A$1:$M$469,12,FALSE)</f>
        <v>2772676.7159999991</v>
      </c>
      <c r="O404" s="10">
        <f>VLOOKUP(C404,'[1]Cenus Pivot Data Sheet'!$A$1:$M$469,13,FALSE)</f>
        <v>25614174.921999998</v>
      </c>
      <c r="P404" s="11">
        <f>IFERROR(VLOOKUP(C404,'[1]Influenze Pivot Data Sheet'!$A$1:$M$461,2,FALSE),0)</f>
        <v>115</v>
      </c>
      <c r="Q404" s="11">
        <f>IFERROR(VLOOKUP(C404,'[1]Influenze Pivot Data Sheet'!$A$1:$M$461,3,FALSE),0)</f>
        <v>55</v>
      </c>
      <c r="R404" s="11">
        <f>IFERROR(VLOOKUP(C404,'[1]Influenze Pivot Data Sheet'!$A$1:$M$461,4,FALSE),0)</f>
        <v>34</v>
      </c>
      <c r="S404" s="11">
        <f>IFERROR(VLOOKUP(C404,'[1]Influenze Pivot Data Sheet'!$A$1:$M$461,5,FALSE),0)</f>
        <v>83</v>
      </c>
      <c r="T404" s="11">
        <f>IFERROR(VLOOKUP(C404,'[1]Influenze Pivot Data Sheet'!$A$1:$M$461,6,FALSE),0)</f>
        <v>118</v>
      </c>
      <c r="U404" s="11">
        <f>IFERROR(VLOOKUP(C404,'[1]Influenze Pivot Data Sheet'!$A$1:$M$461,7,FALSE),0)</f>
        <v>198</v>
      </c>
      <c r="V404" s="11">
        <f>IFERROR(VLOOKUP(C404,'[1]Influenze Pivot Data Sheet'!$A$1:$M$461,8,FALSE),0)</f>
        <v>458</v>
      </c>
      <c r="W404" s="11">
        <f>IFERROR(VLOOKUP(C404,'[1]Influenze Pivot Data Sheet'!$A$1:$M$461,9,FALSE),0)</f>
        <v>533</v>
      </c>
      <c r="X404" s="11">
        <f>IFERROR(VLOOKUP(C404,'[1]Influenze Pivot Data Sheet'!$A$1:$M$461,10,FALSE),0)</f>
        <v>829</v>
      </c>
      <c r="Y404" s="11">
        <f>IFERROR(VLOOKUP(C404,'[1]Influenze Pivot Data Sheet'!$A$1:$M$461,11,FALSE),0)</f>
        <v>1190</v>
      </c>
      <c r="Z404" s="11">
        <f>IFERROR(VLOOKUP(C404,'[1]Influenze Pivot Data Sheet'!$A$1:$M$461,12,FALSE),0)</f>
        <v>2552</v>
      </c>
      <c r="AA404" s="11">
        <f>IFERROR(VLOOKUP(C404,'[1]Influenze Pivot Data Sheet'!$A$1:$M$461,13,FALSE),0)</f>
        <v>3613</v>
      </c>
      <c r="AB404" s="4">
        <f t="shared" si="33"/>
        <v>6.0340238150211826E-5</v>
      </c>
      <c r="AC404" s="4">
        <f t="shared" si="34"/>
        <v>1.4307931880183974E-5</v>
      </c>
      <c r="AD404" s="4">
        <f t="shared" si="35"/>
        <v>9.083076050128376E-6</v>
      </c>
      <c r="AE404" s="4">
        <f t="shared" si="37"/>
        <v>2.2365584595512945E-5</v>
      </c>
      <c r="AF404" s="4">
        <f t="shared" si="37"/>
        <v>3.3726890262622237E-5</v>
      </c>
      <c r="AG404" s="4">
        <f t="shared" si="37"/>
        <v>5.8328293417732122E-5</v>
      </c>
      <c r="AH404" s="4">
        <f t="shared" si="36"/>
        <v>1.6690583537956385E-4</v>
      </c>
      <c r="AI404" s="4">
        <f t="shared" si="36"/>
        <v>3.3257833911324658E-4</v>
      </c>
      <c r="AJ404" s="4">
        <f t="shared" si="36"/>
        <v>9.8021962554988343E-4</v>
      </c>
      <c r="AK404" s="4">
        <f t="shared" si="36"/>
        <v>3.6692387372424069E-3</v>
      </c>
      <c r="AL404" s="4">
        <f t="shared" si="36"/>
        <v>9.2041022499068763E-4</v>
      </c>
      <c r="AM404" s="4">
        <f t="shared" si="36"/>
        <v>1.4105470939439852E-4</v>
      </c>
    </row>
    <row r="405" spans="1:39" x14ac:dyDescent="0.3">
      <c r="A405" s="9" t="s">
        <v>470</v>
      </c>
      <c r="B405" s="9" t="s">
        <v>34</v>
      </c>
      <c r="C405" s="9" t="s">
        <v>477</v>
      </c>
      <c r="D405" s="10">
        <f>VLOOKUP(C405,'[1]Cenus Pivot Data Sheet'!$A$1:$M$469,2,FALSE)</f>
        <v>1871664.69</v>
      </c>
      <c r="E405" s="10">
        <f>VLOOKUP(C405,'[1]Cenus Pivot Data Sheet'!$A$1:$M$469,3,FALSE)</f>
        <v>3792738.9979999997</v>
      </c>
      <c r="F405" s="10">
        <f>VLOOKUP(C405,'[1]Cenus Pivot Data Sheet'!$A$1:$M$469,4,FALSE)</f>
        <v>3718779.4029999999</v>
      </c>
      <c r="G405" s="10">
        <f>VLOOKUP(C405,'[1]Cenus Pivot Data Sheet'!$A$1:$M$469,5,FALSE)</f>
        <v>3690611.0040000007</v>
      </c>
      <c r="H405" s="10">
        <f>VLOOKUP(C405,'[1]Cenus Pivot Data Sheet'!$A$1:$M$469,6,FALSE)</f>
        <v>3460723.1949999984</v>
      </c>
      <c r="I405" s="10">
        <f>VLOOKUP(C405,'[1]Cenus Pivot Data Sheet'!$A$1:$M$469,7,FALSE)</f>
        <v>3313122.7770000007</v>
      </c>
      <c r="J405" s="10">
        <f>VLOOKUP(C405,'[1]Cenus Pivot Data Sheet'!$A$1:$M$469,8,FALSE)</f>
        <v>2754248.7190000005</v>
      </c>
      <c r="K405" s="10">
        <f>VLOOKUP(C405,'[1]Cenus Pivot Data Sheet'!$A$1:$M$469,9,FALSE)</f>
        <v>1638987.3580000007</v>
      </c>
      <c r="L405" s="10">
        <f>VLOOKUP(C405,'[1]Cenus Pivot Data Sheet'!$A$1:$M$469,10,FALSE)</f>
        <v>840216.57799999963</v>
      </c>
      <c r="M405" s="10">
        <f>VLOOKUP(C405,'[1]Cenus Pivot Data Sheet'!$A$1:$M$469,11,FALSE)</f>
        <v>321165.09499999991</v>
      </c>
      <c r="N405" s="10">
        <f>VLOOKUP(C405,'[1]Cenus Pivot Data Sheet'!$A$1:$M$469,12,FALSE)</f>
        <v>2800369.031</v>
      </c>
      <c r="O405" s="10">
        <f>VLOOKUP(C405,'[1]Cenus Pivot Data Sheet'!$A$1:$M$469,13,FALSE)</f>
        <v>25402257.816999994</v>
      </c>
      <c r="P405" s="11">
        <f>IFERROR(VLOOKUP(C405,'[1]Influenze Pivot Data Sheet'!$A$1:$M$461,2,FALSE),0)</f>
        <v>110</v>
      </c>
      <c r="Q405" s="11">
        <f>IFERROR(VLOOKUP(C405,'[1]Influenze Pivot Data Sheet'!$A$1:$M$461,3,FALSE),0)</f>
        <v>54</v>
      </c>
      <c r="R405" s="11">
        <f>IFERROR(VLOOKUP(C405,'[1]Influenze Pivot Data Sheet'!$A$1:$M$461,4,FALSE),0)</f>
        <v>55</v>
      </c>
      <c r="S405" s="11">
        <f>IFERROR(VLOOKUP(C405,'[1]Influenze Pivot Data Sheet'!$A$1:$M$461,5,FALSE),0)</f>
        <v>53</v>
      </c>
      <c r="T405" s="11">
        <f>IFERROR(VLOOKUP(C405,'[1]Influenze Pivot Data Sheet'!$A$1:$M$461,6,FALSE),0)</f>
        <v>50</v>
      </c>
      <c r="U405" s="11">
        <f>IFERROR(VLOOKUP(C405,'[1]Influenze Pivot Data Sheet'!$A$1:$M$461,7,FALSE),0)</f>
        <v>161</v>
      </c>
      <c r="V405" s="11">
        <f>IFERROR(VLOOKUP(C405,'[1]Influenze Pivot Data Sheet'!$A$1:$M$461,8,FALSE),0)</f>
        <v>318</v>
      </c>
      <c r="W405" s="11">
        <f>IFERROR(VLOOKUP(C405,'[1]Influenze Pivot Data Sheet'!$A$1:$M$461,9,FALSE),0)</f>
        <v>496</v>
      </c>
      <c r="X405" s="11">
        <f>IFERROR(VLOOKUP(C405,'[1]Influenze Pivot Data Sheet'!$A$1:$M$461,10,FALSE),0)</f>
        <v>826</v>
      </c>
      <c r="Y405" s="11">
        <f>IFERROR(VLOOKUP(C405,'[1]Influenze Pivot Data Sheet'!$A$1:$M$461,11,FALSE),0)</f>
        <v>1253</v>
      </c>
      <c r="Z405" s="11">
        <f>IFERROR(VLOOKUP(C405,'[1]Influenze Pivot Data Sheet'!$A$1:$M$461,12,FALSE),0)</f>
        <v>2575</v>
      </c>
      <c r="AA405" s="11">
        <f>IFERROR(VLOOKUP(C405,'[1]Influenze Pivot Data Sheet'!$A$1:$M$461,13,FALSE),0)</f>
        <v>3376</v>
      </c>
      <c r="AB405" s="4">
        <f t="shared" si="33"/>
        <v>5.8771210777075674E-5</v>
      </c>
      <c r="AC405" s="4">
        <f t="shared" si="34"/>
        <v>1.4237731631012697E-5</v>
      </c>
      <c r="AD405" s="4">
        <f t="shared" si="35"/>
        <v>1.4789799028044149E-5</v>
      </c>
      <c r="AE405" s="4">
        <f t="shared" si="37"/>
        <v>1.4360765722141111E-5</v>
      </c>
      <c r="AF405" s="4">
        <f t="shared" si="37"/>
        <v>1.4447847222291357E-5</v>
      </c>
      <c r="AG405" s="4">
        <f t="shared" si="37"/>
        <v>4.859463739698288E-5</v>
      </c>
      <c r="AH405" s="4">
        <f t="shared" si="36"/>
        <v>1.1545798235515125E-4</v>
      </c>
      <c r="AI405" s="4">
        <f t="shared" si="36"/>
        <v>3.0262588517171451E-4</v>
      </c>
      <c r="AJ405" s="4">
        <f t="shared" si="36"/>
        <v>9.8307986491549598E-4</v>
      </c>
      <c r="AK405" s="4">
        <f t="shared" si="36"/>
        <v>3.901420233727455E-3</v>
      </c>
      <c r="AL405" s="4">
        <f t="shared" si="36"/>
        <v>9.1952166714273306E-4</v>
      </c>
      <c r="AM405" s="4">
        <f t="shared" si="36"/>
        <v>1.3290157214846759E-4</v>
      </c>
    </row>
    <row r="406" spans="1:39" x14ac:dyDescent="0.3">
      <c r="A406" s="9" t="s">
        <v>470</v>
      </c>
      <c r="B406" s="9" t="s">
        <v>36</v>
      </c>
      <c r="C406" s="9" t="s">
        <v>478</v>
      </c>
      <c r="D406" s="10">
        <f>VLOOKUP(C406,'[1]Cenus Pivot Data Sheet'!$A$1:$M$469,2,FALSE)</f>
        <v>1903789.1780000001</v>
      </c>
      <c r="E406" s="10">
        <f>VLOOKUP(C406,'[1]Cenus Pivot Data Sheet'!$A$1:$M$469,3,FALSE)</f>
        <v>3867430.8270000005</v>
      </c>
      <c r="F406" s="10">
        <f>VLOOKUP(C406,'[1]Cenus Pivot Data Sheet'!$A$1:$M$469,4,FALSE)</f>
        <v>3773709.602</v>
      </c>
      <c r="G406" s="10">
        <f>VLOOKUP(C406,'[1]Cenus Pivot Data Sheet'!$A$1:$M$469,5,FALSE)</f>
        <v>3792066.2090000021</v>
      </c>
      <c r="H406" s="10">
        <f>VLOOKUP(C406,'[1]Cenus Pivot Data Sheet'!$A$1:$M$469,6,FALSE)</f>
        <v>3531560.3770000003</v>
      </c>
      <c r="I406" s="10">
        <f>VLOOKUP(C406,'[1]Cenus Pivot Data Sheet'!$A$1:$M$469,7,FALSE)</f>
        <v>3351503.5449999999</v>
      </c>
      <c r="J406" s="10">
        <f>VLOOKUP(C406,'[1]Cenus Pivot Data Sheet'!$A$1:$M$469,8,FALSE)</f>
        <v>2849225.7139999997</v>
      </c>
      <c r="K406" s="10">
        <f>VLOOKUP(C406,'[1]Cenus Pivot Data Sheet'!$A$1:$M$469,9,FALSE)</f>
        <v>1748110.3090000004</v>
      </c>
      <c r="L406" s="10">
        <f>VLOOKUP(C406,'[1]Cenus Pivot Data Sheet'!$A$1:$M$469,10,FALSE)</f>
        <v>874842.43699999992</v>
      </c>
      <c r="M406" s="10">
        <f>VLOOKUP(C406,'[1]Cenus Pivot Data Sheet'!$A$1:$M$469,11,FALSE)</f>
        <v>337372.68300000002</v>
      </c>
      <c r="N406" s="10">
        <f>VLOOKUP(C406,'[1]Cenus Pivot Data Sheet'!$A$1:$M$469,12,FALSE)</f>
        <v>2960325.4290000005</v>
      </c>
      <c r="O406" s="10">
        <f>VLOOKUP(C406,'[1]Cenus Pivot Data Sheet'!$A$1:$M$469,13,FALSE)</f>
        <v>26029610.881000005</v>
      </c>
      <c r="P406" s="11">
        <f>IFERROR(VLOOKUP(C406,'[1]Influenze Pivot Data Sheet'!$A$1:$M$461,2,FALSE),0)</f>
        <v>119</v>
      </c>
      <c r="Q406" s="11">
        <f>IFERROR(VLOOKUP(C406,'[1]Influenze Pivot Data Sheet'!$A$1:$M$461,3,FALSE),0)</f>
        <v>61</v>
      </c>
      <c r="R406" s="11">
        <f>IFERROR(VLOOKUP(C406,'[1]Influenze Pivot Data Sheet'!$A$1:$M$461,4,FALSE),0)</f>
        <v>60</v>
      </c>
      <c r="S406" s="11">
        <f>IFERROR(VLOOKUP(C406,'[1]Influenze Pivot Data Sheet'!$A$1:$M$461,5,FALSE),0)</f>
        <v>39</v>
      </c>
      <c r="T406" s="11">
        <f>IFERROR(VLOOKUP(C406,'[1]Influenze Pivot Data Sheet'!$A$1:$M$461,6,FALSE),0)</f>
        <v>82</v>
      </c>
      <c r="U406" s="11">
        <f>IFERROR(VLOOKUP(C406,'[1]Influenze Pivot Data Sheet'!$A$1:$M$461,7,FALSE),0)</f>
        <v>115</v>
      </c>
      <c r="V406" s="11">
        <f>IFERROR(VLOOKUP(C406,'[1]Influenze Pivot Data Sheet'!$A$1:$M$461,8,FALSE),0)</f>
        <v>320</v>
      </c>
      <c r="W406" s="11">
        <f>IFERROR(VLOOKUP(C406,'[1]Influenze Pivot Data Sheet'!$A$1:$M$461,9,FALSE),0)</f>
        <v>518</v>
      </c>
      <c r="X406" s="11">
        <f>IFERROR(VLOOKUP(C406,'[1]Influenze Pivot Data Sheet'!$A$1:$M$461,10,FALSE),0)</f>
        <v>716</v>
      </c>
      <c r="Y406" s="11">
        <f>IFERROR(VLOOKUP(C406,'[1]Influenze Pivot Data Sheet'!$A$1:$M$461,11,FALSE),0)</f>
        <v>1026</v>
      </c>
      <c r="Z406" s="11">
        <f>IFERROR(VLOOKUP(C406,'[1]Influenze Pivot Data Sheet'!$A$1:$M$461,12,FALSE),0)</f>
        <v>2260</v>
      </c>
      <c r="AA406" s="11">
        <f>IFERROR(VLOOKUP(C406,'[1]Influenze Pivot Data Sheet'!$A$1:$M$461,13,FALSE),0)</f>
        <v>3056</v>
      </c>
      <c r="AB406" s="4">
        <f t="shared" si="33"/>
        <v>6.2506921131369098E-5</v>
      </c>
      <c r="AC406" s="4">
        <f t="shared" si="34"/>
        <v>1.5772744938095822E-5</v>
      </c>
      <c r="AD406" s="4">
        <f t="shared" si="35"/>
        <v>1.5899474609334287E-5</v>
      </c>
      <c r="AE406" s="4">
        <f t="shared" si="37"/>
        <v>1.028463055508849E-5</v>
      </c>
      <c r="AF406" s="4">
        <f t="shared" si="37"/>
        <v>2.3219198101225042E-5</v>
      </c>
      <c r="AG406" s="4">
        <f t="shared" si="37"/>
        <v>3.4312957887681425E-5</v>
      </c>
      <c r="AH406" s="4">
        <f t="shared" si="36"/>
        <v>1.1231121438629556E-4</v>
      </c>
      <c r="AI406" s="4">
        <f t="shared" si="36"/>
        <v>2.963199732494684E-4</v>
      </c>
      <c r="AJ406" s="4">
        <f t="shared" si="36"/>
        <v>8.1843309116930738E-4</v>
      </c>
      <c r="AK406" s="4">
        <f t="shared" si="36"/>
        <v>3.0411472288644067E-3</v>
      </c>
      <c r="AL406" s="4">
        <f t="shared" si="36"/>
        <v>7.6342958036320664E-4</v>
      </c>
      <c r="AM406" s="4">
        <f t="shared" si="36"/>
        <v>1.1740475161043185E-4</v>
      </c>
    </row>
    <row r="407" spans="1:39" x14ac:dyDescent="0.3">
      <c r="A407" s="9" t="s">
        <v>470</v>
      </c>
      <c r="B407" s="9" t="s">
        <v>38</v>
      </c>
      <c r="C407" s="9" t="s">
        <v>479</v>
      </c>
      <c r="D407" s="10">
        <f>VLOOKUP(C407,'[1]Cenus Pivot Data Sheet'!$A$1:$M$469,2,FALSE)</f>
        <v>1909516</v>
      </c>
      <c r="E407" s="10">
        <f>VLOOKUP(C407,'[1]Cenus Pivot Data Sheet'!$A$1:$M$469,3,FALSE)</f>
        <v>3894976</v>
      </c>
      <c r="F407" s="10">
        <f>VLOOKUP(C407,'[1]Cenus Pivot Data Sheet'!$A$1:$M$469,4,FALSE)</f>
        <v>3799181</v>
      </c>
      <c r="G407" s="10">
        <f>VLOOKUP(C407,'[1]Cenus Pivot Data Sheet'!$A$1:$M$469,5,FALSE)</f>
        <v>3872245</v>
      </c>
      <c r="H407" s="10">
        <f>VLOOKUP(C407,'[1]Cenus Pivot Data Sheet'!$A$1:$M$469,6,FALSE)</f>
        <v>3586498</v>
      </c>
      <c r="I407" s="10">
        <f>VLOOKUP(C407,'[1]Cenus Pivot Data Sheet'!$A$1:$M$469,7,FALSE)</f>
        <v>3381570</v>
      </c>
      <c r="J407" s="10">
        <f>VLOOKUP(C407,'[1]Cenus Pivot Data Sheet'!$A$1:$M$469,8,FALSE)</f>
        <v>2929188</v>
      </c>
      <c r="K407" s="10">
        <f>VLOOKUP(C407,'[1]Cenus Pivot Data Sheet'!$A$1:$M$469,9,FALSE)</f>
        <v>1838134</v>
      </c>
      <c r="L407" s="10">
        <f>VLOOKUP(C407,'[1]Cenus Pivot Data Sheet'!$A$1:$M$469,10,FALSE)</f>
        <v>901943</v>
      </c>
      <c r="M407" s="10">
        <f>VLOOKUP(C407,'[1]Cenus Pivot Data Sheet'!$A$1:$M$469,11,FALSE)</f>
        <v>345326</v>
      </c>
      <c r="N407" s="10">
        <f>VLOOKUP(C407,'[1]Cenus Pivot Data Sheet'!$A$1:$M$469,12,FALSE)</f>
        <v>3085403</v>
      </c>
      <c r="O407" s="10">
        <f>VLOOKUP(C407,'[1]Cenus Pivot Data Sheet'!$A$1:$M$469,13,FALSE)</f>
        <v>26458577</v>
      </c>
      <c r="P407" s="11">
        <f>IFERROR(VLOOKUP(C407,'[1]Influenze Pivot Data Sheet'!$A$1:$M$461,2,FALSE),0)</f>
        <v>101</v>
      </c>
      <c r="Q407" s="11">
        <f>IFERROR(VLOOKUP(C407,'[1]Influenze Pivot Data Sheet'!$A$1:$M$461,3,FALSE),0)</f>
        <v>62</v>
      </c>
      <c r="R407" s="11">
        <f>IFERROR(VLOOKUP(C407,'[1]Influenze Pivot Data Sheet'!$A$1:$M$461,4,FALSE),0)</f>
        <v>55</v>
      </c>
      <c r="S407" s="11">
        <f>IFERROR(VLOOKUP(C407,'[1]Influenze Pivot Data Sheet'!$A$1:$M$461,5,FALSE),0)</f>
        <v>43</v>
      </c>
      <c r="T407" s="11">
        <f>IFERROR(VLOOKUP(C407,'[1]Influenze Pivot Data Sheet'!$A$1:$M$461,6,FALSE),0)</f>
        <v>65</v>
      </c>
      <c r="U407" s="11">
        <f>IFERROR(VLOOKUP(C407,'[1]Influenze Pivot Data Sheet'!$A$1:$M$461,7,FALSE),0)</f>
        <v>171</v>
      </c>
      <c r="V407" s="11">
        <f>IFERROR(VLOOKUP(C407,'[1]Influenze Pivot Data Sheet'!$A$1:$M$461,8,FALSE),0)</f>
        <v>326</v>
      </c>
      <c r="W407" s="11">
        <f>IFERROR(VLOOKUP(C407,'[1]Influenze Pivot Data Sheet'!$A$1:$M$461,9,FALSE),0)</f>
        <v>518</v>
      </c>
      <c r="X407" s="11">
        <f>IFERROR(VLOOKUP(C407,'[1]Influenze Pivot Data Sheet'!$A$1:$M$461,10,FALSE),0)</f>
        <v>741</v>
      </c>
      <c r="Y407" s="11">
        <f>IFERROR(VLOOKUP(C407,'[1]Influenze Pivot Data Sheet'!$A$1:$M$461,11,FALSE),0)</f>
        <v>1031</v>
      </c>
      <c r="Z407" s="11">
        <f>IFERROR(VLOOKUP(C407,'[1]Influenze Pivot Data Sheet'!$A$1:$M$461,12,FALSE),0)</f>
        <v>2290</v>
      </c>
      <c r="AA407" s="11">
        <f>IFERROR(VLOOKUP(C407,'[1]Influenze Pivot Data Sheet'!$A$1:$M$461,13,FALSE),0)</f>
        <v>3113</v>
      </c>
      <c r="AB407" s="4">
        <f t="shared" si="33"/>
        <v>5.2892984400235454E-5</v>
      </c>
      <c r="AC407" s="4">
        <f t="shared" si="34"/>
        <v>1.5917941471269654E-5</v>
      </c>
      <c r="AD407" s="4">
        <f t="shared" si="35"/>
        <v>1.4476804342830732E-5</v>
      </c>
      <c r="AE407" s="4">
        <f t="shared" si="37"/>
        <v>1.1104669255173679E-5</v>
      </c>
      <c r="AF407" s="4">
        <f t="shared" si="37"/>
        <v>1.812352885739794E-5</v>
      </c>
      <c r="AG407" s="4">
        <f t="shared" si="37"/>
        <v>5.0568227184414342E-5</v>
      </c>
      <c r="AH407" s="4">
        <f t="shared" si="36"/>
        <v>1.1129364178741685E-4</v>
      </c>
      <c r="AI407" s="4">
        <f t="shared" si="36"/>
        <v>2.8180752872206268E-4</v>
      </c>
      <c r="AJ407" s="4">
        <f t="shared" si="36"/>
        <v>8.2155967727450625E-4</v>
      </c>
      <c r="AK407" s="4">
        <f t="shared" si="36"/>
        <v>2.9855846359671729E-3</v>
      </c>
      <c r="AL407" s="4">
        <f t="shared" si="36"/>
        <v>7.4220450294499619E-4</v>
      </c>
      <c r="AM407" s="4">
        <f t="shared" si="36"/>
        <v>1.1765560937007308E-4</v>
      </c>
    </row>
    <row r="408" spans="1:39" x14ac:dyDescent="0.3">
      <c r="A408" s="9" t="s">
        <v>480</v>
      </c>
      <c r="B408" s="9" t="s">
        <v>22</v>
      </c>
      <c r="C408" s="9" t="s">
        <v>481</v>
      </c>
      <c r="D408" s="10">
        <f>VLOOKUP(C408,'[1]Cenus Pivot Data Sheet'!$A$1:$M$469,2,FALSE)</f>
        <v>258158.67399999997</v>
      </c>
      <c r="E408" s="10">
        <f>VLOOKUP(C408,'[1]Cenus Pivot Data Sheet'!$A$1:$M$469,3,FALSE)</f>
        <v>438616.08299999998</v>
      </c>
      <c r="F408" s="10">
        <f>VLOOKUP(C408,'[1]Cenus Pivot Data Sheet'!$A$1:$M$469,4,FALSE)</f>
        <v>463179.386</v>
      </c>
      <c r="G408" s="10">
        <f>VLOOKUP(C408,'[1]Cenus Pivot Data Sheet'!$A$1:$M$469,5,FALSE)</f>
        <v>413122.76899999997</v>
      </c>
      <c r="H408" s="10">
        <f>VLOOKUP(C408,'[1]Cenus Pivot Data Sheet'!$A$1:$M$469,6,FALSE)</f>
        <v>318041.86699999997</v>
      </c>
      <c r="I408" s="10">
        <f>VLOOKUP(C408,'[1]Cenus Pivot Data Sheet'!$A$1:$M$469,7,FALSE)</f>
        <v>299989.28499999992</v>
      </c>
      <c r="J408" s="10">
        <f>VLOOKUP(C408,'[1]Cenus Pivot Data Sheet'!$A$1:$M$469,8,FALSE)</f>
        <v>211216.62999999995</v>
      </c>
      <c r="K408" s="10">
        <f>VLOOKUP(C408,'[1]Cenus Pivot Data Sheet'!$A$1:$M$469,9,FALSE)</f>
        <v>123373.08499999996</v>
      </c>
      <c r="L408" s="10">
        <f>VLOOKUP(C408,'[1]Cenus Pivot Data Sheet'!$A$1:$M$469,10,FALSE)</f>
        <v>79235.28300000001</v>
      </c>
      <c r="M408" s="10">
        <f>VLOOKUP(C408,'[1]Cenus Pivot Data Sheet'!$A$1:$M$469,11,FALSE)</f>
        <v>29270.848999999995</v>
      </c>
      <c r="N408" s="10">
        <f>VLOOKUP(C408,'[1]Cenus Pivot Data Sheet'!$A$1:$M$469,12,FALSE)</f>
        <v>231879.21699999995</v>
      </c>
      <c r="O408" s="10">
        <f>VLOOKUP(C408,'[1]Cenus Pivot Data Sheet'!$A$1:$M$469,13,FALSE)</f>
        <v>2634203.9109999998</v>
      </c>
      <c r="P408" s="11">
        <f>IFERROR(VLOOKUP(C408,'[1]Influenze Pivot Data Sheet'!$A$1:$M$461,2,FALSE),0)</f>
        <v>99</v>
      </c>
      <c r="Q408" s="11">
        <f>IFERROR(VLOOKUP(C408,'[1]Influenze Pivot Data Sheet'!$A$1:$M$461,3,FALSE),0)</f>
        <v>47</v>
      </c>
      <c r="R408" s="11">
        <f>IFERROR(VLOOKUP(C408,'[1]Influenze Pivot Data Sheet'!$A$1:$M$461,4,FALSE),0)</f>
        <v>48</v>
      </c>
      <c r="S408" s="11">
        <f>IFERROR(VLOOKUP(C408,'[1]Influenze Pivot Data Sheet'!$A$1:$M$461,5,FALSE),0)</f>
        <v>39</v>
      </c>
      <c r="T408" s="11">
        <f>IFERROR(VLOOKUP(C408,'[1]Influenze Pivot Data Sheet'!$A$1:$M$461,6,FALSE),0)</f>
        <v>73</v>
      </c>
      <c r="U408" s="11">
        <f>IFERROR(VLOOKUP(C408,'[1]Influenze Pivot Data Sheet'!$A$1:$M$461,7,FALSE),0)</f>
        <v>58</v>
      </c>
      <c r="V408" s="11">
        <f>IFERROR(VLOOKUP(C408,'[1]Influenze Pivot Data Sheet'!$A$1:$M$461,8,FALSE),0)</f>
        <v>53</v>
      </c>
      <c r="W408" s="11">
        <f>IFERROR(VLOOKUP(C408,'[1]Influenze Pivot Data Sheet'!$A$1:$M$461,9,FALSE),0)</f>
        <v>57</v>
      </c>
      <c r="X408" s="11">
        <f>IFERROR(VLOOKUP(C408,'[1]Influenze Pivot Data Sheet'!$A$1:$M$461,10,FALSE),0)</f>
        <v>66</v>
      </c>
      <c r="Y408" s="11">
        <f>IFERROR(VLOOKUP(C408,'[1]Influenze Pivot Data Sheet'!$A$1:$M$461,11,FALSE),0)</f>
        <v>107</v>
      </c>
      <c r="Z408" s="11">
        <f>IFERROR(VLOOKUP(C408,'[1]Influenze Pivot Data Sheet'!$A$1:$M$461,12,FALSE),0)</f>
        <v>230</v>
      </c>
      <c r="AA408" s="11">
        <f>IFERROR(VLOOKUP(C408,'[1]Influenze Pivot Data Sheet'!$A$1:$M$461,13,FALSE),0)</f>
        <v>647</v>
      </c>
      <c r="AB408" s="4">
        <f t="shared" si="33"/>
        <v>3.8348508096226129E-4</v>
      </c>
      <c r="AC408" s="4">
        <f t="shared" si="34"/>
        <v>1.071552134580528E-4</v>
      </c>
      <c r="AD408" s="4">
        <f t="shared" si="35"/>
        <v>1.0363155496734477E-4</v>
      </c>
      <c r="AE408" s="4">
        <f t="shared" si="37"/>
        <v>9.4402930379274255E-5</v>
      </c>
      <c r="AF408" s="4">
        <f t="shared" si="37"/>
        <v>2.295295292050339E-4</v>
      </c>
      <c r="AG408" s="4">
        <f t="shared" si="37"/>
        <v>1.9334023880219594E-4</v>
      </c>
      <c r="AH408" s="4">
        <f t="shared" si="36"/>
        <v>2.5092721155526443E-4</v>
      </c>
      <c r="AI408" s="4">
        <f t="shared" si="36"/>
        <v>4.6201325029685377E-4</v>
      </c>
      <c r="AJ408" s="4">
        <f t="shared" si="36"/>
        <v>8.3296225495906907E-4</v>
      </c>
      <c r="AK408" s="4">
        <f t="shared" si="36"/>
        <v>3.6555140576892738E-3</v>
      </c>
      <c r="AL408" s="4">
        <f t="shared" si="36"/>
        <v>9.9189570749671813E-4</v>
      </c>
      <c r="AM408" s="4">
        <f t="shared" si="36"/>
        <v>2.4561500242947597E-4</v>
      </c>
    </row>
    <row r="409" spans="1:39" x14ac:dyDescent="0.3">
      <c r="A409" s="9" t="s">
        <v>480</v>
      </c>
      <c r="B409" s="9" t="s">
        <v>24</v>
      </c>
      <c r="C409" s="9" t="s">
        <v>482</v>
      </c>
      <c r="D409" s="10">
        <f>VLOOKUP(C409,'[1]Cenus Pivot Data Sheet'!$A$1:$M$469,2,FALSE)</f>
        <v>255182.77700000003</v>
      </c>
      <c r="E409" s="10">
        <f>VLOOKUP(C409,'[1]Cenus Pivot Data Sheet'!$A$1:$M$469,3,FALSE)</f>
        <v>450918.79000000004</v>
      </c>
      <c r="F409" s="10">
        <f>VLOOKUP(C409,'[1]Cenus Pivot Data Sheet'!$A$1:$M$469,4,FALSE)</f>
        <v>447749.77699999989</v>
      </c>
      <c r="G409" s="10">
        <f>VLOOKUP(C409,'[1]Cenus Pivot Data Sheet'!$A$1:$M$469,5,FALSE)</f>
        <v>424964.45200000005</v>
      </c>
      <c r="H409" s="10">
        <f>VLOOKUP(C409,'[1]Cenus Pivot Data Sheet'!$A$1:$M$469,6,FALSE)</f>
        <v>319127.98699999991</v>
      </c>
      <c r="I409" s="10">
        <f>VLOOKUP(C409,'[1]Cenus Pivot Data Sheet'!$A$1:$M$469,7,FALSE)</f>
        <v>300519.783</v>
      </c>
      <c r="J409" s="10">
        <f>VLOOKUP(C409,'[1]Cenus Pivot Data Sheet'!$A$1:$M$469,8,FALSE)</f>
        <v>222582.01700000002</v>
      </c>
      <c r="K409" s="10">
        <f>VLOOKUP(C409,'[1]Cenus Pivot Data Sheet'!$A$1:$M$469,9,FALSE)</f>
        <v>127544.44199999998</v>
      </c>
      <c r="L409" s="10">
        <f>VLOOKUP(C409,'[1]Cenus Pivot Data Sheet'!$A$1:$M$469,10,FALSE)</f>
        <v>79058.747000000003</v>
      </c>
      <c r="M409" s="10">
        <f>VLOOKUP(C409,'[1]Cenus Pivot Data Sheet'!$A$1:$M$469,11,FALSE)</f>
        <v>28516.638000000003</v>
      </c>
      <c r="N409" s="10">
        <f>VLOOKUP(C409,'[1]Cenus Pivot Data Sheet'!$A$1:$M$469,12,FALSE)</f>
        <v>235119.82699999999</v>
      </c>
      <c r="O409" s="10">
        <f>VLOOKUP(C409,'[1]Cenus Pivot Data Sheet'!$A$1:$M$469,13,FALSE)</f>
        <v>2656165.4099999997</v>
      </c>
      <c r="P409" s="11">
        <f>IFERROR(VLOOKUP(C409,'[1]Influenze Pivot Data Sheet'!$A$1:$M$461,2,FALSE),0)</f>
        <v>99</v>
      </c>
      <c r="Q409" s="11">
        <f>IFERROR(VLOOKUP(C409,'[1]Influenze Pivot Data Sheet'!$A$1:$M$461,3,FALSE),0)</f>
        <v>69</v>
      </c>
      <c r="R409" s="11">
        <f>IFERROR(VLOOKUP(C409,'[1]Influenze Pivot Data Sheet'!$A$1:$M$461,4,FALSE),0)</f>
        <v>54</v>
      </c>
      <c r="S409" s="11">
        <f>IFERROR(VLOOKUP(C409,'[1]Influenze Pivot Data Sheet'!$A$1:$M$461,5,FALSE),0)</f>
        <v>63</v>
      </c>
      <c r="T409" s="11">
        <f>IFERROR(VLOOKUP(C409,'[1]Influenze Pivot Data Sheet'!$A$1:$M$461,6,FALSE),0)</f>
        <v>48</v>
      </c>
      <c r="U409" s="11">
        <f>IFERROR(VLOOKUP(C409,'[1]Influenze Pivot Data Sheet'!$A$1:$M$461,7,FALSE),0)</f>
        <v>56</v>
      </c>
      <c r="V409" s="11">
        <f>IFERROR(VLOOKUP(C409,'[1]Influenze Pivot Data Sheet'!$A$1:$M$461,8,FALSE),0)</f>
        <v>46</v>
      </c>
      <c r="W409" s="11">
        <f>IFERROR(VLOOKUP(C409,'[1]Influenze Pivot Data Sheet'!$A$1:$M$461,9,FALSE),0)</f>
        <v>39</v>
      </c>
      <c r="X409" s="11">
        <f>IFERROR(VLOOKUP(C409,'[1]Influenze Pivot Data Sheet'!$A$1:$M$461,10,FALSE),0)</f>
        <v>68</v>
      </c>
      <c r="Y409" s="11">
        <f>IFERROR(VLOOKUP(C409,'[1]Influenze Pivot Data Sheet'!$A$1:$M$461,11,FALSE),0)</f>
        <v>153</v>
      </c>
      <c r="Z409" s="11">
        <f>IFERROR(VLOOKUP(C409,'[1]Influenze Pivot Data Sheet'!$A$1:$M$461,12,FALSE),0)</f>
        <v>260</v>
      </c>
      <c r="AA409" s="11">
        <f>IFERROR(VLOOKUP(C409,'[1]Influenze Pivot Data Sheet'!$A$1:$M$461,13,FALSE),0)</f>
        <v>695</v>
      </c>
      <c r="AB409" s="4">
        <f t="shared" si="33"/>
        <v>3.8795721703428277E-4</v>
      </c>
      <c r="AC409" s="4">
        <f t="shared" si="34"/>
        <v>1.5302090205644345E-4</v>
      </c>
      <c r="AD409" s="4">
        <f t="shared" si="35"/>
        <v>1.2060307514123008E-4</v>
      </c>
      <c r="AE409" s="4">
        <f t="shared" si="37"/>
        <v>1.4824769390358325E-4</v>
      </c>
      <c r="AF409" s="4">
        <f t="shared" si="37"/>
        <v>1.5040987301436528E-4</v>
      </c>
      <c r="AG409" s="4">
        <f t="shared" si="37"/>
        <v>1.8634380552577467E-4</v>
      </c>
      <c r="AH409" s="4">
        <f t="shared" si="36"/>
        <v>2.0666539291896161E-4</v>
      </c>
      <c r="AI409" s="4">
        <f t="shared" si="36"/>
        <v>3.0577577029973604E-4</v>
      </c>
      <c r="AJ409" s="4">
        <f t="shared" si="36"/>
        <v>8.601198802202114E-4</v>
      </c>
      <c r="AK409" s="4">
        <f t="shared" si="36"/>
        <v>5.3652888534756445E-3</v>
      </c>
      <c r="AL409" s="4">
        <f t="shared" si="36"/>
        <v>1.1058191192017167E-3</v>
      </c>
      <c r="AM409" s="4">
        <f t="shared" si="36"/>
        <v>2.6165539140877531E-4</v>
      </c>
    </row>
    <row r="410" spans="1:39" x14ac:dyDescent="0.3">
      <c r="A410" s="9" t="s">
        <v>480</v>
      </c>
      <c r="B410" s="9" t="s">
        <v>26</v>
      </c>
      <c r="C410" s="9" t="s">
        <v>483</v>
      </c>
      <c r="D410" s="10">
        <f>VLOOKUP(C410,'[1]Cenus Pivot Data Sheet'!$A$1:$M$469,2,FALSE)</f>
        <v>249335.91699999999</v>
      </c>
      <c r="E410" s="10">
        <f>VLOOKUP(C410,'[1]Cenus Pivot Data Sheet'!$A$1:$M$469,3,FALSE)</f>
        <v>446797.87199999997</v>
      </c>
      <c r="F410" s="10">
        <f>VLOOKUP(C410,'[1]Cenus Pivot Data Sheet'!$A$1:$M$469,4,FALSE)</f>
        <v>438909.53699999989</v>
      </c>
      <c r="G410" s="10">
        <f>VLOOKUP(C410,'[1]Cenus Pivot Data Sheet'!$A$1:$M$469,5,FALSE)</f>
        <v>422653.603</v>
      </c>
      <c r="H410" s="10">
        <f>VLOOKUP(C410,'[1]Cenus Pivot Data Sheet'!$A$1:$M$469,6,FALSE)</f>
        <v>317175.48500000004</v>
      </c>
      <c r="I410" s="10">
        <f>VLOOKUP(C410,'[1]Cenus Pivot Data Sheet'!$A$1:$M$469,7,FALSE)</f>
        <v>295314.81200000003</v>
      </c>
      <c r="J410" s="10">
        <f>VLOOKUP(C410,'[1]Cenus Pivot Data Sheet'!$A$1:$M$469,8,FALSE)</f>
        <v>226046.921</v>
      </c>
      <c r="K410" s="10">
        <f>VLOOKUP(C410,'[1]Cenus Pivot Data Sheet'!$A$1:$M$469,9,FALSE)</f>
        <v>131281.764</v>
      </c>
      <c r="L410" s="10">
        <f>VLOOKUP(C410,'[1]Cenus Pivot Data Sheet'!$A$1:$M$469,10,FALSE)</f>
        <v>78622.377000000008</v>
      </c>
      <c r="M410" s="10">
        <f>VLOOKUP(C410,'[1]Cenus Pivot Data Sheet'!$A$1:$M$469,11,FALSE)</f>
        <v>29556.431999999997</v>
      </c>
      <c r="N410" s="10">
        <f>VLOOKUP(C410,'[1]Cenus Pivot Data Sheet'!$A$1:$M$469,12,FALSE)</f>
        <v>239460.573</v>
      </c>
      <c r="O410" s="10">
        <f>VLOOKUP(C410,'[1]Cenus Pivot Data Sheet'!$A$1:$M$469,13,FALSE)</f>
        <v>2635694.7200000002</v>
      </c>
      <c r="P410" s="11">
        <f>IFERROR(VLOOKUP(C410,'[1]Influenze Pivot Data Sheet'!$A$1:$M$461,2,FALSE),0)</f>
        <v>108</v>
      </c>
      <c r="Q410" s="11">
        <f>IFERROR(VLOOKUP(C410,'[1]Influenze Pivot Data Sheet'!$A$1:$M$461,3,FALSE),0)</f>
        <v>56</v>
      </c>
      <c r="R410" s="11">
        <f>IFERROR(VLOOKUP(C410,'[1]Influenze Pivot Data Sheet'!$A$1:$M$461,4,FALSE),0)</f>
        <v>56</v>
      </c>
      <c r="S410" s="11">
        <f>IFERROR(VLOOKUP(C410,'[1]Influenze Pivot Data Sheet'!$A$1:$M$461,5,FALSE),0)</f>
        <v>65</v>
      </c>
      <c r="T410" s="11">
        <f>IFERROR(VLOOKUP(C410,'[1]Influenze Pivot Data Sheet'!$A$1:$M$461,6,FALSE),0)</f>
        <v>53</v>
      </c>
      <c r="U410" s="11">
        <f>IFERROR(VLOOKUP(C410,'[1]Influenze Pivot Data Sheet'!$A$1:$M$461,7,FALSE),0)</f>
        <v>49</v>
      </c>
      <c r="V410" s="11">
        <f>IFERROR(VLOOKUP(C410,'[1]Influenze Pivot Data Sheet'!$A$1:$M$461,8,FALSE),0)</f>
        <v>41</v>
      </c>
      <c r="W410" s="11">
        <f>IFERROR(VLOOKUP(C410,'[1]Influenze Pivot Data Sheet'!$A$1:$M$461,9,FALSE),0)</f>
        <v>41</v>
      </c>
      <c r="X410" s="11">
        <f>IFERROR(VLOOKUP(C410,'[1]Influenze Pivot Data Sheet'!$A$1:$M$461,10,FALSE),0)</f>
        <v>82</v>
      </c>
      <c r="Y410" s="11">
        <f>IFERROR(VLOOKUP(C410,'[1]Influenze Pivot Data Sheet'!$A$1:$M$461,11,FALSE),0)</f>
        <v>155</v>
      </c>
      <c r="Z410" s="11">
        <f>IFERROR(VLOOKUP(C410,'[1]Influenze Pivot Data Sheet'!$A$1:$M$461,12,FALSE),0)</f>
        <v>278</v>
      </c>
      <c r="AA410" s="11">
        <f>IFERROR(VLOOKUP(C410,'[1]Influenze Pivot Data Sheet'!$A$1:$M$461,13,FALSE),0)</f>
        <v>706</v>
      </c>
      <c r="AB410" s="4">
        <f t="shared" si="33"/>
        <v>4.3315059177775824E-4</v>
      </c>
      <c r="AC410" s="4">
        <f t="shared" si="34"/>
        <v>1.2533631762686641E-4</v>
      </c>
      <c r="AD410" s="4">
        <f t="shared" si="35"/>
        <v>1.27588934117875E-4</v>
      </c>
      <c r="AE410" s="4">
        <f t="shared" si="37"/>
        <v>1.5379024226607621E-4</v>
      </c>
      <c r="AF410" s="4">
        <f t="shared" si="37"/>
        <v>1.6709992577137539E-4</v>
      </c>
      <c r="AG410" s="4">
        <f t="shared" si="37"/>
        <v>1.6592462690289978E-4</v>
      </c>
      <c r="AH410" s="4">
        <f t="shared" si="36"/>
        <v>1.8137827234550121E-4</v>
      </c>
      <c r="AI410" s="4">
        <f t="shared" si="36"/>
        <v>3.1230537091198746E-4</v>
      </c>
      <c r="AJ410" s="4">
        <f t="shared" si="36"/>
        <v>1.0429600722959571E-3</v>
      </c>
      <c r="AK410" s="4">
        <f t="shared" si="36"/>
        <v>5.2442053898792661E-3</v>
      </c>
      <c r="AL410" s="4">
        <f t="shared" si="36"/>
        <v>1.1609426826185703E-3</v>
      </c>
      <c r="AM410" s="4">
        <f t="shared" si="36"/>
        <v>2.6786106700551419E-4</v>
      </c>
    </row>
    <row r="411" spans="1:39" x14ac:dyDescent="0.3">
      <c r="A411" s="9" t="s">
        <v>480</v>
      </c>
      <c r="B411" s="9" t="s">
        <v>28</v>
      </c>
      <c r="C411" s="9" t="s">
        <v>484</v>
      </c>
      <c r="D411" s="10">
        <f>VLOOKUP(C411,'[1]Cenus Pivot Data Sheet'!$A$1:$M$469,2,FALSE)</f>
        <v>258676.18899999998</v>
      </c>
      <c r="E411" s="10">
        <f>VLOOKUP(C411,'[1]Cenus Pivot Data Sheet'!$A$1:$M$469,3,FALSE)</f>
        <v>472913.74500000005</v>
      </c>
      <c r="F411" s="10">
        <f>VLOOKUP(C411,'[1]Cenus Pivot Data Sheet'!$A$1:$M$469,4,FALSE)</f>
        <v>448317.48599999998</v>
      </c>
      <c r="G411" s="10">
        <f>VLOOKUP(C411,'[1]Cenus Pivot Data Sheet'!$A$1:$M$469,5,FALSE)</f>
        <v>439177.80099999998</v>
      </c>
      <c r="H411" s="10">
        <f>VLOOKUP(C411,'[1]Cenus Pivot Data Sheet'!$A$1:$M$469,6,FALSE)</f>
        <v>333393.71299999999</v>
      </c>
      <c r="I411" s="10">
        <f>VLOOKUP(C411,'[1]Cenus Pivot Data Sheet'!$A$1:$M$469,7,FALSE)</f>
        <v>303323.64299999998</v>
      </c>
      <c r="J411" s="10">
        <f>VLOOKUP(C411,'[1]Cenus Pivot Data Sheet'!$A$1:$M$469,8,FALSE)</f>
        <v>238805.54800000001</v>
      </c>
      <c r="K411" s="10">
        <f>VLOOKUP(C411,'[1]Cenus Pivot Data Sheet'!$A$1:$M$469,9,FALSE)</f>
        <v>137414.18200000003</v>
      </c>
      <c r="L411" s="10">
        <f>VLOOKUP(C411,'[1]Cenus Pivot Data Sheet'!$A$1:$M$469,10,FALSE)</f>
        <v>81495.80799999999</v>
      </c>
      <c r="M411" s="10">
        <f>VLOOKUP(C411,'[1]Cenus Pivot Data Sheet'!$A$1:$M$469,11,FALSE)</f>
        <v>30229.235000000004</v>
      </c>
      <c r="N411" s="10">
        <f>VLOOKUP(C411,'[1]Cenus Pivot Data Sheet'!$A$1:$M$469,12,FALSE)</f>
        <v>249139.22500000003</v>
      </c>
      <c r="O411" s="10">
        <f>VLOOKUP(C411,'[1]Cenus Pivot Data Sheet'!$A$1:$M$469,13,FALSE)</f>
        <v>2743747.35</v>
      </c>
      <c r="P411" s="11">
        <f>IFERROR(VLOOKUP(C411,'[1]Influenze Pivot Data Sheet'!$A$1:$M$461,2,FALSE),0)</f>
        <v>99</v>
      </c>
      <c r="Q411" s="11">
        <f>IFERROR(VLOOKUP(C411,'[1]Influenze Pivot Data Sheet'!$A$1:$M$461,3,FALSE),0)</f>
        <v>57</v>
      </c>
      <c r="R411" s="11">
        <f>IFERROR(VLOOKUP(C411,'[1]Influenze Pivot Data Sheet'!$A$1:$M$461,4,FALSE),0)</f>
        <v>51</v>
      </c>
      <c r="S411" s="11">
        <f>IFERROR(VLOOKUP(C411,'[1]Influenze Pivot Data Sheet'!$A$1:$M$461,5,FALSE),0)</f>
        <v>41</v>
      </c>
      <c r="T411" s="11">
        <f>IFERROR(VLOOKUP(C411,'[1]Influenze Pivot Data Sheet'!$A$1:$M$461,6,FALSE),0)</f>
        <v>55</v>
      </c>
      <c r="U411" s="11">
        <f>IFERROR(VLOOKUP(C411,'[1]Influenze Pivot Data Sheet'!$A$1:$M$461,7,FALSE),0)</f>
        <v>41</v>
      </c>
      <c r="V411" s="11">
        <f>IFERROR(VLOOKUP(C411,'[1]Influenze Pivot Data Sheet'!$A$1:$M$461,8,FALSE),0)</f>
        <v>49</v>
      </c>
      <c r="W411" s="11">
        <f>IFERROR(VLOOKUP(C411,'[1]Influenze Pivot Data Sheet'!$A$1:$M$461,9,FALSE),0)</f>
        <v>64</v>
      </c>
      <c r="X411" s="11">
        <f>IFERROR(VLOOKUP(C411,'[1]Influenze Pivot Data Sheet'!$A$1:$M$461,10,FALSE),0)</f>
        <v>78</v>
      </c>
      <c r="Y411" s="11">
        <f>IFERROR(VLOOKUP(C411,'[1]Influenze Pivot Data Sheet'!$A$1:$M$461,11,FALSE),0)</f>
        <v>147</v>
      </c>
      <c r="Z411" s="11">
        <f>IFERROR(VLOOKUP(C411,'[1]Influenze Pivot Data Sheet'!$A$1:$M$461,12,FALSE),0)</f>
        <v>289</v>
      </c>
      <c r="AA411" s="11">
        <f>IFERROR(VLOOKUP(C411,'[1]Influenze Pivot Data Sheet'!$A$1:$M$461,13,FALSE),0)</f>
        <v>682</v>
      </c>
      <c r="AB411" s="4">
        <f t="shared" si="33"/>
        <v>3.8271786971471119E-4</v>
      </c>
      <c r="AC411" s="4">
        <f t="shared" si="34"/>
        <v>1.2052937898855106E-4</v>
      </c>
      <c r="AD411" s="4">
        <f t="shared" si="35"/>
        <v>1.1375866789188767E-4</v>
      </c>
      <c r="AE411" s="4">
        <f t="shared" si="37"/>
        <v>9.3356266884718974E-5</v>
      </c>
      <c r="AF411" s="4">
        <f t="shared" si="37"/>
        <v>1.6497011747789017E-4</v>
      </c>
      <c r="AG411" s="4">
        <f t="shared" si="37"/>
        <v>1.3516915329940172E-4</v>
      </c>
      <c r="AH411" s="4">
        <f t="shared" si="36"/>
        <v>2.0518786272084432E-4</v>
      </c>
      <c r="AI411" s="4">
        <f t="shared" si="36"/>
        <v>4.6574523144925456E-4</v>
      </c>
      <c r="AJ411" s="4">
        <f t="shared" si="36"/>
        <v>9.5710444394882265E-4</v>
      </c>
      <c r="AK411" s="4">
        <f t="shared" si="36"/>
        <v>4.8628422121830073E-3</v>
      </c>
      <c r="AL411" s="4">
        <f t="shared" si="36"/>
        <v>1.1599939752562046E-3</v>
      </c>
      <c r="AM411" s="4">
        <f t="shared" si="36"/>
        <v>2.4856516034539404E-4</v>
      </c>
    </row>
    <row r="412" spans="1:39" x14ac:dyDescent="0.3">
      <c r="A412" s="9" t="s">
        <v>480</v>
      </c>
      <c r="B412" s="9" t="s">
        <v>30</v>
      </c>
      <c r="C412" s="9" t="s">
        <v>485</v>
      </c>
      <c r="D412" s="10">
        <f>VLOOKUP(C412,'[1]Cenus Pivot Data Sheet'!$A$1:$M$469,2,FALSE)</f>
        <v>247692.30000000008</v>
      </c>
      <c r="E412" s="10">
        <f>VLOOKUP(C412,'[1]Cenus Pivot Data Sheet'!$A$1:$M$469,3,FALSE)</f>
        <v>468065.35800000001</v>
      </c>
      <c r="F412" s="10">
        <f>VLOOKUP(C412,'[1]Cenus Pivot Data Sheet'!$A$1:$M$469,4,FALSE)</f>
        <v>432303.44600000011</v>
      </c>
      <c r="G412" s="10">
        <f>VLOOKUP(C412,'[1]Cenus Pivot Data Sheet'!$A$1:$M$469,5,FALSE)</f>
        <v>429738.97000000009</v>
      </c>
      <c r="H412" s="10">
        <f>VLOOKUP(C412,'[1]Cenus Pivot Data Sheet'!$A$1:$M$469,6,FALSE)</f>
        <v>342623.299</v>
      </c>
      <c r="I412" s="10">
        <f>VLOOKUP(C412,'[1]Cenus Pivot Data Sheet'!$A$1:$M$469,7,FALSE)</f>
        <v>305128.36699999997</v>
      </c>
      <c r="J412" s="10">
        <f>VLOOKUP(C412,'[1]Cenus Pivot Data Sheet'!$A$1:$M$469,8,FALSE)</f>
        <v>253351.02300000004</v>
      </c>
      <c r="K412" s="10">
        <f>VLOOKUP(C412,'[1]Cenus Pivot Data Sheet'!$A$1:$M$469,9,FALSE)</f>
        <v>150357.59299999999</v>
      </c>
      <c r="L412" s="10">
        <f>VLOOKUP(C412,'[1]Cenus Pivot Data Sheet'!$A$1:$M$469,10,FALSE)</f>
        <v>86331.502999999997</v>
      </c>
      <c r="M412" s="10">
        <f>VLOOKUP(C412,'[1]Cenus Pivot Data Sheet'!$A$1:$M$469,11,FALSE)</f>
        <v>33042.894999999997</v>
      </c>
      <c r="N412" s="10">
        <f>VLOOKUP(C412,'[1]Cenus Pivot Data Sheet'!$A$1:$M$469,12,FALSE)</f>
        <v>269731.99099999998</v>
      </c>
      <c r="O412" s="10">
        <f>VLOOKUP(C412,'[1]Cenus Pivot Data Sheet'!$A$1:$M$469,13,FALSE)</f>
        <v>2748634.7540000007</v>
      </c>
      <c r="P412" s="11">
        <f>IFERROR(VLOOKUP(C412,'[1]Influenze Pivot Data Sheet'!$A$1:$M$461,2,FALSE),0)</f>
        <v>91</v>
      </c>
      <c r="Q412" s="11">
        <f>IFERROR(VLOOKUP(C412,'[1]Influenze Pivot Data Sheet'!$A$1:$M$461,3,FALSE),0)</f>
        <v>45</v>
      </c>
      <c r="R412" s="11">
        <f>IFERROR(VLOOKUP(C412,'[1]Influenze Pivot Data Sheet'!$A$1:$M$461,4,FALSE),0)</f>
        <v>47</v>
      </c>
      <c r="S412" s="11">
        <f>IFERROR(VLOOKUP(C412,'[1]Influenze Pivot Data Sheet'!$A$1:$M$461,5,FALSE),0)</f>
        <v>53</v>
      </c>
      <c r="T412" s="11">
        <f>IFERROR(VLOOKUP(C412,'[1]Influenze Pivot Data Sheet'!$A$1:$M$461,6,FALSE),0)</f>
        <v>56</v>
      </c>
      <c r="U412" s="11">
        <f>IFERROR(VLOOKUP(C412,'[1]Influenze Pivot Data Sheet'!$A$1:$M$461,7,FALSE),0)</f>
        <v>44</v>
      </c>
      <c r="V412" s="11">
        <f>IFERROR(VLOOKUP(C412,'[1]Influenze Pivot Data Sheet'!$A$1:$M$461,8,FALSE),0)</f>
        <v>68</v>
      </c>
      <c r="W412" s="11">
        <f>IFERROR(VLOOKUP(C412,'[1]Influenze Pivot Data Sheet'!$A$1:$M$461,9,FALSE),0)</f>
        <v>62</v>
      </c>
      <c r="X412" s="11">
        <f>IFERROR(VLOOKUP(C412,'[1]Influenze Pivot Data Sheet'!$A$1:$M$461,10,FALSE),0)</f>
        <v>95</v>
      </c>
      <c r="Y412" s="11">
        <f>IFERROR(VLOOKUP(C412,'[1]Influenze Pivot Data Sheet'!$A$1:$M$461,11,FALSE),0)</f>
        <v>184</v>
      </c>
      <c r="Z412" s="11">
        <f>IFERROR(VLOOKUP(C412,'[1]Influenze Pivot Data Sheet'!$A$1:$M$461,12,FALSE),0)</f>
        <v>341</v>
      </c>
      <c r="AA412" s="11">
        <f>IFERROR(VLOOKUP(C412,'[1]Influenze Pivot Data Sheet'!$A$1:$M$461,13,FALSE),0)</f>
        <v>745</v>
      </c>
      <c r="AB412" s="4">
        <f t="shared" si="33"/>
        <v>3.6739131575749416E-4</v>
      </c>
      <c r="AC412" s="4">
        <f t="shared" si="34"/>
        <v>9.6140419774453802E-5</v>
      </c>
      <c r="AD412" s="4">
        <f t="shared" si="35"/>
        <v>1.0871992910276266E-4</v>
      </c>
      <c r="AE412" s="4">
        <f t="shared" si="37"/>
        <v>1.2333068141341707E-4</v>
      </c>
      <c r="AF412" s="4">
        <f t="shared" si="37"/>
        <v>1.6344480998065457E-4</v>
      </c>
      <c r="AG412" s="4">
        <f t="shared" si="37"/>
        <v>1.4420160417271202E-4</v>
      </c>
      <c r="AH412" s="4">
        <f t="shared" si="36"/>
        <v>2.6840231073391001E-4</v>
      </c>
      <c r="AI412" s="4">
        <f t="shared" si="36"/>
        <v>4.1235030943864606E-4</v>
      </c>
      <c r="AJ412" s="4">
        <f t="shared" si="36"/>
        <v>1.1004094299157515E-3</v>
      </c>
      <c r="AK412" s="4">
        <f t="shared" si="36"/>
        <v>5.5685193443250061E-3</v>
      </c>
      <c r="AL412" s="4">
        <f t="shared" si="36"/>
        <v>1.2642178583852147E-3</v>
      </c>
      <c r="AM412" s="4">
        <f t="shared" si="36"/>
        <v>2.7104365136758357E-4</v>
      </c>
    </row>
    <row r="413" spans="1:39" x14ac:dyDescent="0.3">
      <c r="A413" s="9" t="s">
        <v>480</v>
      </c>
      <c r="B413" s="9" t="s">
        <v>32</v>
      </c>
      <c r="C413" s="9" t="s">
        <v>486</v>
      </c>
      <c r="D413" s="10">
        <f>VLOOKUP(C413,'[1]Cenus Pivot Data Sheet'!$A$1:$M$469,2,FALSE)</f>
        <v>248174.64799999999</v>
      </c>
      <c r="E413" s="10">
        <f>VLOOKUP(C413,'[1]Cenus Pivot Data Sheet'!$A$1:$M$469,3,FALSE)</f>
        <v>478985.098</v>
      </c>
      <c r="F413" s="10">
        <f>VLOOKUP(C413,'[1]Cenus Pivot Data Sheet'!$A$1:$M$469,4,FALSE)</f>
        <v>442986.46500000008</v>
      </c>
      <c r="G413" s="10">
        <f>VLOOKUP(C413,'[1]Cenus Pivot Data Sheet'!$A$1:$M$469,5,FALSE)</f>
        <v>430404.85200000007</v>
      </c>
      <c r="H413" s="10">
        <f>VLOOKUP(C413,'[1]Cenus Pivot Data Sheet'!$A$1:$M$469,6,FALSE)</f>
        <v>350760.663</v>
      </c>
      <c r="I413" s="10">
        <f>VLOOKUP(C413,'[1]Cenus Pivot Data Sheet'!$A$1:$M$469,7,FALSE)</f>
        <v>299554.223</v>
      </c>
      <c r="J413" s="10">
        <f>VLOOKUP(C413,'[1]Cenus Pivot Data Sheet'!$A$1:$M$469,8,FALSE)</f>
        <v>253898.43</v>
      </c>
      <c r="K413" s="10">
        <f>VLOOKUP(C413,'[1]Cenus Pivot Data Sheet'!$A$1:$M$469,9,FALSE)</f>
        <v>151629.16699999996</v>
      </c>
      <c r="L413" s="10">
        <f>VLOOKUP(C413,'[1]Cenus Pivot Data Sheet'!$A$1:$M$469,10,FALSE)</f>
        <v>83138.697999999989</v>
      </c>
      <c r="M413" s="10">
        <f>VLOOKUP(C413,'[1]Cenus Pivot Data Sheet'!$A$1:$M$469,11,FALSE)</f>
        <v>32111.701000000001</v>
      </c>
      <c r="N413" s="10">
        <f>VLOOKUP(C413,'[1]Cenus Pivot Data Sheet'!$A$1:$M$469,12,FALSE)</f>
        <v>266879.56599999993</v>
      </c>
      <c r="O413" s="10">
        <f>VLOOKUP(C413,'[1]Cenus Pivot Data Sheet'!$A$1:$M$469,13,FALSE)</f>
        <v>2771643.9449999998</v>
      </c>
      <c r="P413" s="11">
        <f>IFERROR(VLOOKUP(C413,'[1]Influenze Pivot Data Sheet'!$A$1:$M$461,2,FALSE),0)</f>
        <v>110</v>
      </c>
      <c r="Q413" s="11">
        <f>IFERROR(VLOOKUP(C413,'[1]Influenze Pivot Data Sheet'!$A$1:$M$461,3,FALSE),0)</f>
        <v>43</v>
      </c>
      <c r="R413" s="11">
        <f>IFERROR(VLOOKUP(C413,'[1]Influenze Pivot Data Sheet'!$A$1:$M$461,4,FALSE),0)</f>
        <v>48</v>
      </c>
      <c r="S413" s="11">
        <f>IFERROR(VLOOKUP(C413,'[1]Influenze Pivot Data Sheet'!$A$1:$M$461,5,FALSE),0)</f>
        <v>51</v>
      </c>
      <c r="T413" s="11">
        <f>IFERROR(VLOOKUP(C413,'[1]Influenze Pivot Data Sheet'!$A$1:$M$461,6,FALSE),0)</f>
        <v>46</v>
      </c>
      <c r="U413" s="11">
        <f>IFERROR(VLOOKUP(C413,'[1]Influenze Pivot Data Sheet'!$A$1:$M$461,7,FALSE),0)</f>
        <v>54</v>
      </c>
      <c r="V413" s="11">
        <f>IFERROR(VLOOKUP(C413,'[1]Influenze Pivot Data Sheet'!$A$1:$M$461,8,FALSE),0)</f>
        <v>62</v>
      </c>
      <c r="W413" s="11">
        <f>IFERROR(VLOOKUP(C413,'[1]Influenze Pivot Data Sheet'!$A$1:$M$461,9,FALSE),0)</f>
        <v>45</v>
      </c>
      <c r="X413" s="11">
        <f>IFERROR(VLOOKUP(C413,'[1]Influenze Pivot Data Sheet'!$A$1:$M$461,10,FALSE),0)</f>
        <v>84</v>
      </c>
      <c r="Y413" s="11">
        <f>IFERROR(VLOOKUP(C413,'[1]Influenze Pivot Data Sheet'!$A$1:$M$461,11,FALSE),0)</f>
        <v>151</v>
      </c>
      <c r="Z413" s="11">
        <f>IFERROR(VLOOKUP(C413,'[1]Influenze Pivot Data Sheet'!$A$1:$M$461,12,FALSE),0)</f>
        <v>280</v>
      </c>
      <c r="AA413" s="11">
        <f>IFERROR(VLOOKUP(C413,'[1]Influenze Pivot Data Sheet'!$A$1:$M$461,13,FALSE),0)</f>
        <v>694</v>
      </c>
      <c r="AB413" s="4">
        <f t="shared" si="33"/>
        <v>4.4323624869209042E-4</v>
      </c>
      <c r="AC413" s="4">
        <f t="shared" si="34"/>
        <v>8.9773147806782082E-5</v>
      </c>
      <c r="AD413" s="4">
        <f t="shared" si="35"/>
        <v>1.0835545505888084E-4</v>
      </c>
      <c r="AE413" s="4">
        <f t="shared" si="37"/>
        <v>1.1849308799148944E-4</v>
      </c>
      <c r="AF413" s="4">
        <f t="shared" si="37"/>
        <v>1.3114355414478162E-4</v>
      </c>
      <c r="AG413" s="4">
        <f t="shared" si="37"/>
        <v>1.8026786422570314E-4</v>
      </c>
      <c r="AH413" s="4">
        <f t="shared" si="36"/>
        <v>2.4419213620186626E-4</v>
      </c>
      <c r="AI413" s="4">
        <f t="shared" si="36"/>
        <v>2.9677667489922972E-4</v>
      </c>
      <c r="AJ413" s="4">
        <f t="shared" si="36"/>
        <v>1.010359820645736E-3</v>
      </c>
      <c r="AK413" s="4">
        <f t="shared" si="36"/>
        <v>4.7023357622817926E-3</v>
      </c>
      <c r="AL413" s="4">
        <f t="shared" si="36"/>
        <v>1.049162377609682E-3</v>
      </c>
      <c r="AM413" s="4">
        <f t="shared" si="36"/>
        <v>2.5039291257160378E-4</v>
      </c>
    </row>
    <row r="414" spans="1:39" x14ac:dyDescent="0.3">
      <c r="A414" s="9" t="s">
        <v>480</v>
      </c>
      <c r="B414" s="9" t="s">
        <v>34</v>
      </c>
      <c r="C414" s="9" t="s">
        <v>487</v>
      </c>
      <c r="D414" s="10">
        <f>VLOOKUP(C414,'[1]Cenus Pivot Data Sheet'!$A$1:$M$469,2,FALSE)</f>
        <v>248849.96400000001</v>
      </c>
      <c r="E414" s="10">
        <f>VLOOKUP(C414,'[1]Cenus Pivot Data Sheet'!$A$1:$M$469,3,FALSE)</f>
        <v>487838.15700000001</v>
      </c>
      <c r="F414" s="10">
        <f>VLOOKUP(C414,'[1]Cenus Pivot Data Sheet'!$A$1:$M$469,4,FALSE)</f>
        <v>456890.3839999999</v>
      </c>
      <c r="G414" s="10">
        <f>VLOOKUP(C414,'[1]Cenus Pivot Data Sheet'!$A$1:$M$469,5,FALSE)</f>
        <v>432692.12199999997</v>
      </c>
      <c r="H414" s="10">
        <f>VLOOKUP(C414,'[1]Cenus Pivot Data Sheet'!$A$1:$M$469,6,FALSE)</f>
        <v>363872.77399999998</v>
      </c>
      <c r="I414" s="10">
        <f>VLOOKUP(C414,'[1]Cenus Pivot Data Sheet'!$A$1:$M$469,7,FALSE)</f>
        <v>300204.391</v>
      </c>
      <c r="J414" s="10">
        <f>VLOOKUP(C414,'[1]Cenus Pivot Data Sheet'!$A$1:$M$469,8,FALSE)</f>
        <v>264351.53500000003</v>
      </c>
      <c r="K414" s="10">
        <f>VLOOKUP(C414,'[1]Cenus Pivot Data Sheet'!$A$1:$M$469,9,FALSE)</f>
        <v>159295.92100000003</v>
      </c>
      <c r="L414" s="10">
        <f>VLOOKUP(C414,'[1]Cenus Pivot Data Sheet'!$A$1:$M$469,10,FALSE)</f>
        <v>86409.80799999999</v>
      </c>
      <c r="M414" s="10">
        <f>VLOOKUP(C414,'[1]Cenus Pivot Data Sheet'!$A$1:$M$469,11,FALSE)</f>
        <v>32956.730999999992</v>
      </c>
      <c r="N414" s="10">
        <f>VLOOKUP(C414,'[1]Cenus Pivot Data Sheet'!$A$1:$M$469,12,FALSE)</f>
        <v>278662.46000000002</v>
      </c>
      <c r="O414" s="10">
        <f>VLOOKUP(C414,'[1]Cenus Pivot Data Sheet'!$A$1:$M$469,13,FALSE)</f>
        <v>2833361.7870000005</v>
      </c>
      <c r="P414" s="11">
        <f>IFERROR(VLOOKUP(C414,'[1]Influenze Pivot Data Sheet'!$A$1:$M$461,2,FALSE),0)</f>
        <v>98</v>
      </c>
      <c r="Q414" s="11">
        <f>IFERROR(VLOOKUP(C414,'[1]Influenze Pivot Data Sheet'!$A$1:$M$461,3,FALSE),0)</f>
        <v>45</v>
      </c>
      <c r="R414" s="11">
        <f>IFERROR(VLOOKUP(C414,'[1]Influenze Pivot Data Sheet'!$A$1:$M$461,4,FALSE),0)</f>
        <v>68</v>
      </c>
      <c r="S414" s="11">
        <f>IFERROR(VLOOKUP(C414,'[1]Influenze Pivot Data Sheet'!$A$1:$M$461,5,FALSE),0)</f>
        <v>55</v>
      </c>
      <c r="T414" s="11">
        <f>IFERROR(VLOOKUP(C414,'[1]Influenze Pivot Data Sheet'!$A$1:$M$461,6,FALSE),0)</f>
        <v>52</v>
      </c>
      <c r="U414" s="11">
        <f>IFERROR(VLOOKUP(C414,'[1]Influenze Pivot Data Sheet'!$A$1:$M$461,7,FALSE),0)</f>
        <v>57</v>
      </c>
      <c r="V414" s="11">
        <f>IFERROR(VLOOKUP(C414,'[1]Influenze Pivot Data Sheet'!$A$1:$M$461,8,FALSE),0)</f>
        <v>47</v>
      </c>
      <c r="W414" s="11">
        <f>IFERROR(VLOOKUP(C414,'[1]Influenze Pivot Data Sheet'!$A$1:$M$461,9,FALSE),0)</f>
        <v>45</v>
      </c>
      <c r="X414" s="11">
        <f>IFERROR(VLOOKUP(C414,'[1]Influenze Pivot Data Sheet'!$A$1:$M$461,10,FALSE),0)</f>
        <v>66</v>
      </c>
      <c r="Y414" s="11">
        <f>IFERROR(VLOOKUP(C414,'[1]Influenze Pivot Data Sheet'!$A$1:$M$461,11,FALSE),0)</f>
        <v>171</v>
      </c>
      <c r="Z414" s="11">
        <f>IFERROR(VLOOKUP(C414,'[1]Influenze Pivot Data Sheet'!$A$1:$M$461,12,FALSE),0)</f>
        <v>282</v>
      </c>
      <c r="AA414" s="11">
        <f>IFERROR(VLOOKUP(C414,'[1]Influenze Pivot Data Sheet'!$A$1:$M$461,13,FALSE),0)</f>
        <v>704</v>
      </c>
      <c r="AB414" s="4">
        <f t="shared" si="33"/>
        <v>3.9381159002297464E-4</v>
      </c>
      <c r="AC414" s="4">
        <f t="shared" si="34"/>
        <v>9.2243706963660076E-5</v>
      </c>
      <c r="AD414" s="4">
        <f t="shared" si="35"/>
        <v>1.4883219779035668E-4</v>
      </c>
      <c r="AE414" s="4">
        <f t="shared" si="37"/>
        <v>1.2711116566157404E-4</v>
      </c>
      <c r="AF414" s="4">
        <f t="shared" si="37"/>
        <v>1.4290709202662138E-4</v>
      </c>
      <c r="AG414" s="4">
        <f t="shared" si="37"/>
        <v>1.8987064049972541E-4</v>
      </c>
      <c r="AH414" s="4">
        <f t="shared" si="36"/>
        <v>1.7779355811192848E-4</v>
      </c>
      <c r="AI414" s="4">
        <f t="shared" si="36"/>
        <v>2.8249310916128226E-4</v>
      </c>
      <c r="AJ414" s="4">
        <f t="shared" si="36"/>
        <v>7.6380218319661126E-4</v>
      </c>
      <c r="AK414" s="4">
        <f t="shared" si="36"/>
        <v>5.1886214078696105E-3</v>
      </c>
      <c r="AL414" s="4">
        <f t="shared" si="36"/>
        <v>1.0119769989829271E-3</v>
      </c>
      <c r="AM414" s="4">
        <f t="shared" si="36"/>
        <v>2.48468093001778E-4</v>
      </c>
    </row>
    <row r="415" spans="1:39" x14ac:dyDescent="0.3">
      <c r="A415" s="9" t="s">
        <v>480</v>
      </c>
      <c r="B415" s="9" t="s">
        <v>36</v>
      </c>
      <c r="C415" s="9" t="s">
        <v>488</v>
      </c>
      <c r="D415" s="10">
        <f>VLOOKUP(C415,'[1]Cenus Pivot Data Sheet'!$A$1:$M$469,2,FALSE)</f>
        <v>247109.09100000001</v>
      </c>
      <c r="E415" s="10">
        <f>VLOOKUP(C415,'[1]Cenus Pivot Data Sheet'!$A$1:$M$469,3,FALSE)</f>
        <v>494173.74600000004</v>
      </c>
      <c r="F415" s="10">
        <f>VLOOKUP(C415,'[1]Cenus Pivot Data Sheet'!$A$1:$M$469,4,FALSE)</f>
        <v>464205.64799999993</v>
      </c>
      <c r="G415" s="10">
        <f>VLOOKUP(C415,'[1]Cenus Pivot Data Sheet'!$A$1:$M$469,5,FALSE)</f>
        <v>432217.13100000005</v>
      </c>
      <c r="H415" s="10">
        <f>VLOOKUP(C415,'[1]Cenus Pivot Data Sheet'!$A$1:$M$469,6,FALSE)</f>
        <v>376244.478</v>
      </c>
      <c r="I415" s="10">
        <f>VLOOKUP(C415,'[1]Cenus Pivot Data Sheet'!$A$1:$M$469,7,FALSE)</f>
        <v>300822.37199999997</v>
      </c>
      <c r="J415" s="10">
        <f>VLOOKUP(C415,'[1]Cenus Pivot Data Sheet'!$A$1:$M$469,8,FALSE)</f>
        <v>271330.05499999993</v>
      </c>
      <c r="K415" s="10">
        <f>VLOOKUP(C415,'[1]Cenus Pivot Data Sheet'!$A$1:$M$469,9,FALSE)</f>
        <v>169074.08199999999</v>
      </c>
      <c r="L415" s="10">
        <f>VLOOKUP(C415,'[1]Cenus Pivot Data Sheet'!$A$1:$M$469,10,FALSE)</f>
        <v>88032.416999999987</v>
      </c>
      <c r="M415" s="10">
        <f>VLOOKUP(C415,'[1]Cenus Pivot Data Sheet'!$A$1:$M$469,11,FALSE)</f>
        <v>33245.295000000006</v>
      </c>
      <c r="N415" s="10">
        <f>VLOOKUP(C415,'[1]Cenus Pivot Data Sheet'!$A$1:$M$469,12,FALSE)</f>
        <v>290351.79399999999</v>
      </c>
      <c r="O415" s="10">
        <f>VLOOKUP(C415,'[1]Cenus Pivot Data Sheet'!$A$1:$M$469,13,FALSE)</f>
        <v>2876454.3149999995</v>
      </c>
      <c r="P415" s="11">
        <f>IFERROR(VLOOKUP(C415,'[1]Influenze Pivot Data Sheet'!$A$1:$M$461,2,FALSE),0)</f>
        <v>133</v>
      </c>
      <c r="Q415" s="11">
        <f>IFERROR(VLOOKUP(C415,'[1]Influenze Pivot Data Sheet'!$A$1:$M$461,3,FALSE),0)</f>
        <v>57</v>
      </c>
      <c r="R415" s="11">
        <f>IFERROR(VLOOKUP(C415,'[1]Influenze Pivot Data Sheet'!$A$1:$M$461,4,FALSE),0)</f>
        <v>52</v>
      </c>
      <c r="S415" s="11">
        <f>IFERROR(VLOOKUP(C415,'[1]Influenze Pivot Data Sheet'!$A$1:$M$461,5,FALSE),0)</f>
        <v>67</v>
      </c>
      <c r="T415" s="11">
        <f>IFERROR(VLOOKUP(C415,'[1]Influenze Pivot Data Sheet'!$A$1:$M$461,6,FALSE),0)</f>
        <v>45</v>
      </c>
      <c r="U415" s="11">
        <f>IFERROR(VLOOKUP(C415,'[1]Influenze Pivot Data Sheet'!$A$1:$M$461,7,FALSE),0)</f>
        <v>53</v>
      </c>
      <c r="V415" s="11">
        <f>IFERROR(VLOOKUP(C415,'[1]Influenze Pivot Data Sheet'!$A$1:$M$461,8,FALSE),0)</f>
        <v>74</v>
      </c>
      <c r="W415" s="11">
        <f>IFERROR(VLOOKUP(C415,'[1]Influenze Pivot Data Sheet'!$A$1:$M$461,9,FALSE),0)</f>
        <v>47</v>
      </c>
      <c r="X415" s="11">
        <f>IFERROR(VLOOKUP(C415,'[1]Influenze Pivot Data Sheet'!$A$1:$M$461,10,FALSE),0)</f>
        <v>83</v>
      </c>
      <c r="Y415" s="11">
        <f>IFERROR(VLOOKUP(C415,'[1]Influenze Pivot Data Sheet'!$A$1:$M$461,11,FALSE),0)</f>
        <v>160</v>
      </c>
      <c r="Z415" s="11">
        <f>IFERROR(VLOOKUP(C415,'[1]Influenze Pivot Data Sheet'!$A$1:$M$461,12,FALSE),0)</f>
        <v>290</v>
      </c>
      <c r="AA415" s="11">
        <f>IFERROR(VLOOKUP(C415,'[1]Influenze Pivot Data Sheet'!$A$1:$M$461,13,FALSE),0)</f>
        <v>771</v>
      </c>
      <c r="AB415" s="4">
        <f t="shared" si="33"/>
        <v>5.3822382439179463E-4</v>
      </c>
      <c r="AC415" s="4">
        <f t="shared" si="34"/>
        <v>1.1534404743549447E-4</v>
      </c>
      <c r="AD415" s="4">
        <f t="shared" si="35"/>
        <v>1.1201931778305292E-4</v>
      </c>
      <c r="AE415" s="4">
        <f t="shared" si="37"/>
        <v>1.55014679415842E-4</v>
      </c>
      <c r="AF415" s="4">
        <f t="shared" si="37"/>
        <v>1.196030842477906E-4</v>
      </c>
      <c r="AG415" s="4">
        <f t="shared" si="37"/>
        <v>1.7618370484759026E-4</v>
      </c>
      <c r="AH415" s="4">
        <f t="shared" si="36"/>
        <v>2.7273056794242724E-4</v>
      </c>
      <c r="AI415" s="4">
        <f t="shared" si="36"/>
        <v>2.7798465290499109E-4</v>
      </c>
      <c r="AJ415" s="4">
        <f t="shared" si="36"/>
        <v>9.4283450152232002E-4</v>
      </c>
      <c r="AK415" s="4">
        <f t="shared" si="36"/>
        <v>4.8127110919003718E-3</v>
      </c>
      <c r="AL415" s="4">
        <f t="shared" si="36"/>
        <v>9.9878838702818556E-4</v>
      </c>
      <c r="AM415" s="4">
        <f t="shared" si="36"/>
        <v>2.6803832620578234E-4</v>
      </c>
    </row>
    <row r="416" spans="1:39" x14ac:dyDescent="0.3">
      <c r="A416" s="9" t="s">
        <v>480</v>
      </c>
      <c r="B416" s="9" t="s">
        <v>38</v>
      </c>
      <c r="C416" s="9" t="s">
        <v>489</v>
      </c>
      <c r="D416" s="10">
        <f>VLOOKUP(C416,'[1]Cenus Pivot Data Sheet'!$A$1:$M$469,2,FALSE)</f>
        <v>242911</v>
      </c>
      <c r="E416" s="10">
        <f>VLOOKUP(C416,'[1]Cenus Pivot Data Sheet'!$A$1:$M$469,3,FALSE)</f>
        <v>488497</v>
      </c>
      <c r="F416" s="10">
        <f>VLOOKUP(C416,'[1]Cenus Pivot Data Sheet'!$A$1:$M$469,4,FALSE)</f>
        <v>465778</v>
      </c>
      <c r="G416" s="10">
        <f>VLOOKUP(C416,'[1]Cenus Pivot Data Sheet'!$A$1:$M$469,5,FALSE)</f>
        <v>430138</v>
      </c>
      <c r="H416" s="10">
        <f>VLOOKUP(C416,'[1]Cenus Pivot Data Sheet'!$A$1:$M$469,6,FALSE)</f>
        <v>382088</v>
      </c>
      <c r="I416" s="10">
        <f>VLOOKUP(C416,'[1]Cenus Pivot Data Sheet'!$A$1:$M$469,7,FALSE)</f>
        <v>298078</v>
      </c>
      <c r="J416" s="10">
        <f>VLOOKUP(C416,'[1]Cenus Pivot Data Sheet'!$A$1:$M$469,8,FALSE)</f>
        <v>274231</v>
      </c>
      <c r="K416" s="10">
        <f>VLOOKUP(C416,'[1]Cenus Pivot Data Sheet'!$A$1:$M$469,9,FALSE)</f>
        <v>177765</v>
      </c>
      <c r="L416" s="10">
        <f>VLOOKUP(C416,'[1]Cenus Pivot Data Sheet'!$A$1:$M$469,10,FALSE)</f>
        <v>89950</v>
      </c>
      <c r="M416" s="10">
        <f>VLOOKUP(C416,'[1]Cenus Pivot Data Sheet'!$A$1:$M$469,11,FALSE)</f>
        <v>34299</v>
      </c>
      <c r="N416" s="10">
        <f>VLOOKUP(C416,'[1]Cenus Pivot Data Sheet'!$A$1:$M$469,12,FALSE)</f>
        <v>302014</v>
      </c>
      <c r="O416" s="10">
        <f>VLOOKUP(C416,'[1]Cenus Pivot Data Sheet'!$A$1:$M$469,13,FALSE)</f>
        <v>2883735</v>
      </c>
      <c r="P416" s="11">
        <f>IFERROR(VLOOKUP(C416,'[1]Influenze Pivot Data Sheet'!$A$1:$M$461,2,FALSE),0)</f>
        <v>105</v>
      </c>
      <c r="Q416" s="11">
        <f>IFERROR(VLOOKUP(C416,'[1]Influenze Pivot Data Sheet'!$A$1:$M$461,3,FALSE),0)</f>
        <v>46</v>
      </c>
      <c r="R416" s="11">
        <f>IFERROR(VLOOKUP(C416,'[1]Influenze Pivot Data Sheet'!$A$1:$M$461,4,FALSE),0)</f>
        <v>41</v>
      </c>
      <c r="S416" s="11">
        <f>IFERROR(VLOOKUP(C416,'[1]Influenze Pivot Data Sheet'!$A$1:$M$461,5,FALSE),0)</f>
        <v>55</v>
      </c>
      <c r="T416" s="11">
        <f>IFERROR(VLOOKUP(C416,'[1]Influenze Pivot Data Sheet'!$A$1:$M$461,6,FALSE),0)</f>
        <v>46</v>
      </c>
      <c r="U416" s="11">
        <f>IFERROR(VLOOKUP(C416,'[1]Influenze Pivot Data Sheet'!$A$1:$M$461,7,FALSE),0)</f>
        <v>46</v>
      </c>
      <c r="V416" s="11">
        <f>IFERROR(VLOOKUP(C416,'[1]Influenze Pivot Data Sheet'!$A$1:$M$461,8,FALSE),0)</f>
        <v>37</v>
      </c>
      <c r="W416" s="11">
        <f>IFERROR(VLOOKUP(C416,'[1]Influenze Pivot Data Sheet'!$A$1:$M$461,9,FALSE),0)</f>
        <v>64</v>
      </c>
      <c r="X416" s="11">
        <f>IFERROR(VLOOKUP(C416,'[1]Influenze Pivot Data Sheet'!$A$1:$M$461,10,FALSE),0)</f>
        <v>75</v>
      </c>
      <c r="Y416" s="11">
        <f>IFERROR(VLOOKUP(C416,'[1]Influenze Pivot Data Sheet'!$A$1:$M$461,11,FALSE),0)</f>
        <v>101</v>
      </c>
      <c r="Z416" s="11">
        <f>IFERROR(VLOOKUP(C416,'[1]Influenze Pivot Data Sheet'!$A$1:$M$461,12,FALSE),0)</f>
        <v>240</v>
      </c>
      <c r="AA416" s="11">
        <f>IFERROR(VLOOKUP(C416,'[1]Influenze Pivot Data Sheet'!$A$1:$M$461,13,FALSE),0)</f>
        <v>616</v>
      </c>
      <c r="AB416" s="4">
        <f t="shared" si="33"/>
        <v>4.32257081811857E-4</v>
      </c>
      <c r="AC416" s="4">
        <f t="shared" si="34"/>
        <v>9.4166392014689962E-5</v>
      </c>
      <c r="AD416" s="4">
        <f t="shared" si="35"/>
        <v>8.8024767163756129E-5</v>
      </c>
      <c r="AE416" s="4">
        <f t="shared" si="37"/>
        <v>1.2786594069810154E-4</v>
      </c>
      <c r="AF416" s="4">
        <f t="shared" si="37"/>
        <v>1.2039111408890099E-4</v>
      </c>
      <c r="AG416" s="4">
        <f t="shared" si="37"/>
        <v>1.5432202309462623E-4</v>
      </c>
      <c r="AH416" s="4">
        <f t="shared" si="36"/>
        <v>1.3492274761059108E-4</v>
      </c>
      <c r="AI416" s="4">
        <f t="shared" si="36"/>
        <v>3.6002587685989929E-4</v>
      </c>
      <c r="AJ416" s="4">
        <f t="shared" si="36"/>
        <v>8.3379655364091158E-4</v>
      </c>
      <c r="AK416" s="4">
        <f t="shared" si="36"/>
        <v>2.9446922650806146E-3</v>
      </c>
      <c r="AL416" s="4">
        <f t="shared" si="36"/>
        <v>7.946651479732728E-4</v>
      </c>
      <c r="AM416" s="4">
        <f t="shared" si="36"/>
        <v>2.1361186100664589E-4</v>
      </c>
    </row>
    <row r="417" spans="1:39" x14ac:dyDescent="0.3">
      <c r="A417" s="9" t="s">
        <v>490</v>
      </c>
      <c r="B417" s="9" t="s">
        <v>22</v>
      </c>
      <c r="C417" s="9" t="s">
        <v>491</v>
      </c>
      <c r="D417" s="10">
        <f>VLOOKUP(C417,'[1]Cenus Pivot Data Sheet'!$A$1:$M$469,2,FALSE)</f>
        <v>32510.932000000004</v>
      </c>
      <c r="E417" s="10">
        <f>VLOOKUP(C417,'[1]Cenus Pivot Data Sheet'!$A$1:$M$469,3,FALSE)</f>
        <v>72258.351999999984</v>
      </c>
      <c r="F417" s="10">
        <f>VLOOKUP(C417,'[1]Cenus Pivot Data Sheet'!$A$1:$M$469,4,FALSE)</f>
        <v>94733.089000000007</v>
      </c>
      <c r="G417" s="10">
        <f>VLOOKUP(C417,'[1]Cenus Pivot Data Sheet'!$A$1:$M$469,5,FALSE)</f>
        <v>67506.608999999997</v>
      </c>
      <c r="H417" s="10">
        <f>VLOOKUP(C417,'[1]Cenus Pivot Data Sheet'!$A$1:$M$469,6,FALSE)</f>
        <v>85457.424000000014</v>
      </c>
      <c r="I417" s="10">
        <f>VLOOKUP(C417,'[1]Cenus Pivot Data Sheet'!$A$1:$M$469,7,FALSE)</f>
        <v>102428.065</v>
      </c>
      <c r="J417" s="10">
        <f>VLOOKUP(C417,'[1]Cenus Pivot Data Sheet'!$A$1:$M$469,8,FALSE)</f>
        <v>80435.02899999998</v>
      </c>
      <c r="K417" s="10">
        <f>VLOOKUP(C417,'[1]Cenus Pivot Data Sheet'!$A$1:$M$469,9,FALSE)</f>
        <v>44563.913</v>
      </c>
      <c r="L417" s="10">
        <f>VLOOKUP(C417,'[1]Cenus Pivot Data Sheet'!$A$1:$M$469,10,FALSE)</f>
        <v>30203.243000000002</v>
      </c>
      <c r="M417" s="10">
        <f>VLOOKUP(C417,'[1]Cenus Pivot Data Sheet'!$A$1:$M$469,11,FALSE)</f>
        <v>10728.602999999999</v>
      </c>
      <c r="N417" s="10">
        <f>VLOOKUP(C417,'[1]Cenus Pivot Data Sheet'!$A$1:$M$469,12,FALSE)</f>
        <v>85495.759000000005</v>
      </c>
      <c r="O417" s="10">
        <f>VLOOKUP(C417,'[1]Cenus Pivot Data Sheet'!$A$1:$M$469,13,FALSE)</f>
        <v>620825.25899999996</v>
      </c>
      <c r="P417" s="11">
        <f>IFERROR(VLOOKUP(C417,'[1]Influenze Pivot Data Sheet'!$A$1:$M$461,2,FALSE),0)</f>
        <v>139</v>
      </c>
      <c r="Q417" s="11">
        <f>IFERROR(VLOOKUP(C417,'[1]Influenze Pivot Data Sheet'!$A$1:$M$461,3,FALSE),0)</f>
        <v>44</v>
      </c>
      <c r="R417" s="11">
        <f>IFERROR(VLOOKUP(C417,'[1]Influenze Pivot Data Sheet'!$A$1:$M$461,4,FALSE),0)</f>
        <v>56</v>
      </c>
      <c r="S417" s="11">
        <f>IFERROR(VLOOKUP(C417,'[1]Influenze Pivot Data Sheet'!$A$1:$M$461,5,FALSE),0)</f>
        <v>52</v>
      </c>
      <c r="T417" s="11">
        <f>IFERROR(VLOOKUP(C417,'[1]Influenze Pivot Data Sheet'!$A$1:$M$461,6,FALSE),0)</f>
        <v>56</v>
      </c>
      <c r="U417" s="11">
        <f>IFERROR(VLOOKUP(C417,'[1]Influenze Pivot Data Sheet'!$A$1:$M$461,7,FALSE),0)</f>
        <v>43</v>
      </c>
      <c r="V417" s="11">
        <f>IFERROR(VLOOKUP(C417,'[1]Influenze Pivot Data Sheet'!$A$1:$M$461,8,FALSE),0)</f>
        <v>60</v>
      </c>
      <c r="W417" s="11">
        <f>IFERROR(VLOOKUP(C417,'[1]Influenze Pivot Data Sheet'!$A$1:$M$461,9,FALSE),0)</f>
        <v>38</v>
      </c>
      <c r="X417" s="11">
        <f>IFERROR(VLOOKUP(C417,'[1]Influenze Pivot Data Sheet'!$A$1:$M$461,10,FALSE),0)</f>
        <v>45</v>
      </c>
      <c r="Y417" s="11">
        <f>IFERROR(VLOOKUP(C417,'[1]Influenze Pivot Data Sheet'!$A$1:$M$461,11,FALSE),0)</f>
        <v>42</v>
      </c>
      <c r="Z417" s="11">
        <f>IFERROR(VLOOKUP(C417,'[1]Influenze Pivot Data Sheet'!$A$1:$M$461,12,FALSE),0)</f>
        <v>125</v>
      </c>
      <c r="AA417" s="11">
        <f>IFERROR(VLOOKUP(C417,'[1]Influenze Pivot Data Sheet'!$A$1:$M$461,13,FALSE),0)</f>
        <v>575</v>
      </c>
      <c r="AB417" s="4">
        <f t="shared" si="33"/>
        <v>4.2754849353442096E-3</v>
      </c>
      <c r="AC417" s="4">
        <f t="shared" si="34"/>
        <v>6.089261487723939E-4</v>
      </c>
      <c r="AD417" s="4">
        <f t="shared" si="35"/>
        <v>5.9113452956231587E-4</v>
      </c>
      <c r="AE417" s="4">
        <f t="shared" si="37"/>
        <v>7.7029494993593886E-4</v>
      </c>
      <c r="AF417" s="4">
        <f t="shared" si="37"/>
        <v>6.5529707518448006E-4</v>
      </c>
      <c r="AG417" s="4">
        <f t="shared" si="37"/>
        <v>4.1980681759437707E-4</v>
      </c>
      <c r="AH417" s="4">
        <f t="shared" si="36"/>
        <v>7.4594366093906693E-4</v>
      </c>
      <c r="AI417" s="4">
        <f t="shared" si="36"/>
        <v>8.527078849651286E-4</v>
      </c>
      <c r="AJ417" s="4">
        <f t="shared" si="36"/>
        <v>1.4899062329167764E-3</v>
      </c>
      <c r="AK417" s="4">
        <f t="shared" si="36"/>
        <v>3.9147687727843043E-3</v>
      </c>
      <c r="AL417" s="4">
        <f t="shared" si="36"/>
        <v>1.4620608257305487E-3</v>
      </c>
      <c r="AM417" s="4">
        <f t="shared" si="36"/>
        <v>9.2618654229079946E-4</v>
      </c>
    </row>
    <row r="418" spans="1:39" x14ac:dyDescent="0.3">
      <c r="A418" s="9" t="s">
        <v>490</v>
      </c>
      <c r="B418" s="9" t="s">
        <v>24</v>
      </c>
      <c r="C418" s="9" t="s">
        <v>492</v>
      </c>
      <c r="D418" s="10">
        <f>VLOOKUP(C418,'[1]Cenus Pivot Data Sheet'!$A$1:$M$469,2,FALSE)</f>
        <v>29364.755999999998</v>
      </c>
      <c r="E418" s="10">
        <f>VLOOKUP(C418,'[1]Cenus Pivot Data Sheet'!$A$1:$M$469,3,FALSE)</f>
        <v>67666.705000000002</v>
      </c>
      <c r="F418" s="10">
        <f>VLOOKUP(C418,'[1]Cenus Pivot Data Sheet'!$A$1:$M$469,4,FALSE)</f>
        <v>84956.449000000022</v>
      </c>
      <c r="G418" s="10">
        <f>VLOOKUP(C418,'[1]Cenus Pivot Data Sheet'!$A$1:$M$469,5,FALSE)</f>
        <v>62465.756999999998</v>
      </c>
      <c r="H418" s="10">
        <f>VLOOKUP(C418,'[1]Cenus Pivot Data Sheet'!$A$1:$M$469,6,FALSE)</f>
        <v>76908.09</v>
      </c>
      <c r="I418" s="10">
        <f>VLOOKUP(C418,'[1]Cenus Pivot Data Sheet'!$A$1:$M$469,7,FALSE)</f>
        <v>94816.569000000018</v>
      </c>
      <c r="J418" s="10">
        <f>VLOOKUP(C418,'[1]Cenus Pivot Data Sheet'!$A$1:$M$469,8,FALSE)</f>
        <v>77049.416999999987</v>
      </c>
      <c r="K418" s="10">
        <f>VLOOKUP(C418,'[1]Cenus Pivot Data Sheet'!$A$1:$M$469,9,FALSE)</f>
        <v>42024.949000000001</v>
      </c>
      <c r="L418" s="10">
        <f>VLOOKUP(C418,'[1]Cenus Pivot Data Sheet'!$A$1:$M$469,10,FALSE)</f>
        <v>27466.205000000002</v>
      </c>
      <c r="M418" s="10">
        <f>VLOOKUP(C418,'[1]Cenus Pivot Data Sheet'!$A$1:$M$469,11,FALSE)</f>
        <v>10509.152</v>
      </c>
      <c r="N418" s="10">
        <f>VLOOKUP(C418,'[1]Cenus Pivot Data Sheet'!$A$1:$M$469,12,FALSE)</f>
        <v>80000.306000000011</v>
      </c>
      <c r="O418" s="10">
        <f>VLOOKUP(C418,'[1]Cenus Pivot Data Sheet'!$A$1:$M$469,13,FALSE)</f>
        <v>573228.049</v>
      </c>
      <c r="P418" s="11">
        <f>IFERROR(VLOOKUP(C418,'[1]Influenze Pivot Data Sheet'!$A$1:$M$461,2,FALSE),0)</f>
        <v>83</v>
      </c>
      <c r="Q418" s="11">
        <f>IFERROR(VLOOKUP(C418,'[1]Influenze Pivot Data Sheet'!$A$1:$M$461,3,FALSE),0)</f>
        <v>63</v>
      </c>
      <c r="R418" s="11">
        <f>IFERROR(VLOOKUP(C418,'[1]Influenze Pivot Data Sheet'!$A$1:$M$461,4,FALSE),0)</f>
        <v>38</v>
      </c>
      <c r="S418" s="11">
        <f>IFERROR(VLOOKUP(C418,'[1]Influenze Pivot Data Sheet'!$A$1:$M$461,5,FALSE),0)</f>
        <v>66</v>
      </c>
      <c r="T418" s="11">
        <f>IFERROR(VLOOKUP(C418,'[1]Influenze Pivot Data Sheet'!$A$1:$M$461,6,FALSE),0)</f>
        <v>59</v>
      </c>
      <c r="U418" s="11">
        <f>IFERROR(VLOOKUP(C418,'[1]Influenze Pivot Data Sheet'!$A$1:$M$461,7,FALSE),0)</f>
        <v>50</v>
      </c>
      <c r="V418" s="11">
        <f>IFERROR(VLOOKUP(C418,'[1]Influenze Pivot Data Sheet'!$A$1:$M$461,8,FALSE),0)</f>
        <v>57</v>
      </c>
      <c r="W418" s="11">
        <f>IFERROR(VLOOKUP(C418,'[1]Influenze Pivot Data Sheet'!$A$1:$M$461,9,FALSE),0)</f>
        <v>66</v>
      </c>
      <c r="X418" s="11">
        <f>IFERROR(VLOOKUP(C418,'[1]Influenze Pivot Data Sheet'!$A$1:$M$461,10,FALSE),0)</f>
        <v>76</v>
      </c>
      <c r="Y418" s="11">
        <f>IFERROR(VLOOKUP(C418,'[1]Influenze Pivot Data Sheet'!$A$1:$M$461,11,FALSE),0)</f>
        <v>66</v>
      </c>
      <c r="Z418" s="11">
        <f>IFERROR(VLOOKUP(C418,'[1]Influenze Pivot Data Sheet'!$A$1:$M$461,12,FALSE),0)</f>
        <v>208</v>
      </c>
      <c r="AA418" s="11">
        <f>IFERROR(VLOOKUP(C418,'[1]Influenze Pivot Data Sheet'!$A$1:$M$461,13,FALSE),0)</f>
        <v>624</v>
      </c>
      <c r="AB418" s="4">
        <f t="shared" si="33"/>
        <v>2.8265176117928583E-3</v>
      </c>
      <c r="AC418" s="4">
        <f t="shared" si="34"/>
        <v>9.310339553255918E-4</v>
      </c>
      <c r="AD418" s="4">
        <f t="shared" si="35"/>
        <v>4.4728799811300955E-4</v>
      </c>
      <c r="AE418" s="4">
        <f t="shared" si="37"/>
        <v>1.0565788868931822E-3</v>
      </c>
      <c r="AF418" s="4">
        <f t="shared" si="37"/>
        <v>7.6714946373001853E-4</v>
      </c>
      <c r="AG418" s="4">
        <f t="shared" si="37"/>
        <v>5.2733399370314684E-4</v>
      </c>
      <c r="AH418" s="4">
        <f t="shared" si="36"/>
        <v>7.397849616435126E-4</v>
      </c>
      <c r="AI418" s="4">
        <f t="shared" si="36"/>
        <v>1.570495659614007E-3</v>
      </c>
      <c r="AJ418" s="4">
        <f t="shared" si="36"/>
        <v>2.7670368003151506E-3</v>
      </c>
      <c r="AK418" s="4">
        <f t="shared" si="36"/>
        <v>6.2802403086376522E-3</v>
      </c>
      <c r="AL418" s="4">
        <f t="shared" si="36"/>
        <v>2.5999900550380392E-3</v>
      </c>
      <c r="AM418" s="4">
        <f t="shared" si="36"/>
        <v>1.088571993447585E-3</v>
      </c>
    </row>
    <row r="419" spans="1:39" x14ac:dyDescent="0.3">
      <c r="A419" s="9" t="s">
        <v>490</v>
      </c>
      <c r="B419" s="9" t="s">
        <v>26</v>
      </c>
      <c r="C419" s="9" t="s">
        <v>493</v>
      </c>
      <c r="D419" s="10">
        <f>VLOOKUP(C419,'[1]Cenus Pivot Data Sheet'!$A$1:$M$469,2,FALSE)</f>
        <v>32222.307000000001</v>
      </c>
      <c r="E419" s="10">
        <f>VLOOKUP(C419,'[1]Cenus Pivot Data Sheet'!$A$1:$M$469,3,FALSE)</f>
        <v>73011.8</v>
      </c>
      <c r="F419" s="10">
        <f>VLOOKUP(C419,'[1]Cenus Pivot Data Sheet'!$A$1:$M$469,4,FALSE)</f>
        <v>90395.567999999999</v>
      </c>
      <c r="G419" s="10">
        <f>VLOOKUP(C419,'[1]Cenus Pivot Data Sheet'!$A$1:$M$469,5,FALSE)</f>
        <v>71349.26999999999</v>
      </c>
      <c r="H419" s="10">
        <f>VLOOKUP(C419,'[1]Cenus Pivot Data Sheet'!$A$1:$M$469,6,FALSE)</f>
        <v>81672.885999999999</v>
      </c>
      <c r="I419" s="10">
        <f>VLOOKUP(C419,'[1]Cenus Pivot Data Sheet'!$A$1:$M$469,7,FALSE)</f>
        <v>101340.743</v>
      </c>
      <c r="J419" s="10">
        <f>VLOOKUP(C419,'[1]Cenus Pivot Data Sheet'!$A$1:$M$469,8,FALSE)</f>
        <v>86079.077999999994</v>
      </c>
      <c r="K419" s="10">
        <f>VLOOKUP(C419,'[1]Cenus Pivot Data Sheet'!$A$1:$M$469,9,FALSE)</f>
        <v>47535.46</v>
      </c>
      <c r="L419" s="10">
        <f>VLOOKUP(C419,'[1]Cenus Pivot Data Sheet'!$A$1:$M$469,10,FALSE)</f>
        <v>29255.417999999998</v>
      </c>
      <c r="M419" s="10">
        <f>VLOOKUP(C419,'[1]Cenus Pivot Data Sheet'!$A$1:$M$469,11,FALSE)</f>
        <v>11795.153</v>
      </c>
      <c r="N419" s="10">
        <f>VLOOKUP(C419,'[1]Cenus Pivot Data Sheet'!$A$1:$M$469,12,FALSE)</f>
        <v>88586.031000000003</v>
      </c>
      <c r="O419" s="10">
        <f>VLOOKUP(C419,'[1]Cenus Pivot Data Sheet'!$A$1:$M$469,13,FALSE)</f>
        <v>624657.68299999996</v>
      </c>
      <c r="P419" s="11">
        <f>IFERROR(VLOOKUP(C419,'[1]Influenze Pivot Data Sheet'!$A$1:$M$461,2,FALSE),0)</f>
        <v>98</v>
      </c>
      <c r="Q419" s="11">
        <f>IFERROR(VLOOKUP(C419,'[1]Influenze Pivot Data Sheet'!$A$1:$M$461,3,FALSE),0)</f>
        <v>30</v>
      </c>
      <c r="R419" s="11">
        <f>IFERROR(VLOOKUP(C419,'[1]Influenze Pivot Data Sheet'!$A$1:$M$461,4,FALSE),0)</f>
        <v>58</v>
      </c>
      <c r="S419" s="11">
        <f>IFERROR(VLOOKUP(C419,'[1]Influenze Pivot Data Sheet'!$A$1:$M$461,5,FALSE),0)</f>
        <v>41</v>
      </c>
      <c r="T419" s="11">
        <f>IFERROR(VLOOKUP(C419,'[1]Influenze Pivot Data Sheet'!$A$1:$M$461,6,FALSE),0)</f>
        <v>43</v>
      </c>
      <c r="U419" s="11">
        <f>IFERROR(VLOOKUP(C419,'[1]Influenze Pivot Data Sheet'!$A$1:$M$461,7,FALSE),0)</f>
        <v>68</v>
      </c>
      <c r="V419" s="11">
        <f>IFERROR(VLOOKUP(C419,'[1]Influenze Pivot Data Sheet'!$A$1:$M$461,8,FALSE),0)</f>
        <v>60</v>
      </c>
      <c r="W419" s="11">
        <f>IFERROR(VLOOKUP(C419,'[1]Influenze Pivot Data Sheet'!$A$1:$M$461,9,FALSE),0)</f>
        <v>56</v>
      </c>
      <c r="X419" s="11">
        <f>IFERROR(VLOOKUP(C419,'[1]Influenze Pivot Data Sheet'!$A$1:$M$461,10,FALSE),0)</f>
        <v>58</v>
      </c>
      <c r="Y419" s="11">
        <f>IFERROR(VLOOKUP(C419,'[1]Influenze Pivot Data Sheet'!$A$1:$M$461,11,FALSE),0)</f>
        <v>31</v>
      </c>
      <c r="Z419" s="11">
        <f>IFERROR(VLOOKUP(C419,'[1]Influenze Pivot Data Sheet'!$A$1:$M$461,12,FALSE),0)</f>
        <v>145</v>
      </c>
      <c r="AA419" s="11">
        <f>IFERROR(VLOOKUP(C419,'[1]Influenze Pivot Data Sheet'!$A$1:$M$461,13,FALSE),0)</f>
        <v>543</v>
      </c>
      <c r="AB419" s="4">
        <f t="shared" si="33"/>
        <v>3.0413713083920404E-3</v>
      </c>
      <c r="AC419" s="4">
        <f t="shared" si="34"/>
        <v>4.1089248587214666E-4</v>
      </c>
      <c r="AD419" s="4">
        <f t="shared" si="35"/>
        <v>6.4162437698273001E-4</v>
      </c>
      <c r="AE419" s="4">
        <f t="shared" si="37"/>
        <v>5.7463797457212951E-4</v>
      </c>
      <c r="AF419" s="4">
        <f t="shared" si="37"/>
        <v>5.2649051730582904E-4</v>
      </c>
      <c r="AG419" s="4">
        <f t="shared" si="37"/>
        <v>6.7100356665038459E-4</v>
      </c>
      <c r="AH419" s="4">
        <f t="shared" si="36"/>
        <v>6.9703348820720416E-4</v>
      </c>
      <c r="AI419" s="4">
        <f t="shared" si="36"/>
        <v>1.1780679097246562E-3</v>
      </c>
      <c r="AJ419" s="4">
        <f t="shared" si="36"/>
        <v>1.9825387557272298E-3</v>
      </c>
      <c r="AK419" s="4">
        <f t="shared" si="36"/>
        <v>2.6281982098918088E-3</v>
      </c>
      <c r="AL419" s="4">
        <f t="shared" si="36"/>
        <v>1.6368269168758672E-3</v>
      </c>
      <c r="AM419" s="4">
        <f t="shared" si="36"/>
        <v>8.6927610878356884E-4</v>
      </c>
    </row>
    <row r="420" spans="1:39" x14ac:dyDescent="0.3">
      <c r="A420" s="9" t="s">
        <v>490</v>
      </c>
      <c r="B420" s="9" t="s">
        <v>28</v>
      </c>
      <c r="C420" s="9" t="s">
        <v>494</v>
      </c>
      <c r="D420" s="10">
        <f>VLOOKUP(C420,'[1]Cenus Pivot Data Sheet'!$A$1:$M$469,2,FALSE)</f>
        <v>29518.719999999998</v>
      </c>
      <c r="E420" s="10">
        <f>VLOOKUP(C420,'[1]Cenus Pivot Data Sheet'!$A$1:$M$469,3,FALSE)</f>
        <v>65562.704999999987</v>
      </c>
      <c r="F420" s="10">
        <f>VLOOKUP(C420,'[1]Cenus Pivot Data Sheet'!$A$1:$M$469,4,FALSE)</f>
        <v>81009.453999999998</v>
      </c>
      <c r="G420" s="10">
        <f>VLOOKUP(C420,'[1]Cenus Pivot Data Sheet'!$A$1:$M$469,5,FALSE)</f>
        <v>63068.645000000004</v>
      </c>
      <c r="H420" s="10">
        <f>VLOOKUP(C420,'[1]Cenus Pivot Data Sheet'!$A$1:$M$469,6,FALSE)</f>
        <v>68844.633999999991</v>
      </c>
      <c r="I420" s="10">
        <f>VLOOKUP(C420,'[1]Cenus Pivot Data Sheet'!$A$1:$M$469,7,FALSE)</f>
        <v>87837.258000000002</v>
      </c>
      <c r="J420" s="10">
        <f>VLOOKUP(C420,'[1]Cenus Pivot Data Sheet'!$A$1:$M$469,8,FALSE)</f>
        <v>78265.110000000015</v>
      </c>
      <c r="K420" s="10">
        <f>VLOOKUP(C420,'[1]Cenus Pivot Data Sheet'!$A$1:$M$469,9,FALSE)</f>
        <v>44276.388999999996</v>
      </c>
      <c r="L420" s="10">
        <f>VLOOKUP(C420,'[1]Cenus Pivot Data Sheet'!$A$1:$M$469,10,FALSE)</f>
        <v>27021.145</v>
      </c>
      <c r="M420" s="10">
        <f>VLOOKUP(C420,'[1]Cenus Pivot Data Sheet'!$A$1:$M$469,11,FALSE)</f>
        <v>11497.047</v>
      </c>
      <c r="N420" s="10">
        <f>VLOOKUP(C420,'[1]Cenus Pivot Data Sheet'!$A$1:$M$469,12,FALSE)</f>
        <v>82794.581000000006</v>
      </c>
      <c r="O420" s="10">
        <f>VLOOKUP(C420,'[1]Cenus Pivot Data Sheet'!$A$1:$M$469,13,FALSE)</f>
        <v>556901.10699999996</v>
      </c>
      <c r="P420" s="11">
        <f>IFERROR(VLOOKUP(C420,'[1]Influenze Pivot Data Sheet'!$A$1:$M$461,2,FALSE),0)</f>
        <v>102</v>
      </c>
      <c r="Q420" s="11">
        <f>IFERROR(VLOOKUP(C420,'[1]Influenze Pivot Data Sheet'!$A$1:$M$461,3,FALSE),0)</f>
        <v>84</v>
      </c>
      <c r="R420" s="11">
        <f>IFERROR(VLOOKUP(C420,'[1]Influenze Pivot Data Sheet'!$A$1:$M$461,4,FALSE),0)</f>
        <v>52</v>
      </c>
      <c r="S420" s="11">
        <f>IFERROR(VLOOKUP(C420,'[1]Influenze Pivot Data Sheet'!$A$1:$M$461,5,FALSE),0)</f>
        <v>52</v>
      </c>
      <c r="T420" s="11">
        <f>IFERROR(VLOOKUP(C420,'[1]Influenze Pivot Data Sheet'!$A$1:$M$461,6,FALSE),0)</f>
        <v>41</v>
      </c>
      <c r="U420" s="11">
        <f>IFERROR(VLOOKUP(C420,'[1]Influenze Pivot Data Sheet'!$A$1:$M$461,7,FALSE),0)</f>
        <v>59</v>
      </c>
      <c r="V420" s="11">
        <f>IFERROR(VLOOKUP(C420,'[1]Influenze Pivot Data Sheet'!$A$1:$M$461,8,FALSE),0)</f>
        <v>64</v>
      </c>
      <c r="W420" s="11">
        <f>IFERROR(VLOOKUP(C420,'[1]Influenze Pivot Data Sheet'!$A$1:$M$461,9,FALSE),0)</f>
        <v>52</v>
      </c>
      <c r="X420" s="11">
        <f>IFERROR(VLOOKUP(C420,'[1]Influenze Pivot Data Sheet'!$A$1:$M$461,10,FALSE),0)</f>
        <v>48</v>
      </c>
      <c r="Y420" s="11">
        <f>IFERROR(VLOOKUP(C420,'[1]Influenze Pivot Data Sheet'!$A$1:$M$461,11,FALSE),0)</f>
        <v>49</v>
      </c>
      <c r="Z420" s="11">
        <f>IFERROR(VLOOKUP(C420,'[1]Influenze Pivot Data Sheet'!$A$1:$M$461,12,FALSE),0)</f>
        <v>149</v>
      </c>
      <c r="AA420" s="11">
        <f>IFERROR(VLOOKUP(C420,'[1]Influenze Pivot Data Sheet'!$A$1:$M$461,13,FALSE),0)</f>
        <v>603</v>
      </c>
      <c r="AB420" s="4">
        <f t="shared" si="33"/>
        <v>3.4554343819786226E-3</v>
      </c>
      <c r="AC420" s="4">
        <f t="shared" si="34"/>
        <v>1.281216203632843E-3</v>
      </c>
      <c r="AD420" s="4">
        <f t="shared" si="35"/>
        <v>6.4190038856452489E-4</v>
      </c>
      <c r="AE420" s="4">
        <f t="shared" si="37"/>
        <v>8.2449844926904634E-4</v>
      </c>
      <c r="AF420" s="4">
        <f t="shared" si="37"/>
        <v>5.9554387347022575E-4</v>
      </c>
      <c r="AG420" s="4">
        <f t="shared" si="37"/>
        <v>6.716967417175067E-4</v>
      </c>
      <c r="AH420" s="4">
        <f t="shared" si="36"/>
        <v>8.1773347025258108E-4</v>
      </c>
      <c r="AI420" s="4">
        <f t="shared" si="36"/>
        <v>1.1744408515337601E-3</v>
      </c>
      <c r="AJ420" s="4">
        <f t="shared" si="36"/>
        <v>1.7763866038985395E-3</v>
      </c>
      <c r="AK420" s="4">
        <f t="shared" si="36"/>
        <v>4.2619639634420906E-3</v>
      </c>
      <c r="AL420" s="4">
        <f t="shared" si="36"/>
        <v>1.7996346886519057E-3</v>
      </c>
      <c r="AM420" s="4">
        <f t="shared" si="36"/>
        <v>1.0827775208570379E-3</v>
      </c>
    </row>
    <row r="421" spans="1:39" x14ac:dyDescent="0.3">
      <c r="A421" s="9" t="s">
        <v>490</v>
      </c>
      <c r="B421" s="9" t="s">
        <v>30</v>
      </c>
      <c r="C421" s="9" t="s">
        <v>495</v>
      </c>
      <c r="D421" s="10">
        <f>VLOOKUP(C421,'[1]Cenus Pivot Data Sheet'!$A$1:$M$469,2,FALSE)</f>
        <v>27006.161</v>
      </c>
      <c r="E421" s="10">
        <f>VLOOKUP(C421,'[1]Cenus Pivot Data Sheet'!$A$1:$M$469,3,FALSE)</f>
        <v>61045.363999999994</v>
      </c>
      <c r="F421" s="10">
        <f>VLOOKUP(C421,'[1]Cenus Pivot Data Sheet'!$A$1:$M$469,4,FALSE)</f>
        <v>78183.575000000012</v>
      </c>
      <c r="G421" s="10">
        <f>VLOOKUP(C421,'[1]Cenus Pivot Data Sheet'!$A$1:$M$469,5,FALSE)</f>
        <v>60855.373999999996</v>
      </c>
      <c r="H421" s="10">
        <f>VLOOKUP(C421,'[1]Cenus Pivot Data Sheet'!$A$1:$M$469,6,FALSE)</f>
        <v>65734.865000000005</v>
      </c>
      <c r="I421" s="10">
        <f>VLOOKUP(C421,'[1]Cenus Pivot Data Sheet'!$A$1:$M$469,7,FALSE)</f>
        <v>83980.447</v>
      </c>
      <c r="J421" s="10">
        <f>VLOOKUP(C421,'[1]Cenus Pivot Data Sheet'!$A$1:$M$469,8,FALSE)</f>
        <v>77037.342000000004</v>
      </c>
      <c r="K421" s="10">
        <f>VLOOKUP(C421,'[1]Cenus Pivot Data Sheet'!$A$1:$M$469,9,FALSE)</f>
        <v>44131.591</v>
      </c>
      <c r="L421" s="10">
        <f>VLOOKUP(C421,'[1]Cenus Pivot Data Sheet'!$A$1:$M$469,10,FALSE)</f>
        <v>24901.284999999996</v>
      </c>
      <c r="M421" s="10">
        <f>VLOOKUP(C421,'[1]Cenus Pivot Data Sheet'!$A$1:$M$469,11,FALSE)</f>
        <v>10590.283000000001</v>
      </c>
      <c r="N421" s="10">
        <f>VLOOKUP(C421,'[1]Cenus Pivot Data Sheet'!$A$1:$M$469,12,FALSE)</f>
        <v>79623.158999999985</v>
      </c>
      <c r="O421" s="10">
        <f>VLOOKUP(C421,'[1]Cenus Pivot Data Sheet'!$A$1:$M$469,13,FALSE)</f>
        <v>533466.28700000001</v>
      </c>
      <c r="P421" s="11">
        <f>IFERROR(VLOOKUP(C421,'[1]Influenze Pivot Data Sheet'!$A$1:$M$461,2,FALSE),0)</f>
        <v>98</v>
      </c>
      <c r="Q421" s="11">
        <f>IFERROR(VLOOKUP(C421,'[1]Influenze Pivot Data Sheet'!$A$1:$M$461,3,FALSE),0)</f>
        <v>55</v>
      </c>
      <c r="R421" s="11">
        <f>IFERROR(VLOOKUP(C421,'[1]Influenze Pivot Data Sheet'!$A$1:$M$461,4,FALSE),0)</f>
        <v>39</v>
      </c>
      <c r="S421" s="11">
        <f>IFERROR(VLOOKUP(C421,'[1]Influenze Pivot Data Sheet'!$A$1:$M$461,5,FALSE),0)</f>
        <v>43</v>
      </c>
      <c r="T421" s="11">
        <f>IFERROR(VLOOKUP(C421,'[1]Influenze Pivot Data Sheet'!$A$1:$M$461,6,FALSE),0)</f>
        <v>68</v>
      </c>
      <c r="U421" s="11">
        <f>IFERROR(VLOOKUP(C421,'[1]Influenze Pivot Data Sheet'!$A$1:$M$461,7,FALSE),0)</f>
        <v>65</v>
      </c>
      <c r="V421" s="11">
        <f>IFERROR(VLOOKUP(C421,'[1]Influenze Pivot Data Sheet'!$A$1:$M$461,8,FALSE),0)</f>
        <v>56</v>
      </c>
      <c r="W421" s="11">
        <f>IFERROR(VLOOKUP(C421,'[1]Influenze Pivot Data Sheet'!$A$1:$M$461,9,FALSE),0)</f>
        <v>50</v>
      </c>
      <c r="X421" s="11">
        <f>IFERROR(VLOOKUP(C421,'[1]Influenze Pivot Data Sheet'!$A$1:$M$461,10,FALSE),0)</f>
        <v>60</v>
      </c>
      <c r="Y421" s="11">
        <f>IFERROR(VLOOKUP(C421,'[1]Influenze Pivot Data Sheet'!$A$1:$M$461,11,FALSE),0)</f>
        <v>55</v>
      </c>
      <c r="Z421" s="11">
        <f>IFERROR(VLOOKUP(C421,'[1]Influenze Pivot Data Sheet'!$A$1:$M$461,12,FALSE),0)</f>
        <v>165</v>
      </c>
      <c r="AA421" s="11">
        <f>IFERROR(VLOOKUP(C421,'[1]Influenze Pivot Data Sheet'!$A$1:$M$461,13,FALSE),0)</f>
        <v>589</v>
      </c>
      <c r="AB421" s="4">
        <f t="shared" si="33"/>
        <v>3.6288015908666174E-3</v>
      </c>
      <c r="AC421" s="4">
        <f t="shared" si="34"/>
        <v>9.0096931848911578E-4</v>
      </c>
      <c r="AD421" s="4">
        <f t="shared" si="35"/>
        <v>4.9882600021807638E-4</v>
      </c>
      <c r="AE421" s="4">
        <f t="shared" si="37"/>
        <v>7.0659330760172473E-4</v>
      </c>
      <c r="AF421" s="4">
        <f t="shared" si="37"/>
        <v>1.0344586544750642E-3</v>
      </c>
      <c r="AG421" s="4">
        <f t="shared" si="37"/>
        <v>7.7398968833781035E-4</v>
      </c>
      <c r="AH421" s="4">
        <f t="shared" si="36"/>
        <v>7.269201992976341E-4</v>
      </c>
      <c r="AI421" s="4">
        <f t="shared" si="36"/>
        <v>1.1329752421570299E-3</v>
      </c>
      <c r="AJ421" s="4">
        <f t="shared" si="36"/>
        <v>2.4095142078009229E-3</v>
      </c>
      <c r="AK421" s="4">
        <f t="shared" si="36"/>
        <v>5.1934400619888998E-3</v>
      </c>
      <c r="AL421" s="4">
        <f t="shared" si="36"/>
        <v>2.0722614132905734E-3</v>
      </c>
      <c r="AM421" s="4">
        <f t="shared" si="36"/>
        <v>1.1040997610407572E-3</v>
      </c>
    </row>
    <row r="422" spans="1:39" x14ac:dyDescent="0.3">
      <c r="A422" s="9" t="s">
        <v>490</v>
      </c>
      <c r="B422" s="9" t="s">
        <v>32</v>
      </c>
      <c r="C422" s="9" t="s">
        <v>496</v>
      </c>
      <c r="D422" s="10">
        <f>VLOOKUP(C422,'[1]Cenus Pivot Data Sheet'!$A$1:$M$469,2,FALSE)</f>
        <v>25182.066999999999</v>
      </c>
      <c r="E422" s="10">
        <f>VLOOKUP(C422,'[1]Cenus Pivot Data Sheet'!$A$1:$M$469,3,FALSE)</f>
        <v>57370.417000000001</v>
      </c>
      <c r="F422" s="10">
        <f>VLOOKUP(C422,'[1]Cenus Pivot Data Sheet'!$A$1:$M$469,4,FALSE)</f>
        <v>71496.820999999996</v>
      </c>
      <c r="G422" s="10">
        <f>VLOOKUP(C422,'[1]Cenus Pivot Data Sheet'!$A$1:$M$469,5,FALSE)</f>
        <v>58848.716</v>
      </c>
      <c r="H422" s="10">
        <f>VLOOKUP(C422,'[1]Cenus Pivot Data Sheet'!$A$1:$M$469,6,FALSE)</f>
        <v>60699.900999999998</v>
      </c>
      <c r="I422" s="10">
        <f>VLOOKUP(C422,'[1]Cenus Pivot Data Sheet'!$A$1:$M$469,7,FALSE)</f>
        <v>76996.560999999987</v>
      </c>
      <c r="J422" s="10">
        <f>VLOOKUP(C422,'[1]Cenus Pivot Data Sheet'!$A$1:$M$469,8,FALSE)</f>
        <v>74335.244000000006</v>
      </c>
      <c r="K422" s="10">
        <f>VLOOKUP(C422,'[1]Cenus Pivot Data Sheet'!$A$1:$M$469,9,FALSE)</f>
        <v>43401.054999999993</v>
      </c>
      <c r="L422" s="10">
        <f>VLOOKUP(C422,'[1]Cenus Pivot Data Sheet'!$A$1:$M$469,10,FALSE)</f>
        <v>23691.331000000002</v>
      </c>
      <c r="M422" s="10">
        <f>VLOOKUP(C422,'[1]Cenus Pivot Data Sheet'!$A$1:$M$469,11,FALSE)</f>
        <v>10062.275</v>
      </c>
      <c r="N422" s="10">
        <f>VLOOKUP(C422,'[1]Cenus Pivot Data Sheet'!$A$1:$M$469,12,FALSE)</f>
        <v>77154.660999999993</v>
      </c>
      <c r="O422" s="10">
        <f>VLOOKUP(C422,'[1]Cenus Pivot Data Sheet'!$A$1:$M$469,13,FALSE)</f>
        <v>502084.38800000004</v>
      </c>
      <c r="P422" s="11">
        <f>IFERROR(VLOOKUP(C422,'[1]Influenze Pivot Data Sheet'!$A$1:$M$461,2,FALSE),0)</f>
        <v>111</v>
      </c>
      <c r="Q422" s="11">
        <f>IFERROR(VLOOKUP(C422,'[1]Influenze Pivot Data Sheet'!$A$1:$M$461,3,FALSE),0)</f>
        <v>44</v>
      </c>
      <c r="R422" s="11">
        <f>IFERROR(VLOOKUP(C422,'[1]Influenze Pivot Data Sheet'!$A$1:$M$461,4,FALSE),0)</f>
        <v>48</v>
      </c>
      <c r="S422" s="11">
        <f>IFERROR(VLOOKUP(C422,'[1]Influenze Pivot Data Sheet'!$A$1:$M$461,5,FALSE),0)</f>
        <v>49</v>
      </c>
      <c r="T422" s="11">
        <f>IFERROR(VLOOKUP(C422,'[1]Influenze Pivot Data Sheet'!$A$1:$M$461,6,FALSE),0)</f>
        <v>59</v>
      </c>
      <c r="U422" s="11">
        <f>IFERROR(VLOOKUP(C422,'[1]Influenze Pivot Data Sheet'!$A$1:$M$461,7,FALSE),0)</f>
        <v>47</v>
      </c>
      <c r="V422" s="11">
        <f>IFERROR(VLOOKUP(C422,'[1]Influenze Pivot Data Sheet'!$A$1:$M$461,8,FALSE),0)</f>
        <v>62</v>
      </c>
      <c r="W422" s="11">
        <f>IFERROR(VLOOKUP(C422,'[1]Influenze Pivot Data Sheet'!$A$1:$M$461,9,FALSE),0)</f>
        <v>69</v>
      </c>
      <c r="X422" s="11">
        <f>IFERROR(VLOOKUP(C422,'[1]Influenze Pivot Data Sheet'!$A$1:$M$461,10,FALSE),0)</f>
        <v>50</v>
      </c>
      <c r="Y422" s="11">
        <f>IFERROR(VLOOKUP(C422,'[1]Influenze Pivot Data Sheet'!$A$1:$M$461,11,FALSE),0)</f>
        <v>58</v>
      </c>
      <c r="Z422" s="11">
        <f>IFERROR(VLOOKUP(C422,'[1]Influenze Pivot Data Sheet'!$A$1:$M$461,12,FALSE),0)</f>
        <v>177</v>
      </c>
      <c r="AA422" s="11">
        <f>IFERROR(VLOOKUP(C422,'[1]Influenze Pivot Data Sheet'!$A$1:$M$461,13,FALSE),0)</f>
        <v>597</v>
      </c>
      <c r="AB422" s="4">
        <f t="shared" si="33"/>
        <v>4.4078986844090281E-3</v>
      </c>
      <c r="AC422" s="4">
        <f t="shared" si="34"/>
        <v>7.6694579368317994E-4</v>
      </c>
      <c r="AD422" s="4">
        <f t="shared" si="35"/>
        <v>6.7135852096137261E-4</v>
      </c>
      <c r="AE422" s="4">
        <f t="shared" si="37"/>
        <v>8.3264348537358062E-4</v>
      </c>
      <c r="AF422" s="4">
        <f t="shared" si="37"/>
        <v>9.7199499551078351E-4</v>
      </c>
      <c r="AG422" s="4">
        <f t="shared" si="37"/>
        <v>6.1041687303410878E-4</v>
      </c>
      <c r="AH422" s="4">
        <f t="shared" si="36"/>
        <v>8.3405927879916545E-4</v>
      </c>
      <c r="AI422" s="4">
        <f t="shared" si="36"/>
        <v>1.5898231045305238E-3</v>
      </c>
      <c r="AJ422" s="4">
        <f t="shared" si="36"/>
        <v>2.1104766127323111E-3</v>
      </c>
      <c r="AK422" s="4">
        <f t="shared" si="36"/>
        <v>5.76410404207796E-3</v>
      </c>
      <c r="AL422" s="4">
        <f t="shared" si="36"/>
        <v>2.2940934184131796E-3</v>
      </c>
      <c r="AM422" s="4">
        <f t="shared" si="36"/>
        <v>1.189043145472191E-3</v>
      </c>
    </row>
    <row r="423" spans="1:39" x14ac:dyDescent="0.3">
      <c r="A423" s="9" t="s">
        <v>490</v>
      </c>
      <c r="B423" s="9" t="s">
        <v>34</v>
      </c>
      <c r="C423" s="9" t="s">
        <v>497</v>
      </c>
      <c r="D423" s="10">
        <f>VLOOKUP(C423,'[1]Cenus Pivot Data Sheet'!$A$1:$M$469,2,FALSE)</f>
        <v>30541.286</v>
      </c>
      <c r="E423" s="10">
        <f>VLOOKUP(C423,'[1]Cenus Pivot Data Sheet'!$A$1:$M$469,3,FALSE)</f>
        <v>69659.87</v>
      </c>
      <c r="F423" s="10">
        <f>VLOOKUP(C423,'[1]Cenus Pivot Data Sheet'!$A$1:$M$469,4,FALSE)</f>
        <v>89523.048999999999</v>
      </c>
      <c r="G423" s="10">
        <f>VLOOKUP(C423,'[1]Cenus Pivot Data Sheet'!$A$1:$M$469,5,FALSE)</f>
        <v>70507.981999999989</v>
      </c>
      <c r="H423" s="10">
        <f>VLOOKUP(C423,'[1]Cenus Pivot Data Sheet'!$A$1:$M$469,6,FALSE)</f>
        <v>72545.951000000001</v>
      </c>
      <c r="I423" s="10">
        <f>VLOOKUP(C423,'[1]Cenus Pivot Data Sheet'!$A$1:$M$469,7,FALSE)</f>
        <v>93308.469000000012</v>
      </c>
      <c r="J423" s="10">
        <f>VLOOKUP(C423,'[1]Cenus Pivot Data Sheet'!$A$1:$M$469,8,FALSE)</f>
        <v>93619.74</v>
      </c>
      <c r="K423" s="10">
        <f>VLOOKUP(C423,'[1]Cenus Pivot Data Sheet'!$A$1:$M$469,9,FALSE)</f>
        <v>57916.83</v>
      </c>
      <c r="L423" s="10">
        <f>VLOOKUP(C423,'[1]Cenus Pivot Data Sheet'!$A$1:$M$469,10,FALSE)</f>
        <v>29529.327999999994</v>
      </c>
      <c r="M423" s="10">
        <f>VLOOKUP(C423,'[1]Cenus Pivot Data Sheet'!$A$1:$M$469,11,FALSE)</f>
        <v>12918.938000000002</v>
      </c>
      <c r="N423" s="10">
        <f>VLOOKUP(C423,'[1]Cenus Pivot Data Sheet'!$A$1:$M$469,12,FALSE)</f>
        <v>100365.09599999999</v>
      </c>
      <c r="O423" s="10">
        <f>VLOOKUP(C423,'[1]Cenus Pivot Data Sheet'!$A$1:$M$469,13,FALSE)</f>
        <v>620071.44299999985</v>
      </c>
      <c r="P423" s="11">
        <f>IFERROR(VLOOKUP(C423,'[1]Influenze Pivot Data Sheet'!$A$1:$M$461,2,FALSE),0)</f>
        <v>108</v>
      </c>
      <c r="Q423" s="11">
        <f>IFERROR(VLOOKUP(C423,'[1]Influenze Pivot Data Sheet'!$A$1:$M$461,3,FALSE),0)</f>
        <v>71</v>
      </c>
      <c r="R423" s="11">
        <f>IFERROR(VLOOKUP(C423,'[1]Influenze Pivot Data Sheet'!$A$1:$M$461,4,FALSE),0)</f>
        <v>58</v>
      </c>
      <c r="S423" s="11">
        <f>IFERROR(VLOOKUP(C423,'[1]Influenze Pivot Data Sheet'!$A$1:$M$461,5,FALSE),0)</f>
        <v>60</v>
      </c>
      <c r="T423" s="11">
        <f>IFERROR(VLOOKUP(C423,'[1]Influenze Pivot Data Sheet'!$A$1:$M$461,6,FALSE),0)</f>
        <v>52</v>
      </c>
      <c r="U423" s="11">
        <f>IFERROR(VLOOKUP(C423,'[1]Influenze Pivot Data Sheet'!$A$1:$M$461,7,FALSE),0)</f>
        <v>80</v>
      </c>
      <c r="V423" s="11">
        <f>IFERROR(VLOOKUP(C423,'[1]Influenze Pivot Data Sheet'!$A$1:$M$461,8,FALSE),0)</f>
        <v>60</v>
      </c>
      <c r="W423" s="11">
        <f>IFERROR(VLOOKUP(C423,'[1]Influenze Pivot Data Sheet'!$A$1:$M$461,9,FALSE),0)</f>
        <v>54</v>
      </c>
      <c r="X423" s="11">
        <f>IFERROR(VLOOKUP(C423,'[1]Influenze Pivot Data Sheet'!$A$1:$M$461,10,FALSE),0)</f>
        <v>64</v>
      </c>
      <c r="Y423" s="11">
        <f>IFERROR(VLOOKUP(C423,'[1]Influenze Pivot Data Sheet'!$A$1:$M$461,11,FALSE),0)</f>
        <v>82</v>
      </c>
      <c r="Z423" s="11">
        <f>IFERROR(VLOOKUP(C423,'[1]Influenze Pivot Data Sheet'!$A$1:$M$461,12,FALSE),0)</f>
        <v>200</v>
      </c>
      <c r="AA423" s="11">
        <f>IFERROR(VLOOKUP(C423,'[1]Influenze Pivot Data Sheet'!$A$1:$M$461,13,FALSE),0)</f>
        <v>689</v>
      </c>
      <c r="AB423" s="4">
        <f t="shared" si="33"/>
        <v>3.5361968713432694E-3</v>
      </c>
      <c r="AC423" s="4">
        <f t="shared" si="34"/>
        <v>1.0192381926638682E-3</v>
      </c>
      <c r="AD423" s="4">
        <f t="shared" si="35"/>
        <v>6.4787784428566551E-4</v>
      </c>
      <c r="AE423" s="4">
        <f t="shared" si="37"/>
        <v>8.5096748336947173E-4</v>
      </c>
      <c r="AF423" s="4">
        <f t="shared" si="37"/>
        <v>7.167870747190288E-4</v>
      </c>
      <c r="AG423" s="4">
        <f t="shared" si="37"/>
        <v>8.5737126390960283E-4</v>
      </c>
      <c r="AH423" s="4">
        <f t="shared" si="36"/>
        <v>6.4089047886695691E-4</v>
      </c>
      <c r="AI423" s="4">
        <f t="shared" si="36"/>
        <v>9.3237147129772121E-4</v>
      </c>
      <c r="AJ423" s="4">
        <f t="shared" si="36"/>
        <v>2.1673368252741821E-3</v>
      </c>
      <c r="AK423" s="4">
        <f t="shared" si="36"/>
        <v>6.347270959888498E-3</v>
      </c>
      <c r="AL423" s="4">
        <f t="shared" si="36"/>
        <v>1.9927246420408944E-3</v>
      </c>
      <c r="AM423" s="4">
        <f t="shared" si="36"/>
        <v>1.1111622826339386E-3</v>
      </c>
    </row>
    <row r="424" spans="1:39" x14ac:dyDescent="0.3">
      <c r="A424" s="9" t="s">
        <v>490</v>
      </c>
      <c r="B424" s="9" t="s">
        <v>36</v>
      </c>
      <c r="C424" s="9" t="s">
        <v>498</v>
      </c>
      <c r="D424" s="10">
        <f>VLOOKUP(C424,'[1]Cenus Pivot Data Sheet'!$A$1:$M$469,2,FALSE)</f>
        <v>24254.453999999998</v>
      </c>
      <c r="E424" s="10">
        <f>VLOOKUP(C424,'[1]Cenus Pivot Data Sheet'!$A$1:$M$469,3,FALSE)</f>
        <v>54415.659</v>
      </c>
      <c r="F424" s="10">
        <f>VLOOKUP(C424,'[1]Cenus Pivot Data Sheet'!$A$1:$M$469,4,FALSE)</f>
        <v>74607.438999999984</v>
      </c>
      <c r="G424" s="10">
        <f>VLOOKUP(C424,'[1]Cenus Pivot Data Sheet'!$A$1:$M$469,5,FALSE)</f>
        <v>58373.611999999994</v>
      </c>
      <c r="H424" s="10">
        <f>VLOOKUP(C424,'[1]Cenus Pivot Data Sheet'!$A$1:$M$469,6,FALSE)</f>
        <v>57037.104999999996</v>
      </c>
      <c r="I424" s="10">
        <f>VLOOKUP(C424,'[1]Cenus Pivot Data Sheet'!$A$1:$M$469,7,FALSE)</f>
        <v>73142.395000000019</v>
      </c>
      <c r="J424" s="10">
        <f>VLOOKUP(C424,'[1]Cenus Pivot Data Sheet'!$A$1:$M$469,8,FALSE)</f>
        <v>75695.969000000012</v>
      </c>
      <c r="K424" s="10">
        <f>VLOOKUP(C424,'[1]Cenus Pivot Data Sheet'!$A$1:$M$469,9,FALSE)</f>
        <v>49081.432999999997</v>
      </c>
      <c r="L424" s="10">
        <f>VLOOKUP(C424,'[1]Cenus Pivot Data Sheet'!$A$1:$M$469,10,FALSE)</f>
        <v>24436.006999999998</v>
      </c>
      <c r="M424" s="10">
        <f>VLOOKUP(C424,'[1]Cenus Pivot Data Sheet'!$A$1:$M$469,11,FALSE)</f>
        <v>11370.297</v>
      </c>
      <c r="N424" s="10">
        <f>VLOOKUP(C424,'[1]Cenus Pivot Data Sheet'!$A$1:$M$469,12,FALSE)</f>
        <v>84887.737000000008</v>
      </c>
      <c r="O424" s="10">
        <f>VLOOKUP(C424,'[1]Cenus Pivot Data Sheet'!$A$1:$M$469,13,FALSE)</f>
        <v>502414.37000000005</v>
      </c>
      <c r="P424" s="11">
        <f>IFERROR(VLOOKUP(C424,'[1]Influenze Pivot Data Sheet'!$A$1:$M$461,2,FALSE),0)</f>
        <v>128</v>
      </c>
      <c r="Q424" s="11">
        <f>IFERROR(VLOOKUP(C424,'[1]Influenze Pivot Data Sheet'!$A$1:$M$461,3,FALSE),0)</f>
        <v>52</v>
      </c>
      <c r="R424" s="11">
        <f>IFERROR(VLOOKUP(C424,'[1]Influenze Pivot Data Sheet'!$A$1:$M$461,4,FALSE),0)</f>
        <v>67</v>
      </c>
      <c r="S424" s="11">
        <f>IFERROR(VLOOKUP(C424,'[1]Influenze Pivot Data Sheet'!$A$1:$M$461,5,FALSE),0)</f>
        <v>39</v>
      </c>
      <c r="T424" s="11">
        <f>IFERROR(VLOOKUP(C424,'[1]Influenze Pivot Data Sheet'!$A$1:$M$461,6,FALSE),0)</f>
        <v>48</v>
      </c>
      <c r="U424" s="11">
        <f>IFERROR(VLOOKUP(C424,'[1]Influenze Pivot Data Sheet'!$A$1:$M$461,7,FALSE),0)</f>
        <v>31</v>
      </c>
      <c r="V424" s="11">
        <f>IFERROR(VLOOKUP(C424,'[1]Influenze Pivot Data Sheet'!$A$1:$M$461,8,FALSE),0)</f>
        <v>54</v>
      </c>
      <c r="W424" s="11">
        <f>IFERROR(VLOOKUP(C424,'[1]Influenze Pivot Data Sheet'!$A$1:$M$461,9,FALSE),0)</f>
        <v>54</v>
      </c>
      <c r="X424" s="11">
        <f>IFERROR(VLOOKUP(C424,'[1]Influenze Pivot Data Sheet'!$A$1:$M$461,10,FALSE),0)</f>
        <v>56</v>
      </c>
      <c r="Y424" s="11">
        <f>IFERROR(VLOOKUP(C424,'[1]Influenze Pivot Data Sheet'!$A$1:$M$461,11,FALSE),0)</f>
        <v>49</v>
      </c>
      <c r="Z424" s="11">
        <f>IFERROR(VLOOKUP(C424,'[1]Influenze Pivot Data Sheet'!$A$1:$M$461,12,FALSE),0)</f>
        <v>159</v>
      </c>
      <c r="AA424" s="11">
        <f>IFERROR(VLOOKUP(C424,'[1]Influenze Pivot Data Sheet'!$A$1:$M$461,13,FALSE),0)</f>
        <v>578</v>
      </c>
      <c r="AB424" s="4">
        <f t="shared" si="33"/>
        <v>5.2773812183114907E-3</v>
      </c>
      <c r="AC424" s="4">
        <f t="shared" si="34"/>
        <v>9.5560728208767996E-4</v>
      </c>
      <c r="AD424" s="4">
        <f t="shared" si="35"/>
        <v>8.980337738171125E-4</v>
      </c>
      <c r="AE424" s="4">
        <f t="shared" si="37"/>
        <v>6.681101042710875E-4</v>
      </c>
      <c r="AF424" s="4">
        <f t="shared" si="37"/>
        <v>8.415574387935714E-4</v>
      </c>
      <c r="AG424" s="4">
        <f t="shared" si="37"/>
        <v>4.2383080291532693E-4</v>
      </c>
      <c r="AH424" s="4">
        <f t="shared" si="36"/>
        <v>7.133801272826033E-4</v>
      </c>
      <c r="AI424" s="4">
        <f t="shared" si="36"/>
        <v>1.1002123756248111E-3</v>
      </c>
      <c r="AJ424" s="4">
        <f t="shared" si="36"/>
        <v>2.2917001128703231E-3</v>
      </c>
      <c r="AK424" s="4">
        <f t="shared" si="36"/>
        <v>4.3094740621111302E-3</v>
      </c>
      <c r="AL424" s="4">
        <f t="shared" si="36"/>
        <v>1.8730620654900953E-3</v>
      </c>
      <c r="AM424" s="4">
        <f t="shared" si="36"/>
        <v>1.1504448011707945E-3</v>
      </c>
    </row>
    <row r="425" spans="1:39" x14ac:dyDescent="0.3">
      <c r="A425" s="9" t="s">
        <v>490</v>
      </c>
      <c r="B425" s="9" t="s">
        <v>38</v>
      </c>
      <c r="C425" s="9" t="s">
        <v>499</v>
      </c>
      <c r="D425" s="10">
        <f>VLOOKUP(C425,'[1]Cenus Pivot Data Sheet'!$A$1:$M$469,2,FALSE)</f>
        <v>28365</v>
      </c>
      <c r="E425" s="10">
        <f>VLOOKUP(C425,'[1]Cenus Pivot Data Sheet'!$A$1:$M$469,3,FALSE)</f>
        <v>63950</v>
      </c>
      <c r="F425" s="10">
        <f>VLOOKUP(C425,'[1]Cenus Pivot Data Sheet'!$A$1:$M$469,4,FALSE)</f>
        <v>84590</v>
      </c>
      <c r="G425" s="10">
        <f>VLOOKUP(C425,'[1]Cenus Pivot Data Sheet'!$A$1:$M$469,5,FALSE)</f>
        <v>67970</v>
      </c>
      <c r="H425" s="10">
        <f>VLOOKUP(C425,'[1]Cenus Pivot Data Sheet'!$A$1:$M$469,6,FALSE)</f>
        <v>67004</v>
      </c>
      <c r="I425" s="10">
        <f>VLOOKUP(C425,'[1]Cenus Pivot Data Sheet'!$A$1:$M$469,7,FALSE)</f>
        <v>83777</v>
      </c>
      <c r="J425" s="10">
        <f>VLOOKUP(C425,'[1]Cenus Pivot Data Sheet'!$A$1:$M$469,8,FALSE)</f>
        <v>90409</v>
      </c>
      <c r="K425" s="10">
        <f>VLOOKUP(C425,'[1]Cenus Pivot Data Sheet'!$A$1:$M$469,9,FALSE)</f>
        <v>60957</v>
      </c>
      <c r="L425" s="10">
        <f>VLOOKUP(C425,'[1]Cenus Pivot Data Sheet'!$A$1:$M$469,10,FALSE)</f>
        <v>28694</v>
      </c>
      <c r="M425" s="10">
        <f>VLOOKUP(C425,'[1]Cenus Pivot Data Sheet'!$A$1:$M$469,11,FALSE)</f>
        <v>12702</v>
      </c>
      <c r="N425" s="10">
        <f>VLOOKUP(C425,'[1]Cenus Pivot Data Sheet'!$A$1:$M$469,12,FALSE)</f>
        <v>102353</v>
      </c>
      <c r="O425" s="10">
        <f>VLOOKUP(C425,'[1]Cenus Pivot Data Sheet'!$A$1:$M$469,13,FALSE)</f>
        <v>588418</v>
      </c>
      <c r="P425" s="11">
        <f>IFERROR(VLOOKUP(C425,'[1]Influenze Pivot Data Sheet'!$A$1:$M$461,2,FALSE),0)</f>
        <v>116</v>
      </c>
      <c r="Q425" s="11">
        <f>IFERROR(VLOOKUP(C425,'[1]Influenze Pivot Data Sheet'!$A$1:$M$461,3,FALSE),0)</f>
        <v>67</v>
      </c>
      <c r="R425" s="11">
        <f>IFERROR(VLOOKUP(C425,'[1]Influenze Pivot Data Sheet'!$A$1:$M$461,4,FALSE),0)</f>
        <v>64</v>
      </c>
      <c r="S425" s="11">
        <f>IFERROR(VLOOKUP(C425,'[1]Influenze Pivot Data Sheet'!$A$1:$M$461,5,FALSE),0)</f>
        <v>41</v>
      </c>
      <c r="T425" s="11">
        <f>IFERROR(VLOOKUP(C425,'[1]Influenze Pivot Data Sheet'!$A$1:$M$461,6,FALSE),0)</f>
        <v>55</v>
      </c>
      <c r="U425" s="11">
        <f>IFERROR(VLOOKUP(C425,'[1]Influenze Pivot Data Sheet'!$A$1:$M$461,7,FALSE),0)</f>
        <v>44</v>
      </c>
      <c r="V425" s="11">
        <f>IFERROR(VLOOKUP(C425,'[1]Influenze Pivot Data Sheet'!$A$1:$M$461,8,FALSE),0)</f>
        <v>44</v>
      </c>
      <c r="W425" s="11">
        <f>IFERROR(VLOOKUP(C425,'[1]Influenze Pivot Data Sheet'!$A$1:$M$461,9,FALSE),0)</f>
        <v>40</v>
      </c>
      <c r="X425" s="11">
        <f>IFERROR(VLOOKUP(C425,'[1]Influenze Pivot Data Sheet'!$A$1:$M$461,10,FALSE),0)</f>
        <v>59</v>
      </c>
      <c r="Y425" s="11">
        <f>IFERROR(VLOOKUP(C425,'[1]Influenze Pivot Data Sheet'!$A$1:$M$461,11,FALSE),0)</f>
        <v>56</v>
      </c>
      <c r="Z425" s="11">
        <f>IFERROR(VLOOKUP(C425,'[1]Influenze Pivot Data Sheet'!$A$1:$M$461,12,FALSE),0)</f>
        <v>155</v>
      </c>
      <c r="AA425" s="11">
        <f>IFERROR(VLOOKUP(C425,'[1]Influenze Pivot Data Sheet'!$A$1:$M$461,13,FALSE),0)</f>
        <v>586</v>
      </c>
      <c r="AB425" s="4">
        <f t="shared" si="33"/>
        <v>4.0895469769081615E-3</v>
      </c>
      <c r="AC425" s="4">
        <f t="shared" si="34"/>
        <v>1.0476935105551211E-3</v>
      </c>
      <c r="AD425" s="4">
        <f t="shared" si="35"/>
        <v>7.5659061354770062E-4</v>
      </c>
      <c r="AE425" s="4">
        <f t="shared" si="37"/>
        <v>6.0320729733706049E-4</v>
      </c>
      <c r="AF425" s="4">
        <f t="shared" si="37"/>
        <v>8.2084651662587313E-4</v>
      </c>
      <c r="AG425" s="4">
        <f t="shared" si="37"/>
        <v>5.2520381488952816E-4</v>
      </c>
      <c r="AH425" s="4">
        <f t="shared" si="36"/>
        <v>4.86677211339579E-4</v>
      </c>
      <c r="AI425" s="4">
        <f t="shared" si="36"/>
        <v>6.5620027232311297E-4</v>
      </c>
      <c r="AJ425" s="4">
        <f t="shared" si="36"/>
        <v>2.056178992123789E-3</v>
      </c>
      <c r="AK425" s="4">
        <f t="shared" si="36"/>
        <v>4.4087545268461656E-3</v>
      </c>
      <c r="AL425" s="4">
        <f t="shared" si="36"/>
        <v>1.514366945766123E-3</v>
      </c>
      <c r="AM425" s="4">
        <f t="shared" si="36"/>
        <v>9.9589067635592388E-4</v>
      </c>
    </row>
    <row r="426" spans="1:39" x14ac:dyDescent="0.3">
      <c r="A426" s="9" t="s">
        <v>500</v>
      </c>
      <c r="B426" s="9" t="s">
        <v>22</v>
      </c>
      <c r="C426" s="9" t="s">
        <v>501</v>
      </c>
      <c r="D426" s="10">
        <f>VLOOKUP(C426,'[1]Cenus Pivot Data Sheet'!$A$1:$M$469,2,FALSE)</f>
        <v>519928.79699999985</v>
      </c>
      <c r="E426" s="10">
        <f>VLOOKUP(C426,'[1]Cenus Pivot Data Sheet'!$A$1:$M$469,3,FALSE)</f>
        <v>991352.29000000015</v>
      </c>
      <c r="F426" s="10">
        <f>VLOOKUP(C426,'[1]Cenus Pivot Data Sheet'!$A$1:$M$469,4,FALSE)</f>
        <v>1107530.004</v>
      </c>
      <c r="G426" s="10">
        <f>VLOOKUP(C426,'[1]Cenus Pivot Data Sheet'!$A$1:$M$469,5,FALSE)</f>
        <v>1039711.3880000002</v>
      </c>
      <c r="H426" s="10">
        <f>VLOOKUP(C426,'[1]Cenus Pivot Data Sheet'!$A$1:$M$469,6,FALSE)</f>
        <v>1140954.7509999999</v>
      </c>
      <c r="I426" s="10">
        <f>VLOOKUP(C426,'[1]Cenus Pivot Data Sheet'!$A$1:$M$469,7,FALSE)</f>
        <v>1134156.0450000002</v>
      </c>
      <c r="J426" s="10">
        <f>VLOOKUP(C426,'[1]Cenus Pivot Data Sheet'!$A$1:$M$469,8,FALSE)</f>
        <v>847118.27399999998</v>
      </c>
      <c r="K426" s="10">
        <f>VLOOKUP(C426,'[1]Cenus Pivot Data Sheet'!$A$1:$M$469,9,FALSE)</f>
        <v>488568.8559999998</v>
      </c>
      <c r="L426" s="10">
        <f>VLOOKUP(C426,'[1]Cenus Pivot Data Sheet'!$A$1:$M$469,10,FALSE)</f>
        <v>298835.05900000001</v>
      </c>
      <c r="M426" s="10">
        <f>VLOOKUP(C426,'[1]Cenus Pivot Data Sheet'!$A$1:$M$469,11,FALSE)</f>
        <v>111089.51499999996</v>
      </c>
      <c r="N426" s="10">
        <f>VLOOKUP(C426,'[1]Cenus Pivot Data Sheet'!$A$1:$M$469,12,FALSE)</f>
        <v>898493.4299999997</v>
      </c>
      <c r="O426" s="10">
        <f>VLOOKUP(C426,'[1]Cenus Pivot Data Sheet'!$A$1:$M$469,13,FALSE)</f>
        <v>7679244.9790000003</v>
      </c>
      <c r="P426" s="11">
        <f>IFERROR(VLOOKUP(C426,'[1]Influenze Pivot Data Sheet'!$A$1:$M$461,2,FALSE),0)</f>
        <v>106</v>
      </c>
      <c r="Q426" s="11">
        <f>IFERROR(VLOOKUP(C426,'[1]Influenze Pivot Data Sheet'!$A$1:$M$461,3,FALSE),0)</f>
        <v>54</v>
      </c>
      <c r="R426" s="11">
        <f>IFERROR(VLOOKUP(C426,'[1]Influenze Pivot Data Sheet'!$A$1:$M$461,4,FALSE),0)</f>
        <v>61</v>
      </c>
      <c r="S426" s="11">
        <f>IFERROR(VLOOKUP(C426,'[1]Influenze Pivot Data Sheet'!$A$1:$M$461,5,FALSE),0)</f>
        <v>40</v>
      </c>
      <c r="T426" s="11">
        <f>IFERROR(VLOOKUP(C426,'[1]Influenze Pivot Data Sheet'!$A$1:$M$461,6,FALSE),0)</f>
        <v>72</v>
      </c>
      <c r="U426" s="11">
        <f>IFERROR(VLOOKUP(C426,'[1]Influenze Pivot Data Sheet'!$A$1:$M$461,7,FALSE),0)</f>
        <v>52</v>
      </c>
      <c r="V426" s="11">
        <f>IFERROR(VLOOKUP(C426,'[1]Influenze Pivot Data Sheet'!$A$1:$M$461,8,FALSE),0)</f>
        <v>79</v>
      </c>
      <c r="W426" s="11">
        <f>IFERROR(VLOOKUP(C426,'[1]Influenze Pivot Data Sheet'!$A$1:$M$461,9,FALSE),0)</f>
        <v>118</v>
      </c>
      <c r="X426" s="11">
        <f>IFERROR(VLOOKUP(C426,'[1]Influenze Pivot Data Sheet'!$A$1:$M$461,10,FALSE),0)</f>
        <v>351</v>
      </c>
      <c r="Y426" s="11">
        <f>IFERROR(VLOOKUP(C426,'[1]Influenze Pivot Data Sheet'!$A$1:$M$461,11,FALSE),0)</f>
        <v>550</v>
      </c>
      <c r="Z426" s="11">
        <f>IFERROR(VLOOKUP(C426,'[1]Influenze Pivot Data Sheet'!$A$1:$M$461,12,FALSE),0)</f>
        <v>1019</v>
      </c>
      <c r="AA426" s="11">
        <f>IFERROR(VLOOKUP(C426,'[1]Influenze Pivot Data Sheet'!$A$1:$M$461,13,FALSE),0)</f>
        <v>1483</v>
      </c>
      <c r="AB426" s="4">
        <f t="shared" si="33"/>
        <v>2.0387407008733166E-4</v>
      </c>
      <c r="AC426" s="4">
        <f t="shared" si="34"/>
        <v>5.4471049842432896E-5</v>
      </c>
      <c r="AD426" s="4">
        <f t="shared" si="35"/>
        <v>5.5077514631377879E-5</v>
      </c>
      <c r="AE426" s="4">
        <f t="shared" si="37"/>
        <v>3.8472214945095895E-5</v>
      </c>
      <c r="AF426" s="4">
        <f t="shared" si="37"/>
        <v>6.3105044206963475E-5</v>
      </c>
      <c r="AG426" s="4">
        <f t="shared" si="37"/>
        <v>4.5849070089821717E-5</v>
      </c>
      <c r="AH426" s="4">
        <f t="shared" si="36"/>
        <v>9.325734366108126E-5</v>
      </c>
      <c r="AI426" s="4">
        <f t="shared" si="36"/>
        <v>2.415217395682709E-4</v>
      </c>
      <c r="AJ426" s="4">
        <f t="shared" si="36"/>
        <v>1.1745609808118263E-3</v>
      </c>
      <c r="AK426" s="4">
        <f t="shared" si="36"/>
        <v>4.9509622937862338E-3</v>
      </c>
      <c r="AL426" s="4">
        <f t="shared" si="36"/>
        <v>1.1341207024741409E-3</v>
      </c>
      <c r="AM426" s="4">
        <f t="shared" si="36"/>
        <v>1.9311794376341383E-4</v>
      </c>
    </row>
    <row r="427" spans="1:39" x14ac:dyDescent="0.3">
      <c r="A427" s="9" t="s">
        <v>500</v>
      </c>
      <c r="B427" s="9" t="s">
        <v>24</v>
      </c>
      <c r="C427" s="9" t="s">
        <v>502</v>
      </c>
      <c r="D427" s="10">
        <f>VLOOKUP(C427,'[1]Cenus Pivot Data Sheet'!$A$1:$M$469,2,FALSE)</f>
        <v>487537.63099999976</v>
      </c>
      <c r="E427" s="10">
        <f>VLOOKUP(C427,'[1]Cenus Pivot Data Sheet'!$A$1:$M$469,3,FALSE)</f>
        <v>972981.26199999987</v>
      </c>
      <c r="F427" s="10">
        <f>VLOOKUP(C427,'[1]Cenus Pivot Data Sheet'!$A$1:$M$469,4,FALSE)</f>
        <v>1057759.9539999999</v>
      </c>
      <c r="G427" s="10">
        <f>VLOOKUP(C427,'[1]Cenus Pivot Data Sheet'!$A$1:$M$469,5,FALSE)</f>
        <v>1012992.3089999995</v>
      </c>
      <c r="H427" s="10">
        <f>VLOOKUP(C427,'[1]Cenus Pivot Data Sheet'!$A$1:$M$469,6,FALSE)</f>
        <v>1100827.96</v>
      </c>
      <c r="I427" s="10">
        <f>VLOOKUP(C427,'[1]Cenus Pivot Data Sheet'!$A$1:$M$469,7,FALSE)</f>
        <v>1138121.2490000003</v>
      </c>
      <c r="J427" s="10">
        <f>VLOOKUP(C427,'[1]Cenus Pivot Data Sheet'!$A$1:$M$469,8,FALSE)</f>
        <v>861754.86500000011</v>
      </c>
      <c r="K427" s="10">
        <f>VLOOKUP(C427,'[1]Cenus Pivot Data Sheet'!$A$1:$M$469,9,FALSE)</f>
        <v>487316.80099999992</v>
      </c>
      <c r="L427" s="10">
        <f>VLOOKUP(C427,'[1]Cenus Pivot Data Sheet'!$A$1:$M$469,10,FALSE)</f>
        <v>285802.179</v>
      </c>
      <c r="M427" s="10">
        <f>VLOOKUP(C427,'[1]Cenus Pivot Data Sheet'!$A$1:$M$469,11,FALSE)</f>
        <v>106553.46300000002</v>
      </c>
      <c r="N427" s="10">
        <f>VLOOKUP(C427,'[1]Cenus Pivot Data Sheet'!$A$1:$M$469,12,FALSE)</f>
        <v>879672.44299999997</v>
      </c>
      <c r="O427" s="10">
        <f>VLOOKUP(C427,'[1]Cenus Pivot Data Sheet'!$A$1:$M$469,13,FALSE)</f>
        <v>7511647.6729999995</v>
      </c>
      <c r="P427" s="11">
        <f>IFERROR(VLOOKUP(C427,'[1]Influenze Pivot Data Sheet'!$A$1:$M$461,2,FALSE),0)</f>
        <v>95</v>
      </c>
      <c r="Q427" s="11">
        <f>IFERROR(VLOOKUP(C427,'[1]Influenze Pivot Data Sheet'!$A$1:$M$461,3,FALSE),0)</f>
        <v>63</v>
      </c>
      <c r="R427" s="11">
        <f>IFERROR(VLOOKUP(C427,'[1]Influenze Pivot Data Sheet'!$A$1:$M$461,4,FALSE),0)</f>
        <v>57</v>
      </c>
      <c r="S427" s="11">
        <f>IFERROR(VLOOKUP(C427,'[1]Influenze Pivot Data Sheet'!$A$1:$M$461,5,FALSE),0)</f>
        <v>50</v>
      </c>
      <c r="T427" s="11">
        <f>IFERROR(VLOOKUP(C427,'[1]Influenze Pivot Data Sheet'!$A$1:$M$461,6,FALSE),0)</f>
        <v>50</v>
      </c>
      <c r="U427" s="11">
        <f>IFERROR(VLOOKUP(C427,'[1]Influenze Pivot Data Sheet'!$A$1:$M$461,7,FALSE),0)</f>
        <v>48</v>
      </c>
      <c r="V427" s="11">
        <f>IFERROR(VLOOKUP(C427,'[1]Influenze Pivot Data Sheet'!$A$1:$M$461,8,FALSE),0)</f>
        <v>73</v>
      </c>
      <c r="W427" s="11">
        <f>IFERROR(VLOOKUP(C427,'[1]Influenze Pivot Data Sheet'!$A$1:$M$461,9,FALSE),0)</f>
        <v>129</v>
      </c>
      <c r="X427" s="11">
        <f>IFERROR(VLOOKUP(C427,'[1]Influenze Pivot Data Sheet'!$A$1:$M$461,10,FALSE),0)</f>
        <v>329</v>
      </c>
      <c r="Y427" s="11">
        <f>IFERROR(VLOOKUP(C427,'[1]Influenze Pivot Data Sheet'!$A$1:$M$461,11,FALSE),0)</f>
        <v>581</v>
      </c>
      <c r="Z427" s="11">
        <f>IFERROR(VLOOKUP(C427,'[1]Influenze Pivot Data Sheet'!$A$1:$M$461,12,FALSE),0)</f>
        <v>1039</v>
      </c>
      <c r="AA427" s="11">
        <f>IFERROR(VLOOKUP(C427,'[1]Influenze Pivot Data Sheet'!$A$1:$M$461,13,FALSE),0)</f>
        <v>1475</v>
      </c>
      <c r="AB427" s="4">
        <f t="shared" si="33"/>
        <v>1.9485675352924714E-4</v>
      </c>
      <c r="AC427" s="4">
        <f t="shared" si="34"/>
        <v>6.4749448381463292E-5</v>
      </c>
      <c r="AD427" s="4">
        <f t="shared" si="35"/>
        <v>5.3887462636915072E-5</v>
      </c>
      <c r="AE427" s="4">
        <f t="shared" si="37"/>
        <v>4.9358716305910295E-5</v>
      </c>
      <c r="AF427" s="4">
        <f t="shared" si="37"/>
        <v>4.5420357964018286E-5</v>
      </c>
      <c r="AG427" s="4">
        <f t="shared" si="37"/>
        <v>4.2174768322948679E-5</v>
      </c>
      <c r="AH427" s="4">
        <f t="shared" si="36"/>
        <v>8.4710864962740871E-5</v>
      </c>
      <c r="AI427" s="4">
        <f t="shared" si="36"/>
        <v>2.6471486256021785E-4</v>
      </c>
      <c r="AJ427" s="4">
        <f t="shared" si="36"/>
        <v>1.151145877022862E-3</v>
      </c>
      <c r="AK427" s="4">
        <f t="shared" si="36"/>
        <v>5.4526618247968152E-3</v>
      </c>
      <c r="AL427" s="4">
        <f t="shared" si="36"/>
        <v>1.1811214597749996E-3</v>
      </c>
      <c r="AM427" s="4">
        <f t="shared" si="36"/>
        <v>1.9636171239790256E-4</v>
      </c>
    </row>
    <row r="428" spans="1:39" x14ac:dyDescent="0.3">
      <c r="A428" s="9" t="s">
        <v>500</v>
      </c>
      <c r="B428" s="9" t="s">
        <v>26</v>
      </c>
      <c r="C428" s="9" t="s">
        <v>503</v>
      </c>
      <c r="D428" s="10">
        <f>VLOOKUP(C428,'[1]Cenus Pivot Data Sheet'!$A$1:$M$469,2,FALSE)</f>
        <v>499876.48900000006</v>
      </c>
      <c r="E428" s="10">
        <f>VLOOKUP(C428,'[1]Cenus Pivot Data Sheet'!$A$1:$M$469,3,FALSE)</f>
        <v>998421.24</v>
      </c>
      <c r="F428" s="10">
        <f>VLOOKUP(C428,'[1]Cenus Pivot Data Sheet'!$A$1:$M$469,4,FALSE)</f>
        <v>1097439.6370000003</v>
      </c>
      <c r="G428" s="10">
        <f>VLOOKUP(C428,'[1]Cenus Pivot Data Sheet'!$A$1:$M$469,5,FALSE)</f>
        <v>1053548.8579999998</v>
      </c>
      <c r="H428" s="10">
        <f>VLOOKUP(C428,'[1]Cenus Pivot Data Sheet'!$A$1:$M$469,6,FALSE)</f>
        <v>1104820.5030000005</v>
      </c>
      <c r="I428" s="10">
        <f>VLOOKUP(C428,'[1]Cenus Pivot Data Sheet'!$A$1:$M$469,7,FALSE)</f>
        <v>1169901.5619999995</v>
      </c>
      <c r="J428" s="10">
        <f>VLOOKUP(C428,'[1]Cenus Pivot Data Sheet'!$A$1:$M$469,8,FALSE)</f>
        <v>906149.03500000015</v>
      </c>
      <c r="K428" s="10">
        <f>VLOOKUP(C428,'[1]Cenus Pivot Data Sheet'!$A$1:$M$469,9,FALSE)</f>
        <v>517553.06599999993</v>
      </c>
      <c r="L428" s="10">
        <f>VLOOKUP(C428,'[1]Cenus Pivot Data Sheet'!$A$1:$M$469,10,FALSE)</f>
        <v>294182.09499999997</v>
      </c>
      <c r="M428" s="10">
        <f>VLOOKUP(C428,'[1]Cenus Pivot Data Sheet'!$A$1:$M$469,11,FALSE)</f>
        <v>114073.197</v>
      </c>
      <c r="N428" s="10">
        <f>VLOOKUP(C428,'[1]Cenus Pivot Data Sheet'!$A$1:$M$469,12,FALSE)</f>
        <v>925808.35799999989</v>
      </c>
      <c r="O428" s="10">
        <f>VLOOKUP(C428,'[1]Cenus Pivot Data Sheet'!$A$1:$M$469,13,FALSE)</f>
        <v>7755965.682</v>
      </c>
      <c r="P428" s="11">
        <f>IFERROR(VLOOKUP(C428,'[1]Influenze Pivot Data Sheet'!$A$1:$M$461,2,FALSE),0)</f>
        <v>105</v>
      </c>
      <c r="Q428" s="11">
        <f>IFERROR(VLOOKUP(C428,'[1]Influenze Pivot Data Sheet'!$A$1:$M$461,3,FALSE),0)</f>
        <v>49</v>
      </c>
      <c r="R428" s="11">
        <f>IFERROR(VLOOKUP(C428,'[1]Influenze Pivot Data Sheet'!$A$1:$M$461,4,FALSE),0)</f>
        <v>59</v>
      </c>
      <c r="S428" s="11">
        <f>IFERROR(VLOOKUP(C428,'[1]Influenze Pivot Data Sheet'!$A$1:$M$461,5,FALSE),0)</f>
        <v>27</v>
      </c>
      <c r="T428" s="11">
        <f>IFERROR(VLOOKUP(C428,'[1]Influenze Pivot Data Sheet'!$A$1:$M$461,6,FALSE),0)</f>
        <v>59</v>
      </c>
      <c r="U428" s="11">
        <f>IFERROR(VLOOKUP(C428,'[1]Influenze Pivot Data Sheet'!$A$1:$M$461,7,FALSE),0)</f>
        <v>62</v>
      </c>
      <c r="V428" s="11">
        <f>IFERROR(VLOOKUP(C428,'[1]Influenze Pivot Data Sheet'!$A$1:$M$461,8,FALSE),0)</f>
        <v>92</v>
      </c>
      <c r="W428" s="11">
        <f>IFERROR(VLOOKUP(C428,'[1]Influenze Pivot Data Sheet'!$A$1:$M$461,9,FALSE),0)</f>
        <v>197</v>
      </c>
      <c r="X428" s="11">
        <f>IFERROR(VLOOKUP(C428,'[1]Influenze Pivot Data Sheet'!$A$1:$M$461,10,FALSE),0)</f>
        <v>346</v>
      </c>
      <c r="Y428" s="11">
        <f>IFERROR(VLOOKUP(C428,'[1]Influenze Pivot Data Sheet'!$A$1:$M$461,11,FALSE),0)</f>
        <v>661</v>
      </c>
      <c r="Z428" s="11">
        <f>IFERROR(VLOOKUP(C428,'[1]Influenze Pivot Data Sheet'!$A$1:$M$461,12,FALSE),0)</f>
        <v>1204</v>
      </c>
      <c r="AA428" s="11">
        <f>IFERROR(VLOOKUP(C428,'[1]Influenze Pivot Data Sheet'!$A$1:$M$461,13,FALSE),0)</f>
        <v>1657</v>
      </c>
      <c r="AB428" s="4">
        <f t="shared" si="33"/>
        <v>2.1005188743733851E-4</v>
      </c>
      <c r="AC428" s="4">
        <f t="shared" si="34"/>
        <v>4.9077481564795234E-5</v>
      </c>
      <c r="AD428" s="4">
        <f t="shared" si="35"/>
        <v>5.3761499048170412E-5</v>
      </c>
      <c r="AE428" s="4">
        <f t="shared" si="37"/>
        <v>2.5627667663420319E-5</v>
      </c>
      <c r="AF428" s="4">
        <f t="shared" si="37"/>
        <v>5.3402339873122337E-5</v>
      </c>
      <c r="AG428" s="4">
        <f t="shared" si="37"/>
        <v>5.2995911804757494E-5</v>
      </c>
      <c r="AH428" s="4">
        <f t="shared" si="36"/>
        <v>1.0152855264035014E-4</v>
      </c>
      <c r="AI428" s="4">
        <f t="shared" si="36"/>
        <v>3.8063729681392714E-4</v>
      </c>
      <c r="AJ428" s="4">
        <f t="shared" si="36"/>
        <v>1.1761422801751414E-3</v>
      </c>
      <c r="AK428" s="4">
        <f t="shared" si="36"/>
        <v>5.7945250714766944E-3</v>
      </c>
      <c r="AL428" s="4">
        <f t="shared" si="36"/>
        <v>1.3004851269662011E-3</v>
      </c>
      <c r="AM428" s="4">
        <f t="shared" si="36"/>
        <v>2.1364199739118959E-4</v>
      </c>
    </row>
    <row r="429" spans="1:39" x14ac:dyDescent="0.3">
      <c r="A429" s="9" t="s">
        <v>500</v>
      </c>
      <c r="B429" s="9" t="s">
        <v>28</v>
      </c>
      <c r="C429" s="9" t="s">
        <v>504</v>
      </c>
      <c r="D429" s="10">
        <f>VLOOKUP(C429,'[1]Cenus Pivot Data Sheet'!$A$1:$M$469,2,FALSE)</f>
        <v>473883.53800000041</v>
      </c>
      <c r="E429" s="10">
        <f>VLOOKUP(C429,'[1]Cenus Pivot Data Sheet'!$A$1:$M$469,3,FALSE)</f>
        <v>957443.90399999975</v>
      </c>
      <c r="F429" s="10">
        <f>VLOOKUP(C429,'[1]Cenus Pivot Data Sheet'!$A$1:$M$469,4,FALSE)</f>
        <v>1040126.5899999999</v>
      </c>
      <c r="G429" s="10">
        <f>VLOOKUP(C429,'[1]Cenus Pivot Data Sheet'!$A$1:$M$469,5,FALSE)</f>
        <v>1021144.6570000001</v>
      </c>
      <c r="H429" s="10">
        <f>VLOOKUP(C429,'[1]Cenus Pivot Data Sheet'!$A$1:$M$469,6,FALSE)</f>
        <v>1041669.4269999998</v>
      </c>
      <c r="I429" s="10">
        <f>VLOOKUP(C429,'[1]Cenus Pivot Data Sheet'!$A$1:$M$469,7,FALSE)</f>
        <v>1119139.4890000001</v>
      </c>
      <c r="J429" s="10">
        <f>VLOOKUP(C429,'[1]Cenus Pivot Data Sheet'!$A$1:$M$469,8,FALSE)</f>
        <v>884088.28099999996</v>
      </c>
      <c r="K429" s="10">
        <f>VLOOKUP(C429,'[1]Cenus Pivot Data Sheet'!$A$1:$M$469,9,FALSE)</f>
        <v>509520.31600000011</v>
      </c>
      <c r="L429" s="10">
        <f>VLOOKUP(C429,'[1]Cenus Pivot Data Sheet'!$A$1:$M$469,10,FALSE)</f>
        <v>279046.16999999993</v>
      </c>
      <c r="M429" s="10">
        <f>VLOOKUP(C429,'[1]Cenus Pivot Data Sheet'!$A$1:$M$469,11,FALSE)</f>
        <v>110440.63699999997</v>
      </c>
      <c r="N429" s="10">
        <f>VLOOKUP(C429,'[1]Cenus Pivot Data Sheet'!$A$1:$M$469,12,FALSE)</f>
        <v>899007.12300000002</v>
      </c>
      <c r="O429" s="10">
        <f>VLOOKUP(C429,'[1]Cenus Pivot Data Sheet'!$A$1:$M$469,13,FALSE)</f>
        <v>7436503.0089999996</v>
      </c>
      <c r="P429" s="11">
        <f>IFERROR(VLOOKUP(C429,'[1]Influenze Pivot Data Sheet'!$A$1:$M$461,2,FALSE),0)</f>
        <v>76</v>
      </c>
      <c r="Q429" s="11">
        <f>IFERROR(VLOOKUP(C429,'[1]Influenze Pivot Data Sheet'!$A$1:$M$461,3,FALSE),0)</f>
        <v>59</v>
      </c>
      <c r="R429" s="11">
        <f>IFERROR(VLOOKUP(C429,'[1]Influenze Pivot Data Sheet'!$A$1:$M$461,4,FALSE),0)</f>
        <v>49</v>
      </c>
      <c r="S429" s="11">
        <f>IFERROR(VLOOKUP(C429,'[1]Influenze Pivot Data Sheet'!$A$1:$M$461,5,FALSE),0)</f>
        <v>54</v>
      </c>
      <c r="T429" s="11">
        <f>IFERROR(VLOOKUP(C429,'[1]Influenze Pivot Data Sheet'!$A$1:$M$461,6,FALSE),0)</f>
        <v>43</v>
      </c>
      <c r="U429" s="11">
        <f>IFERROR(VLOOKUP(C429,'[1]Influenze Pivot Data Sheet'!$A$1:$M$461,7,FALSE),0)</f>
        <v>65</v>
      </c>
      <c r="V429" s="11">
        <f>IFERROR(VLOOKUP(C429,'[1]Influenze Pivot Data Sheet'!$A$1:$M$461,8,FALSE),0)</f>
        <v>55</v>
      </c>
      <c r="W429" s="11">
        <f>IFERROR(VLOOKUP(C429,'[1]Influenze Pivot Data Sheet'!$A$1:$M$461,9,FALSE),0)</f>
        <v>135</v>
      </c>
      <c r="X429" s="11">
        <f>IFERROR(VLOOKUP(C429,'[1]Influenze Pivot Data Sheet'!$A$1:$M$461,10,FALSE),0)</f>
        <v>330</v>
      </c>
      <c r="Y429" s="11">
        <f>IFERROR(VLOOKUP(C429,'[1]Influenze Pivot Data Sheet'!$A$1:$M$461,11,FALSE),0)</f>
        <v>643</v>
      </c>
      <c r="Z429" s="11">
        <f>IFERROR(VLOOKUP(C429,'[1]Influenze Pivot Data Sheet'!$A$1:$M$461,12,FALSE),0)</f>
        <v>1108</v>
      </c>
      <c r="AA429" s="11">
        <f>IFERROR(VLOOKUP(C429,'[1]Influenze Pivot Data Sheet'!$A$1:$M$461,13,FALSE),0)</f>
        <v>1509</v>
      </c>
      <c r="AB429" s="4">
        <f t="shared" si="33"/>
        <v>1.6037695742872573E-4</v>
      </c>
      <c r="AC429" s="4">
        <f t="shared" si="34"/>
        <v>6.1622409159962666E-5</v>
      </c>
      <c r="AD429" s="4">
        <f t="shared" si="35"/>
        <v>4.7109650374383762E-5</v>
      </c>
      <c r="AE429" s="4">
        <f t="shared" si="37"/>
        <v>5.2881831804952578E-5</v>
      </c>
      <c r="AF429" s="4">
        <f t="shared" si="37"/>
        <v>4.1279890611592276E-5</v>
      </c>
      <c r="AG429" s="4">
        <f t="shared" si="37"/>
        <v>5.8080338187405339E-5</v>
      </c>
      <c r="AH429" s="4">
        <f t="shared" si="36"/>
        <v>6.2210981846506349E-5</v>
      </c>
      <c r="AI429" s="4">
        <f t="shared" si="36"/>
        <v>2.649550876789768E-4</v>
      </c>
      <c r="AJ429" s="4">
        <f t="shared" si="36"/>
        <v>1.1825999976993059E-3</v>
      </c>
      <c r="AK429" s="4">
        <f t="shared" si="36"/>
        <v>5.8221323008124277E-3</v>
      </c>
      <c r="AL429" s="4">
        <f t="shared" si="36"/>
        <v>1.2324707687549658E-3</v>
      </c>
      <c r="AM429" s="4">
        <f t="shared" si="36"/>
        <v>2.0291795729440821E-4</v>
      </c>
    </row>
    <row r="430" spans="1:39" x14ac:dyDescent="0.3">
      <c r="A430" s="9" t="s">
        <v>500</v>
      </c>
      <c r="B430" s="9" t="s">
        <v>30</v>
      </c>
      <c r="C430" s="9" t="s">
        <v>505</v>
      </c>
      <c r="D430" s="10">
        <f>VLOOKUP(C430,'[1]Cenus Pivot Data Sheet'!$A$1:$M$469,2,FALSE)</f>
        <v>488255.38800000004</v>
      </c>
      <c r="E430" s="10">
        <f>VLOOKUP(C430,'[1]Cenus Pivot Data Sheet'!$A$1:$M$469,3,FALSE)</f>
        <v>987383.64100000006</v>
      </c>
      <c r="F430" s="10">
        <f>VLOOKUP(C430,'[1]Cenus Pivot Data Sheet'!$A$1:$M$469,4,FALSE)</f>
        <v>1040636.8209999996</v>
      </c>
      <c r="G430" s="10">
        <f>VLOOKUP(C430,'[1]Cenus Pivot Data Sheet'!$A$1:$M$469,5,FALSE)</f>
        <v>1057765.0809999998</v>
      </c>
      <c r="H430" s="10">
        <f>VLOOKUP(C430,'[1]Cenus Pivot Data Sheet'!$A$1:$M$469,6,FALSE)</f>
        <v>1049898.621</v>
      </c>
      <c r="I430" s="10">
        <f>VLOOKUP(C430,'[1]Cenus Pivot Data Sheet'!$A$1:$M$469,7,FALSE)</f>
        <v>1138679.503</v>
      </c>
      <c r="J430" s="10">
        <f>VLOOKUP(C430,'[1]Cenus Pivot Data Sheet'!$A$1:$M$469,8,FALSE)</f>
        <v>923140.94799999997</v>
      </c>
      <c r="K430" s="10">
        <f>VLOOKUP(C430,'[1]Cenus Pivot Data Sheet'!$A$1:$M$469,9,FALSE)</f>
        <v>545559.74599999993</v>
      </c>
      <c r="L430" s="10">
        <f>VLOOKUP(C430,'[1]Cenus Pivot Data Sheet'!$A$1:$M$469,10,FALSE)</f>
        <v>289320.054</v>
      </c>
      <c r="M430" s="10">
        <f>VLOOKUP(C430,'[1]Cenus Pivot Data Sheet'!$A$1:$M$469,11,FALSE)</f>
        <v>116947.94100000004</v>
      </c>
      <c r="N430" s="10">
        <f>VLOOKUP(C430,'[1]Cenus Pivot Data Sheet'!$A$1:$M$469,12,FALSE)</f>
        <v>951827.74099999992</v>
      </c>
      <c r="O430" s="10">
        <f>VLOOKUP(C430,'[1]Cenus Pivot Data Sheet'!$A$1:$M$469,13,FALSE)</f>
        <v>7637587.743999999</v>
      </c>
      <c r="P430" s="11">
        <f>IFERROR(VLOOKUP(C430,'[1]Influenze Pivot Data Sheet'!$A$1:$M$461,2,FALSE),0)</f>
        <v>90</v>
      </c>
      <c r="Q430" s="11">
        <f>IFERROR(VLOOKUP(C430,'[1]Influenze Pivot Data Sheet'!$A$1:$M$461,3,FALSE),0)</f>
        <v>50</v>
      </c>
      <c r="R430" s="11">
        <f>IFERROR(VLOOKUP(C430,'[1]Influenze Pivot Data Sheet'!$A$1:$M$461,4,FALSE),0)</f>
        <v>55</v>
      </c>
      <c r="S430" s="11">
        <f>IFERROR(VLOOKUP(C430,'[1]Influenze Pivot Data Sheet'!$A$1:$M$461,5,FALSE),0)</f>
        <v>50</v>
      </c>
      <c r="T430" s="11">
        <f>IFERROR(VLOOKUP(C430,'[1]Influenze Pivot Data Sheet'!$A$1:$M$461,6,FALSE),0)</f>
        <v>36</v>
      </c>
      <c r="U430" s="11">
        <f>IFERROR(VLOOKUP(C430,'[1]Influenze Pivot Data Sheet'!$A$1:$M$461,7,FALSE),0)</f>
        <v>65</v>
      </c>
      <c r="V430" s="11">
        <f>IFERROR(VLOOKUP(C430,'[1]Influenze Pivot Data Sheet'!$A$1:$M$461,8,FALSE),0)</f>
        <v>85</v>
      </c>
      <c r="W430" s="11">
        <f>IFERROR(VLOOKUP(C430,'[1]Influenze Pivot Data Sheet'!$A$1:$M$461,9,FALSE),0)</f>
        <v>201</v>
      </c>
      <c r="X430" s="11">
        <f>IFERROR(VLOOKUP(C430,'[1]Influenze Pivot Data Sheet'!$A$1:$M$461,10,FALSE),0)</f>
        <v>382</v>
      </c>
      <c r="Y430" s="11">
        <f>IFERROR(VLOOKUP(C430,'[1]Influenze Pivot Data Sheet'!$A$1:$M$461,11,FALSE),0)</f>
        <v>649</v>
      </c>
      <c r="Z430" s="11">
        <f>IFERROR(VLOOKUP(C430,'[1]Influenze Pivot Data Sheet'!$A$1:$M$461,12,FALSE),0)</f>
        <v>1232</v>
      </c>
      <c r="AA430" s="11">
        <f>IFERROR(VLOOKUP(C430,'[1]Influenze Pivot Data Sheet'!$A$1:$M$461,13,FALSE),0)</f>
        <v>1663</v>
      </c>
      <c r="AB430" s="4">
        <f t="shared" si="33"/>
        <v>1.8432976309521032E-4</v>
      </c>
      <c r="AC430" s="4">
        <f t="shared" si="34"/>
        <v>5.0638878267581097E-5</v>
      </c>
      <c r="AD430" s="4">
        <f t="shared" si="35"/>
        <v>5.285225247665921E-5</v>
      </c>
      <c r="AE430" s="4">
        <f t="shared" si="37"/>
        <v>4.7269474950648341E-5</v>
      </c>
      <c r="AF430" s="4">
        <f t="shared" si="37"/>
        <v>3.4289024940056568E-5</v>
      </c>
      <c r="AG430" s="4">
        <f t="shared" si="37"/>
        <v>5.7083665622107889E-5</v>
      </c>
      <c r="AH430" s="4">
        <f t="shared" si="36"/>
        <v>9.2076946845607809E-5</v>
      </c>
      <c r="AI430" s="4">
        <f t="shared" si="36"/>
        <v>3.6842894196962992E-4</v>
      </c>
      <c r="AJ430" s="4">
        <f t="shared" si="36"/>
        <v>1.3203370963009704E-3</v>
      </c>
      <c r="AK430" s="4">
        <f t="shared" si="36"/>
        <v>5.5494777800320551E-3</v>
      </c>
      <c r="AL430" s="4">
        <f t="shared" si="36"/>
        <v>1.2943518526846551E-3</v>
      </c>
      <c r="AM430" s="4">
        <f t="shared" si="36"/>
        <v>2.1773890601864884E-4</v>
      </c>
    </row>
    <row r="431" spans="1:39" x14ac:dyDescent="0.3">
      <c r="A431" s="9" t="s">
        <v>500</v>
      </c>
      <c r="B431" s="9" t="s">
        <v>32</v>
      </c>
      <c r="C431" s="9" t="s">
        <v>506</v>
      </c>
      <c r="D431" s="10">
        <f>VLOOKUP(C431,'[1]Cenus Pivot Data Sheet'!$A$1:$M$469,2,FALSE)</f>
        <v>478216.87000000005</v>
      </c>
      <c r="E431" s="10">
        <f>VLOOKUP(C431,'[1]Cenus Pivot Data Sheet'!$A$1:$M$469,3,FALSE)</f>
        <v>970860.18699999992</v>
      </c>
      <c r="F431" s="10">
        <f>VLOOKUP(C431,'[1]Cenus Pivot Data Sheet'!$A$1:$M$469,4,FALSE)</f>
        <v>1055906.7989999999</v>
      </c>
      <c r="G431" s="10">
        <f>VLOOKUP(C431,'[1]Cenus Pivot Data Sheet'!$A$1:$M$469,5,FALSE)</f>
        <v>1065962.8969999999</v>
      </c>
      <c r="H431" s="10">
        <f>VLOOKUP(C431,'[1]Cenus Pivot Data Sheet'!$A$1:$M$469,6,FALSE)</f>
        <v>1026443.8290000001</v>
      </c>
      <c r="I431" s="10">
        <f>VLOOKUP(C431,'[1]Cenus Pivot Data Sheet'!$A$1:$M$469,7,FALSE)</f>
        <v>1114295.1610000003</v>
      </c>
      <c r="J431" s="10">
        <f>VLOOKUP(C431,'[1]Cenus Pivot Data Sheet'!$A$1:$M$469,8,FALSE)</f>
        <v>929803.87399999984</v>
      </c>
      <c r="K431" s="10">
        <f>VLOOKUP(C431,'[1]Cenus Pivot Data Sheet'!$A$1:$M$469,9,FALSE)</f>
        <v>559351.799</v>
      </c>
      <c r="L431" s="10">
        <f>VLOOKUP(C431,'[1]Cenus Pivot Data Sheet'!$A$1:$M$469,10,FALSE)</f>
        <v>282431.12800000003</v>
      </c>
      <c r="M431" s="10">
        <f>VLOOKUP(C431,'[1]Cenus Pivot Data Sheet'!$A$1:$M$469,11,FALSE)</f>
        <v>118009.59399999997</v>
      </c>
      <c r="N431" s="10">
        <f>VLOOKUP(C431,'[1]Cenus Pivot Data Sheet'!$A$1:$M$469,12,FALSE)</f>
        <v>959792.52099999995</v>
      </c>
      <c r="O431" s="10">
        <f>VLOOKUP(C431,'[1]Cenus Pivot Data Sheet'!$A$1:$M$469,13,FALSE)</f>
        <v>7601282.1379999993</v>
      </c>
      <c r="P431" s="11">
        <f>IFERROR(VLOOKUP(C431,'[1]Influenze Pivot Data Sheet'!$A$1:$M$461,2,FALSE),0)</f>
        <v>94</v>
      </c>
      <c r="Q431" s="11">
        <f>IFERROR(VLOOKUP(C431,'[1]Influenze Pivot Data Sheet'!$A$1:$M$461,3,FALSE),0)</f>
        <v>44</v>
      </c>
      <c r="R431" s="11">
        <f>IFERROR(VLOOKUP(C431,'[1]Influenze Pivot Data Sheet'!$A$1:$M$461,4,FALSE),0)</f>
        <v>47</v>
      </c>
      <c r="S431" s="11">
        <f>IFERROR(VLOOKUP(C431,'[1]Influenze Pivot Data Sheet'!$A$1:$M$461,5,FALSE),0)</f>
        <v>40</v>
      </c>
      <c r="T431" s="11">
        <f>IFERROR(VLOOKUP(C431,'[1]Influenze Pivot Data Sheet'!$A$1:$M$461,6,FALSE),0)</f>
        <v>60</v>
      </c>
      <c r="U431" s="11">
        <f>IFERROR(VLOOKUP(C431,'[1]Influenze Pivot Data Sheet'!$A$1:$M$461,7,FALSE),0)</f>
        <v>94</v>
      </c>
      <c r="V431" s="11">
        <f>IFERROR(VLOOKUP(C431,'[1]Influenze Pivot Data Sheet'!$A$1:$M$461,8,FALSE),0)</f>
        <v>128</v>
      </c>
      <c r="W431" s="11">
        <f>IFERROR(VLOOKUP(C431,'[1]Influenze Pivot Data Sheet'!$A$1:$M$461,9,FALSE),0)</f>
        <v>237</v>
      </c>
      <c r="X431" s="11">
        <f>IFERROR(VLOOKUP(C431,'[1]Influenze Pivot Data Sheet'!$A$1:$M$461,10,FALSE),0)</f>
        <v>372</v>
      </c>
      <c r="Y431" s="11">
        <f>IFERROR(VLOOKUP(C431,'[1]Influenze Pivot Data Sheet'!$A$1:$M$461,11,FALSE),0)</f>
        <v>620</v>
      </c>
      <c r="Z431" s="11">
        <f>IFERROR(VLOOKUP(C431,'[1]Influenze Pivot Data Sheet'!$A$1:$M$461,12,FALSE),0)</f>
        <v>1229</v>
      </c>
      <c r="AA431" s="11">
        <f>IFERROR(VLOOKUP(C431,'[1]Influenze Pivot Data Sheet'!$A$1:$M$461,13,FALSE),0)</f>
        <v>1736</v>
      </c>
      <c r="AB431" s="4">
        <f t="shared" si="33"/>
        <v>1.9656353821227593E-4</v>
      </c>
      <c r="AC431" s="4">
        <f t="shared" si="34"/>
        <v>4.5320634823807027E-5</v>
      </c>
      <c r="AD431" s="4">
        <f t="shared" si="35"/>
        <v>4.4511504277187636E-5</v>
      </c>
      <c r="AE431" s="4">
        <f t="shared" si="37"/>
        <v>3.7524758237434227E-5</v>
      </c>
      <c r="AF431" s="4">
        <f t="shared" si="37"/>
        <v>5.8454245916655989E-5</v>
      </c>
      <c r="AG431" s="4">
        <f t="shared" si="37"/>
        <v>8.4358259184794186E-5</v>
      </c>
      <c r="AH431" s="4">
        <f t="shared" si="36"/>
        <v>1.376634401934101E-4</v>
      </c>
      <c r="AI431" s="4">
        <f t="shared" si="36"/>
        <v>4.2370472468972967E-4</v>
      </c>
      <c r="AJ431" s="4">
        <f t="shared" si="36"/>
        <v>1.3171352698771927E-3</v>
      </c>
      <c r="AK431" s="4">
        <f t="shared" si="36"/>
        <v>5.253810126658009E-3</v>
      </c>
      <c r="AL431" s="4">
        <f t="shared" si="36"/>
        <v>1.280485076836726E-3</v>
      </c>
      <c r="AM431" s="4">
        <f t="shared" si="36"/>
        <v>2.2838252395888112E-4</v>
      </c>
    </row>
    <row r="432" spans="1:39" x14ac:dyDescent="0.3">
      <c r="A432" s="9" t="s">
        <v>500</v>
      </c>
      <c r="B432" s="9" t="s">
        <v>34</v>
      </c>
      <c r="C432" s="9" t="s">
        <v>507</v>
      </c>
      <c r="D432" s="10">
        <f>VLOOKUP(C432,'[1]Cenus Pivot Data Sheet'!$A$1:$M$469,2,FALSE)</f>
        <v>494128.92500000016</v>
      </c>
      <c r="E432" s="10">
        <f>VLOOKUP(C432,'[1]Cenus Pivot Data Sheet'!$A$1:$M$469,3,FALSE)</f>
        <v>998142.14399999985</v>
      </c>
      <c r="F432" s="10">
        <f>VLOOKUP(C432,'[1]Cenus Pivot Data Sheet'!$A$1:$M$469,4,FALSE)</f>
        <v>1073201.7249999996</v>
      </c>
      <c r="G432" s="10">
        <f>VLOOKUP(C432,'[1]Cenus Pivot Data Sheet'!$A$1:$M$469,5,FALSE)</f>
        <v>1106819.0019999999</v>
      </c>
      <c r="H432" s="10">
        <f>VLOOKUP(C432,'[1]Cenus Pivot Data Sheet'!$A$1:$M$469,6,FALSE)</f>
        <v>1043927.7519999999</v>
      </c>
      <c r="I432" s="10">
        <f>VLOOKUP(C432,'[1]Cenus Pivot Data Sheet'!$A$1:$M$469,7,FALSE)</f>
        <v>1127263.9180000001</v>
      </c>
      <c r="J432" s="10">
        <f>VLOOKUP(C432,'[1]Cenus Pivot Data Sheet'!$A$1:$M$469,8,FALSE)</f>
        <v>966209.31200000003</v>
      </c>
      <c r="K432" s="10">
        <f>VLOOKUP(C432,'[1]Cenus Pivot Data Sheet'!$A$1:$M$469,9,FALSE)</f>
        <v>598720.02699999989</v>
      </c>
      <c r="L432" s="10">
        <f>VLOOKUP(C432,'[1]Cenus Pivot Data Sheet'!$A$1:$M$469,10,FALSE)</f>
        <v>299227.62000000005</v>
      </c>
      <c r="M432" s="10">
        <f>VLOOKUP(C432,'[1]Cenus Pivot Data Sheet'!$A$1:$M$469,11,FALSE)</f>
        <v>128290.21400000002</v>
      </c>
      <c r="N432" s="10">
        <f>VLOOKUP(C432,'[1]Cenus Pivot Data Sheet'!$A$1:$M$469,12,FALSE)</f>
        <v>1026237.8609999999</v>
      </c>
      <c r="O432" s="10">
        <f>VLOOKUP(C432,'[1]Cenus Pivot Data Sheet'!$A$1:$M$469,13,FALSE)</f>
        <v>7835930.6389999995</v>
      </c>
      <c r="P432" s="11">
        <f>IFERROR(VLOOKUP(C432,'[1]Influenze Pivot Data Sheet'!$A$1:$M$461,2,FALSE),0)</f>
        <v>131</v>
      </c>
      <c r="Q432" s="11">
        <f>IFERROR(VLOOKUP(C432,'[1]Influenze Pivot Data Sheet'!$A$1:$M$461,3,FALSE),0)</f>
        <v>51</v>
      </c>
      <c r="R432" s="11">
        <f>IFERROR(VLOOKUP(C432,'[1]Influenze Pivot Data Sheet'!$A$1:$M$461,4,FALSE),0)</f>
        <v>43</v>
      </c>
      <c r="S432" s="11">
        <f>IFERROR(VLOOKUP(C432,'[1]Influenze Pivot Data Sheet'!$A$1:$M$461,5,FALSE),0)</f>
        <v>47</v>
      </c>
      <c r="T432" s="11">
        <f>IFERROR(VLOOKUP(C432,'[1]Influenze Pivot Data Sheet'!$A$1:$M$461,6,FALSE),0)</f>
        <v>38</v>
      </c>
      <c r="U432" s="11">
        <f>IFERROR(VLOOKUP(C432,'[1]Influenze Pivot Data Sheet'!$A$1:$M$461,7,FALSE),0)</f>
        <v>67</v>
      </c>
      <c r="V432" s="11">
        <f>IFERROR(VLOOKUP(C432,'[1]Influenze Pivot Data Sheet'!$A$1:$M$461,8,FALSE),0)</f>
        <v>127</v>
      </c>
      <c r="W432" s="11">
        <f>IFERROR(VLOOKUP(C432,'[1]Influenze Pivot Data Sheet'!$A$1:$M$461,9,FALSE),0)</f>
        <v>224</v>
      </c>
      <c r="X432" s="11">
        <f>IFERROR(VLOOKUP(C432,'[1]Influenze Pivot Data Sheet'!$A$1:$M$461,10,FALSE),0)</f>
        <v>350</v>
      </c>
      <c r="Y432" s="11">
        <f>IFERROR(VLOOKUP(C432,'[1]Influenze Pivot Data Sheet'!$A$1:$M$461,11,FALSE),0)</f>
        <v>632</v>
      </c>
      <c r="Z432" s="11">
        <f>IFERROR(VLOOKUP(C432,'[1]Influenze Pivot Data Sheet'!$A$1:$M$461,12,FALSE),0)</f>
        <v>1206</v>
      </c>
      <c r="AA432" s="11">
        <f>IFERROR(VLOOKUP(C432,'[1]Influenze Pivot Data Sheet'!$A$1:$M$461,13,FALSE),0)</f>
        <v>1710</v>
      </c>
      <c r="AB432" s="4">
        <f t="shared" si="33"/>
        <v>2.651129965727061E-4</v>
      </c>
      <c r="AC432" s="4">
        <f t="shared" si="34"/>
        <v>5.1094927016727598E-5</v>
      </c>
      <c r="AD432" s="4">
        <f t="shared" si="35"/>
        <v>4.0067024677956064E-5</v>
      </c>
      <c r="AE432" s="4">
        <f t="shared" si="37"/>
        <v>4.2464034241435986E-5</v>
      </c>
      <c r="AF432" s="4">
        <f t="shared" si="37"/>
        <v>3.6400986492789404E-5</v>
      </c>
      <c r="AG432" s="4">
        <f t="shared" si="37"/>
        <v>5.9435948343731156E-5</v>
      </c>
      <c r="AH432" s="4">
        <f t="shared" si="36"/>
        <v>1.314414986718737E-4</v>
      </c>
      <c r="AI432" s="4">
        <f t="shared" si="36"/>
        <v>3.7413146361980649E-4</v>
      </c>
      <c r="AJ432" s="4">
        <f t="shared" si="36"/>
        <v>1.1696781199543008E-3</v>
      </c>
      <c r="AK432" s="4">
        <f t="shared" si="36"/>
        <v>4.9263305461475018E-3</v>
      </c>
      <c r="AL432" s="4">
        <f t="shared" si="36"/>
        <v>1.1751661538045711E-3</v>
      </c>
      <c r="AM432" s="4">
        <f t="shared" si="36"/>
        <v>2.1822551510208691E-4</v>
      </c>
    </row>
    <row r="433" spans="1:39" x14ac:dyDescent="0.3">
      <c r="A433" s="9" t="s">
        <v>500</v>
      </c>
      <c r="B433" s="9" t="s">
        <v>36</v>
      </c>
      <c r="C433" s="9" t="s">
        <v>508</v>
      </c>
      <c r="D433" s="10">
        <f>VLOOKUP(C433,'[1]Cenus Pivot Data Sheet'!$A$1:$M$469,2,FALSE)</f>
        <v>488937.08900000009</v>
      </c>
      <c r="E433" s="10">
        <f>VLOOKUP(C433,'[1]Cenus Pivot Data Sheet'!$A$1:$M$469,3,FALSE)</f>
        <v>992840.44699999993</v>
      </c>
      <c r="F433" s="10">
        <f>VLOOKUP(C433,'[1]Cenus Pivot Data Sheet'!$A$1:$M$469,4,FALSE)</f>
        <v>1086536.4980000001</v>
      </c>
      <c r="G433" s="10">
        <f>VLOOKUP(C433,'[1]Cenus Pivot Data Sheet'!$A$1:$M$469,5,FALSE)</f>
        <v>1108545.5410000002</v>
      </c>
      <c r="H433" s="10">
        <f>VLOOKUP(C433,'[1]Cenus Pivot Data Sheet'!$A$1:$M$469,6,FALSE)</f>
        <v>1042903.5299999998</v>
      </c>
      <c r="I433" s="10">
        <f>VLOOKUP(C433,'[1]Cenus Pivot Data Sheet'!$A$1:$M$469,7,FALSE)</f>
        <v>1113459.6169999999</v>
      </c>
      <c r="J433" s="10">
        <f>VLOOKUP(C433,'[1]Cenus Pivot Data Sheet'!$A$1:$M$469,8,FALSE)</f>
        <v>974978.56000000052</v>
      </c>
      <c r="K433" s="10">
        <f>VLOOKUP(C433,'[1]Cenus Pivot Data Sheet'!$A$1:$M$469,9,FALSE)</f>
        <v>621001.05800000019</v>
      </c>
      <c r="L433" s="10">
        <f>VLOOKUP(C433,'[1]Cenus Pivot Data Sheet'!$A$1:$M$469,10,FALSE)</f>
        <v>301310.17600000004</v>
      </c>
      <c r="M433" s="10">
        <f>VLOOKUP(C433,'[1]Cenus Pivot Data Sheet'!$A$1:$M$469,11,FALSE)</f>
        <v>125222.45600000003</v>
      </c>
      <c r="N433" s="10">
        <f>VLOOKUP(C433,'[1]Cenus Pivot Data Sheet'!$A$1:$M$469,12,FALSE)</f>
        <v>1047533.6900000002</v>
      </c>
      <c r="O433" s="10">
        <f>VLOOKUP(C433,'[1]Cenus Pivot Data Sheet'!$A$1:$M$469,13,FALSE)</f>
        <v>7855734.972000001</v>
      </c>
      <c r="P433" s="11">
        <f>IFERROR(VLOOKUP(C433,'[1]Influenze Pivot Data Sheet'!$A$1:$M$461,2,FALSE),0)</f>
        <v>101</v>
      </c>
      <c r="Q433" s="11">
        <f>IFERROR(VLOOKUP(C433,'[1]Influenze Pivot Data Sheet'!$A$1:$M$461,3,FALSE),0)</f>
        <v>73</v>
      </c>
      <c r="R433" s="11">
        <f>IFERROR(VLOOKUP(C433,'[1]Influenze Pivot Data Sheet'!$A$1:$M$461,4,FALSE),0)</f>
        <v>50</v>
      </c>
      <c r="S433" s="11">
        <f>IFERROR(VLOOKUP(C433,'[1]Influenze Pivot Data Sheet'!$A$1:$M$461,5,FALSE),0)</f>
        <v>36</v>
      </c>
      <c r="T433" s="11">
        <f>IFERROR(VLOOKUP(C433,'[1]Influenze Pivot Data Sheet'!$A$1:$M$461,6,FALSE),0)</f>
        <v>54</v>
      </c>
      <c r="U433" s="11">
        <f>IFERROR(VLOOKUP(C433,'[1]Influenze Pivot Data Sheet'!$A$1:$M$461,7,FALSE),0)</f>
        <v>62</v>
      </c>
      <c r="V433" s="11">
        <f>IFERROR(VLOOKUP(C433,'[1]Influenze Pivot Data Sheet'!$A$1:$M$461,8,FALSE),0)</f>
        <v>114</v>
      </c>
      <c r="W433" s="11">
        <f>IFERROR(VLOOKUP(C433,'[1]Influenze Pivot Data Sheet'!$A$1:$M$461,9,FALSE),0)</f>
        <v>193</v>
      </c>
      <c r="X433" s="11">
        <f>IFERROR(VLOOKUP(C433,'[1]Influenze Pivot Data Sheet'!$A$1:$M$461,10,FALSE),0)</f>
        <v>295</v>
      </c>
      <c r="Y433" s="11">
        <f>IFERROR(VLOOKUP(C433,'[1]Influenze Pivot Data Sheet'!$A$1:$M$461,11,FALSE),0)</f>
        <v>494</v>
      </c>
      <c r="Z433" s="11">
        <f>IFERROR(VLOOKUP(C433,'[1]Influenze Pivot Data Sheet'!$A$1:$M$461,12,FALSE),0)</f>
        <v>982</v>
      </c>
      <c r="AA433" s="11">
        <f>IFERROR(VLOOKUP(C433,'[1]Influenze Pivot Data Sheet'!$A$1:$M$461,13,FALSE),0)</f>
        <v>1472</v>
      </c>
      <c r="AB433" s="4">
        <f t="shared" si="33"/>
        <v>2.0657054306632888E-4</v>
      </c>
      <c r="AC433" s="4">
        <f t="shared" si="34"/>
        <v>7.3526416274215307E-5</v>
      </c>
      <c r="AD433" s="4">
        <f t="shared" si="35"/>
        <v>4.6017782276099845E-5</v>
      </c>
      <c r="AE433" s="4">
        <f t="shared" si="37"/>
        <v>3.2474985166170987E-5</v>
      </c>
      <c r="AF433" s="4">
        <f t="shared" si="37"/>
        <v>5.1778518766735798E-5</v>
      </c>
      <c r="AG433" s="4">
        <f t="shared" si="37"/>
        <v>5.5682306797122043E-5</v>
      </c>
      <c r="AH433" s="4">
        <f t="shared" si="36"/>
        <v>1.1692564808809738E-4</v>
      </c>
      <c r="AI433" s="4">
        <f t="shared" si="36"/>
        <v>3.1078852042793127E-4</v>
      </c>
      <c r="AJ433" s="4">
        <f t="shared" si="36"/>
        <v>9.7905754102377198E-4</v>
      </c>
      <c r="AK433" s="4">
        <f t="shared" si="36"/>
        <v>3.9449793254334497E-3</v>
      </c>
      <c r="AL433" s="4">
        <f t="shared" si="36"/>
        <v>9.3744001684566332E-4</v>
      </c>
      <c r="AM433" s="4">
        <f t="shared" si="36"/>
        <v>1.8737903012851283E-4</v>
      </c>
    </row>
    <row r="434" spans="1:39" x14ac:dyDescent="0.3">
      <c r="A434" s="9" t="s">
        <v>500</v>
      </c>
      <c r="B434" s="9" t="s">
        <v>38</v>
      </c>
      <c r="C434" s="9" t="s">
        <v>509</v>
      </c>
      <c r="D434" s="10">
        <f>VLOOKUP(C434,'[1]Cenus Pivot Data Sheet'!$A$1:$M$469,2,FALSE)</f>
        <v>489294</v>
      </c>
      <c r="E434" s="10">
        <f>VLOOKUP(C434,'[1]Cenus Pivot Data Sheet'!$A$1:$M$469,3,FALSE)</f>
        <v>994537</v>
      </c>
      <c r="F434" s="10">
        <f>VLOOKUP(C434,'[1]Cenus Pivot Data Sheet'!$A$1:$M$469,4,FALSE)</f>
        <v>1082272</v>
      </c>
      <c r="G434" s="10">
        <f>VLOOKUP(C434,'[1]Cenus Pivot Data Sheet'!$A$1:$M$469,5,FALSE)</f>
        <v>1117181</v>
      </c>
      <c r="H434" s="10">
        <f>VLOOKUP(C434,'[1]Cenus Pivot Data Sheet'!$A$1:$M$469,6,FALSE)</f>
        <v>1045485</v>
      </c>
      <c r="I434" s="10">
        <f>VLOOKUP(C434,'[1]Cenus Pivot Data Sheet'!$A$1:$M$469,7,FALSE)</f>
        <v>1109290</v>
      </c>
      <c r="J434" s="10">
        <f>VLOOKUP(C434,'[1]Cenus Pivot Data Sheet'!$A$1:$M$469,8,FALSE)</f>
        <v>999917</v>
      </c>
      <c r="K434" s="10">
        <f>VLOOKUP(C434,'[1]Cenus Pivot Data Sheet'!$A$1:$M$469,9,FALSE)</f>
        <v>656843</v>
      </c>
      <c r="L434" s="10">
        <f>VLOOKUP(C434,'[1]Cenus Pivot Data Sheet'!$A$1:$M$469,10,FALSE)</f>
        <v>315892</v>
      </c>
      <c r="M434" s="10">
        <f>VLOOKUP(C434,'[1]Cenus Pivot Data Sheet'!$A$1:$M$469,11,FALSE)</f>
        <v>131117</v>
      </c>
      <c r="N434" s="10">
        <f>VLOOKUP(C434,'[1]Cenus Pivot Data Sheet'!$A$1:$M$469,12,FALSE)</f>
        <v>1103852</v>
      </c>
      <c r="O434" s="10">
        <f>VLOOKUP(C434,'[1]Cenus Pivot Data Sheet'!$A$1:$M$469,13,FALSE)</f>
        <v>7941828</v>
      </c>
      <c r="P434" s="11">
        <f>IFERROR(VLOOKUP(C434,'[1]Influenze Pivot Data Sheet'!$A$1:$M$461,2,FALSE),0)</f>
        <v>123</v>
      </c>
      <c r="Q434" s="11">
        <f>IFERROR(VLOOKUP(C434,'[1]Influenze Pivot Data Sheet'!$A$1:$M$461,3,FALSE),0)</f>
        <v>31</v>
      </c>
      <c r="R434" s="11">
        <f>IFERROR(VLOOKUP(C434,'[1]Influenze Pivot Data Sheet'!$A$1:$M$461,4,FALSE),0)</f>
        <v>65</v>
      </c>
      <c r="S434" s="11">
        <f>IFERROR(VLOOKUP(C434,'[1]Influenze Pivot Data Sheet'!$A$1:$M$461,5,FALSE),0)</f>
        <v>65</v>
      </c>
      <c r="T434" s="11">
        <f>IFERROR(VLOOKUP(C434,'[1]Influenze Pivot Data Sheet'!$A$1:$M$461,6,FALSE),0)</f>
        <v>57</v>
      </c>
      <c r="U434" s="11">
        <f>IFERROR(VLOOKUP(C434,'[1]Influenze Pivot Data Sheet'!$A$1:$M$461,7,FALSE),0)</f>
        <v>57</v>
      </c>
      <c r="V434" s="11">
        <f>IFERROR(VLOOKUP(C434,'[1]Influenze Pivot Data Sheet'!$A$1:$M$461,8,FALSE),0)</f>
        <v>110</v>
      </c>
      <c r="W434" s="11">
        <f>IFERROR(VLOOKUP(C434,'[1]Influenze Pivot Data Sheet'!$A$1:$M$461,9,FALSE),0)</f>
        <v>215</v>
      </c>
      <c r="X434" s="11">
        <f>IFERROR(VLOOKUP(C434,'[1]Influenze Pivot Data Sheet'!$A$1:$M$461,10,FALSE),0)</f>
        <v>315</v>
      </c>
      <c r="Y434" s="11">
        <f>IFERROR(VLOOKUP(C434,'[1]Influenze Pivot Data Sheet'!$A$1:$M$461,11,FALSE),0)</f>
        <v>511</v>
      </c>
      <c r="Z434" s="11">
        <f>IFERROR(VLOOKUP(C434,'[1]Influenze Pivot Data Sheet'!$A$1:$M$461,12,FALSE),0)</f>
        <v>1041</v>
      </c>
      <c r="AA434" s="11">
        <f>IFERROR(VLOOKUP(C434,'[1]Influenze Pivot Data Sheet'!$A$1:$M$461,13,FALSE),0)</f>
        <v>1549</v>
      </c>
      <c r="AB434" s="4">
        <f t="shared" si="33"/>
        <v>2.5138260432378077E-4</v>
      </c>
      <c r="AC434" s="4">
        <f t="shared" si="34"/>
        <v>3.1170283257435372E-5</v>
      </c>
      <c r="AD434" s="4">
        <f t="shared" si="35"/>
        <v>6.0058839182756278E-5</v>
      </c>
      <c r="AE434" s="4">
        <f t="shared" si="37"/>
        <v>5.8182156696184416E-5</v>
      </c>
      <c r="AF434" s="4">
        <f t="shared" si="37"/>
        <v>5.4520150934733638E-5</v>
      </c>
      <c r="AG434" s="4">
        <f t="shared" si="37"/>
        <v>5.1384218734505858E-5</v>
      </c>
      <c r="AH434" s="4">
        <f t="shared" si="36"/>
        <v>1.1000913075785291E-4</v>
      </c>
      <c r="AI434" s="4">
        <f t="shared" si="36"/>
        <v>3.2732327207567104E-4</v>
      </c>
      <c r="AJ434" s="4">
        <f t="shared" si="36"/>
        <v>9.9717625011079732E-4</v>
      </c>
      <c r="AK434" s="4">
        <f t="shared" si="36"/>
        <v>3.8972825796807433E-3</v>
      </c>
      <c r="AL434" s="4">
        <f t="shared" si="36"/>
        <v>9.4306120748071298E-4</v>
      </c>
      <c r="AM434" s="4">
        <f t="shared" si="36"/>
        <v>1.9504325704359249E-4</v>
      </c>
    </row>
    <row r="435" spans="1:39" x14ac:dyDescent="0.3">
      <c r="A435" s="9" t="s">
        <v>510</v>
      </c>
      <c r="B435" s="9" t="s">
        <v>22</v>
      </c>
      <c r="C435" s="9" t="s">
        <v>511</v>
      </c>
      <c r="D435" s="10">
        <f>VLOOKUP(C435,'[1]Cenus Pivot Data Sheet'!$A$1:$M$469,2,FALSE)</f>
        <v>431513.32900000003</v>
      </c>
      <c r="E435" s="10">
        <f>VLOOKUP(C435,'[1]Cenus Pivot Data Sheet'!$A$1:$M$469,3,FALSE)</f>
        <v>844117.80799999996</v>
      </c>
      <c r="F435" s="10">
        <f>VLOOKUP(C435,'[1]Cenus Pivot Data Sheet'!$A$1:$M$469,4,FALSE)</f>
        <v>900477.19400000013</v>
      </c>
      <c r="G435" s="10">
        <f>VLOOKUP(C435,'[1]Cenus Pivot Data Sheet'!$A$1:$M$469,5,FALSE)</f>
        <v>895432.03399999999</v>
      </c>
      <c r="H435" s="10">
        <f>VLOOKUP(C435,'[1]Cenus Pivot Data Sheet'!$A$1:$M$469,6,FALSE)</f>
        <v>922174.39899999998</v>
      </c>
      <c r="I435" s="10">
        <f>VLOOKUP(C435,'[1]Cenus Pivot Data Sheet'!$A$1:$M$469,7,FALSE)</f>
        <v>972846.60000000009</v>
      </c>
      <c r="J435" s="10">
        <f>VLOOKUP(C435,'[1]Cenus Pivot Data Sheet'!$A$1:$M$469,8,FALSE)</f>
        <v>738332.50099999993</v>
      </c>
      <c r="K435" s="10">
        <f>VLOOKUP(C435,'[1]Cenus Pivot Data Sheet'!$A$1:$M$469,9,FALSE)</f>
        <v>400285.478</v>
      </c>
      <c r="L435" s="10">
        <f>VLOOKUP(C435,'[1]Cenus Pivot Data Sheet'!$A$1:$M$469,10,FALSE)</f>
        <v>255177.587</v>
      </c>
      <c r="M435" s="10">
        <f>VLOOKUP(C435,'[1]Cenus Pivot Data Sheet'!$A$1:$M$469,11,FALSE)</f>
        <v>103078.38499999997</v>
      </c>
      <c r="N435" s="10">
        <f>VLOOKUP(C435,'[1]Cenus Pivot Data Sheet'!$A$1:$M$469,12,FALSE)</f>
        <v>758541.45</v>
      </c>
      <c r="O435" s="10">
        <f>VLOOKUP(C435,'[1]Cenus Pivot Data Sheet'!$A$1:$M$469,13,FALSE)</f>
        <v>6463435.3150000004</v>
      </c>
      <c r="P435" s="11">
        <f>IFERROR(VLOOKUP(C435,'[1]Influenze Pivot Data Sheet'!$A$1:$M$461,2,FALSE),0)</f>
        <v>116</v>
      </c>
      <c r="Q435" s="11">
        <f>IFERROR(VLOOKUP(C435,'[1]Influenze Pivot Data Sheet'!$A$1:$M$461,3,FALSE),0)</f>
        <v>54</v>
      </c>
      <c r="R435" s="11">
        <f>IFERROR(VLOOKUP(C435,'[1]Influenze Pivot Data Sheet'!$A$1:$M$461,4,FALSE),0)</f>
        <v>42</v>
      </c>
      <c r="S435" s="11">
        <f>IFERROR(VLOOKUP(C435,'[1]Influenze Pivot Data Sheet'!$A$1:$M$461,5,FALSE),0)</f>
        <v>54</v>
      </c>
      <c r="T435" s="11">
        <f>IFERROR(VLOOKUP(C435,'[1]Influenze Pivot Data Sheet'!$A$1:$M$461,6,FALSE),0)</f>
        <v>45</v>
      </c>
      <c r="U435" s="11">
        <f>IFERROR(VLOOKUP(C435,'[1]Influenze Pivot Data Sheet'!$A$1:$M$461,7,FALSE),0)</f>
        <v>77</v>
      </c>
      <c r="V435" s="11">
        <f>IFERROR(VLOOKUP(C435,'[1]Influenze Pivot Data Sheet'!$A$1:$M$461,8,FALSE),0)</f>
        <v>76</v>
      </c>
      <c r="W435" s="11">
        <f>IFERROR(VLOOKUP(C435,'[1]Influenze Pivot Data Sheet'!$A$1:$M$461,9,FALSE),0)</f>
        <v>60</v>
      </c>
      <c r="X435" s="11">
        <f>IFERROR(VLOOKUP(C435,'[1]Influenze Pivot Data Sheet'!$A$1:$M$461,10,FALSE),0)</f>
        <v>155</v>
      </c>
      <c r="Y435" s="11">
        <f>IFERROR(VLOOKUP(C435,'[1]Influenze Pivot Data Sheet'!$A$1:$M$461,11,FALSE),0)</f>
        <v>320</v>
      </c>
      <c r="Z435" s="11">
        <f>IFERROR(VLOOKUP(C435,'[1]Influenze Pivot Data Sheet'!$A$1:$M$461,12,FALSE),0)</f>
        <v>535</v>
      </c>
      <c r="AA435" s="11">
        <f>IFERROR(VLOOKUP(C435,'[1]Influenze Pivot Data Sheet'!$A$1:$M$461,13,FALSE),0)</f>
        <v>999</v>
      </c>
      <c r="AB435" s="4">
        <f t="shared" si="33"/>
        <v>2.6882136009291152E-4</v>
      </c>
      <c r="AC435" s="4">
        <f t="shared" si="34"/>
        <v>6.3972113238487682E-5</v>
      </c>
      <c r="AD435" s="4">
        <f t="shared" si="35"/>
        <v>4.6641936386453331E-5</v>
      </c>
      <c r="AE435" s="4">
        <f t="shared" si="37"/>
        <v>6.0306084604518407E-5</v>
      </c>
      <c r="AF435" s="4">
        <f t="shared" si="37"/>
        <v>4.879771120169646E-5</v>
      </c>
      <c r="AG435" s="4">
        <f t="shared" si="37"/>
        <v>7.9149169046795236E-5</v>
      </c>
      <c r="AH435" s="4">
        <f t="shared" si="36"/>
        <v>1.029346532857017E-4</v>
      </c>
      <c r="AI435" s="4">
        <f t="shared" si="36"/>
        <v>1.4989302209959262E-4</v>
      </c>
      <c r="AJ435" s="4">
        <f t="shared" si="36"/>
        <v>6.0742011797454605E-4</v>
      </c>
      <c r="AK435" s="4">
        <f t="shared" si="36"/>
        <v>3.1044335822684854E-3</v>
      </c>
      <c r="AL435" s="4">
        <f t="shared" si="36"/>
        <v>7.0530094301372729E-4</v>
      </c>
      <c r="AM435" s="4">
        <f t="shared" si="36"/>
        <v>1.5456176960285708E-4</v>
      </c>
    </row>
    <row r="436" spans="1:39" x14ac:dyDescent="0.3">
      <c r="A436" s="9" t="s">
        <v>510</v>
      </c>
      <c r="B436" s="9" t="s">
        <v>24</v>
      </c>
      <c r="C436" s="9" t="s">
        <v>512</v>
      </c>
      <c r="D436" s="10">
        <f>VLOOKUP(C436,'[1]Cenus Pivot Data Sheet'!$A$1:$M$469,2,FALSE)</f>
        <v>425379.18199999991</v>
      </c>
      <c r="E436" s="10">
        <f>VLOOKUP(C436,'[1]Cenus Pivot Data Sheet'!$A$1:$M$469,3,FALSE)</f>
        <v>853474.21</v>
      </c>
      <c r="F436" s="10">
        <f>VLOOKUP(C436,'[1]Cenus Pivot Data Sheet'!$A$1:$M$469,4,FALSE)</f>
        <v>915993.04800000007</v>
      </c>
      <c r="G436" s="10">
        <f>VLOOKUP(C436,'[1]Cenus Pivot Data Sheet'!$A$1:$M$469,5,FALSE)</f>
        <v>895183.06700000004</v>
      </c>
      <c r="H436" s="10">
        <f>VLOOKUP(C436,'[1]Cenus Pivot Data Sheet'!$A$1:$M$469,6,FALSE)</f>
        <v>921788.9049999998</v>
      </c>
      <c r="I436" s="10">
        <f>VLOOKUP(C436,'[1]Cenus Pivot Data Sheet'!$A$1:$M$469,7,FALSE)</f>
        <v>977533.29299999995</v>
      </c>
      <c r="J436" s="10">
        <f>VLOOKUP(C436,'[1]Cenus Pivot Data Sheet'!$A$1:$M$469,8,FALSE)</f>
        <v>774018.30899999989</v>
      </c>
      <c r="K436" s="10">
        <f>VLOOKUP(C436,'[1]Cenus Pivot Data Sheet'!$A$1:$M$469,9,FALSE)</f>
        <v>415531.68200000009</v>
      </c>
      <c r="L436" s="10">
        <f>VLOOKUP(C436,'[1]Cenus Pivot Data Sheet'!$A$1:$M$469,10,FALSE)</f>
        <v>253453.77699999994</v>
      </c>
      <c r="M436" s="10">
        <f>VLOOKUP(C436,'[1]Cenus Pivot Data Sheet'!$A$1:$M$469,11,FALSE)</f>
        <v>106946.40900000003</v>
      </c>
      <c r="N436" s="10">
        <f>VLOOKUP(C436,'[1]Cenus Pivot Data Sheet'!$A$1:$M$469,12,FALSE)</f>
        <v>775931.86800000002</v>
      </c>
      <c r="O436" s="10">
        <f>VLOOKUP(C436,'[1]Cenus Pivot Data Sheet'!$A$1:$M$469,13,FALSE)</f>
        <v>6539301.8820000002</v>
      </c>
      <c r="P436" s="11">
        <f>IFERROR(VLOOKUP(C436,'[1]Influenze Pivot Data Sheet'!$A$1:$M$461,2,FALSE),0)</f>
        <v>109</v>
      </c>
      <c r="Q436" s="11">
        <f>IFERROR(VLOOKUP(C436,'[1]Influenze Pivot Data Sheet'!$A$1:$M$461,3,FALSE),0)</f>
        <v>58</v>
      </c>
      <c r="R436" s="11">
        <f>IFERROR(VLOOKUP(C436,'[1]Influenze Pivot Data Sheet'!$A$1:$M$461,4,FALSE),0)</f>
        <v>72</v>
      </c>
      <c r="S436" s="11">
        <f>IFERROR(VLOOKUP(C436,'[1]Influenze Pivot Data Sheet'!$A$1:$M$461,5,FALSE),0)</f>
        <v>49</v>
      </c>
      <c r="T436" s="11">
        <f>IFERROR(VLOOKUP(C436,'[1]Influenze Pivot Data Sheet'!$A$1:$M$461,6,FALSE),0)</f>
        <v>46</v>
      </c>
      <c r="U436" s="11">
        <f>IFERROR(VLOOKUP(C436,'[1]Influenze Pivot Data Sheet'!$A$1:$M$461,7,FALSE),0)</f>
        <v>64</v>
      </c>
      <c r="V436" s="11">
        <f>IFERROR(VLOOKUP(C436,'[1]Influenze Pivot Data Sheet'!$A$1:$M$461,8,FALSE),0)</f>
        <v>59</v>
      </c>
      <c r="W436" s="11">
        <f>IFERROR(VLOOKUP(C436,'[1]Influenze Pivot Data Sheet'!$A$1:$M$461,9,FALSE),0)</f>
        <v>54</v>
      </c>
      <c r="X436" s="11">
        <f>IFERROR(VLOOKUP(C436,'[1]Influenze Pivot Data Sheet'!$A$1:$M$461,10,FALSE),0)</f>
        <v>120</v>
      </c>
      <c r="Y436" s="11">
        <f>IFERROR(VLOOKUP(C436,'[1]Influenze Pivot Data Sheet'!$A$1:$M$461,11,FALSE),0)</f>
        <v>298</v>
      </c>
      <c r="Z436" s="11">
        <f>IFERROR(VLOOKUP(C436,'[1]Influenze Pivot Data Sheet'!$A$1:$M$461,12,FALSE),0)</f>
        <v>472</v>
      </c>
      <c r="AA436" s="11">
        <f>IFERROR(VLOOKUP(C436,'[1]Influenze Pivot Data Sheet'!$A$1:$M$461,13,FALSE),0)</f>
        <v>929</v>
      </c>
      <c r="AB436" s="4">
        <f t="shared" si="33"/>
        <v>2.5624197095757269E-4</v>
      </c>
      <c r="AC436" s="4">
        <f t="shared" si="34"/>
        <v>6.7957530901841776E-5</v>
      </c>
      <c r="AD436" s="4">
        <f t="shared" si="35"/>
        <v>7.8603216647993591E-5</v>
      </c>
      <c r="AE436" s="4">
        <f t="shared" si="37"/>
        <v>5.4737407136410903E-5</v>
      </c>
      <c r="AF436" s="4">
        <f t="shared" si="37"/>
        <v>4.9902965581908379E-5</v>
      </c>
      <c r="AG436" s="4">
        <f t="shared" si="37"/>
        <v>6.5470915884191793E-5</v>
      </c>
      <c r="AH436" s="4">
        <f t="shared" si="36"/>
        <v>7.6225587061662137E-5</v>
      </c>
      <c r="AI436" s="4">
        <f t="shared" si="36"/>
        <v>1.2995398988614301E-4</v>
      </c>
      <c r="AJ436" s="4">
        <f t="shared" si="36"/>
        <v>4.7345911124457233E-4</v>
      </c>
      <c r="AK436" s="4">
        <f t="shared" si="36"/>
        <v>2.7864423199099645E-3</v>
      </c>
      <c r="AL436" s="4">
        <f t="shared" si="36"/>
        <v>6.0830083086624819E-4</v>
      </c>
      <c r="AM436" s="4">
        <f t="shared" si="36"/>
        <v>1.4206409441918467E-4</v>
      </c>
    </row>
    <row r="437" spans="1:39" x14ac:dyDescent="0.3">
      <c r="A437" s="9" t="s">
        <v>510</v>
      </c>
      <c r="B437" s="9" t="s">
        <v>26</v>
      </c>
      <c r="C437" s="9" t="s">
        <v>513</v>
      </c>
      <c r="D437" s="10">
        <f>VLOOKUP(C437,'[1]Cenus Pivot Data Sheet'!$A$1:$M$469,2,FALSE)</f>
        <v>431446.05000000005</v>
      </c>
      <c r="E437" s="10">
        <f>VLOOKUP(C437,'[1]Cenus Pivot Data Sheet'!$A$1:$M$469,3,FALSE)</f>
        <v>858672.201</v>
      </c>
      <c r="F437" s="10">
        <f>VLOOKUP(C437,'[1]Cenus Pivot Data Sheet'!$A$1:$M$469,4,FALSE)</f>
        <v>921586.12299999991</v>
      </c>
      <c r="G437" s="10">
        <f>VLOOKUP(C437,'[1]Cenus Pivot Data Sheet'!$A$1:$M$469,5,FALSE)</f>
        <v>915263.39799999993</v>
      </c>
      <c r="H437" s="10">
        <f>VLOOKUP(C437,'[1]Cenus Pivot Data Sheet'!$A$1:$M$469,6,FALSE)</f>
        <v>912897.66399999987</v>
      </c>
      <c r="I437" s="10">
        <f>VLOOKUP(C437,'[1]Cenus Pivot Data Sheet'!$A$1:$M$469,7,FALSE)</f>
        <v>978297.68700000003</v>
      </c>
      <c r="J437" s="10">
        <f>VLOOKUP(C437,'[1]Cenus Pivot Data Sheet'!$A$1:$M$469,8,FALSE)</f>
        <v>805824.68099999998</v>
      </c>
      <c r="K437" s="10">
        <f>VLOOKUP(C437,'[1]Cenus Pivot Data Sheet'!$A$1:$M$469,9,FALSE)</f>
        <v>437026.83799999987</v>
      </c>
      <c r="L437" s="10">
        <f>VLOOKUP(C437,'[1]Cenus Pivot Data Sheet'!$A$1:$M$469,10,FALSE)</f>
        <v>256535.08400000006</v>
      </c>
      <c r="M437" s="10">
        <f>VLOOKUP(C437,'[1]Cenus Pivot Data Sheet'!$A$1:$M$469,11,FALSE)</f>
        <v>111299.75000000001</v>
      </c>
      <c r="N437" s="10">
        <f>VLOOKUP(C437,'[1]Cenus Pivot Data Sheet'!$A$1:$M$469,12,FALSE)</f>
        <v>804861.6719999999</v>
      </c>
      <c r="O437" s="10">
        <f>VLOOKUP(C437,'[1]Cenus Pivot Data Sheet'!$A$1:$M$469,13,FALSE)</f>
        <v>6628849.4759999989</v>
      </c>
      <c r="P437" s="11">
        <f>IFERROR(VLOOKUP(C437,'[1]Influenze Pivot Data Sheet'!$A$1:$M$461,2,FALSE),0)</f>
        <v>110</v>
      </c>
      <c r="Q437" s="11">
        <f>IFERROR(VLOOKUP(C437,'[1]Influenze Pivot Data Sheet'!$A$1:$M$461,3,FALSE),0)</f>
        <v>57</v>
      </c>
      <c r="R437" s="11">
        <f>IFERROR(VLOOKUP(C437,'[1]Influenze Pivot Data Sheet'!$A$1:$M$461,4,FALSE),0)</f>
        <v>53</v>
      </c>
      <c r="S437" s="11">
        <f>IFERROR(VLOOKUP(C437,'[1]Influenze Pivot Data Sheet'!$A$1:$M$461,5,FALSE),0)</f>
        <v>54</v>
      </c>
      <c r="T437" s="11">
        <f>IFERROR(VLOOKUP(C437,'[1]Influenze Pivot Data Sheet'!$A$1:$M$461,6,FALSE),0)</f>
        <v>64</v>
      </c>
      <c r="U437" s="11">
        <f>IFERROR(VLOOKUP(C437,'[1]Influenze Pivot Data Sheet'!$A$1:$M$461,7,FALSE),0)</f>
        <v>73</v>
      </c>
      <c r="V437" s="11">
        <f>IFERROR(VLOOKUP(C437,'[1]Influenze Pivot Data Sheet'!$A$1:$M$461,8,FALSE),0)</f>
        <v>56</v>
      </c>
      <c r="W437" s="11">
        <f>IFERROR(VLOOKUP(C437,'[1]Influenze Pivot Data Sheet'!$A$1:$M$461,9,FALSE),0)</f>
        <v>84</v>
      </c>
      <c r="X437" s="11">
        <f>IFERROR(VLOOKUP(C437,'[1]Influenze Pivot Data Sheet'!$A$1:$M$461,10,FALSE),0)</f>
        <v>161</v>
      </c>
      <c r="Y437" s="11">
        <f>IFERROR(VLOOKUP(C437,'[1]Influenze Pivot Data Sheet'!$A$1:$M$461,11,FALSE),0)</f>
        <v>365</v>
      </c>
      <c r="Z437" s="11">
        <f>IFERROR(VLOOKUP(C437,'[1]Influenze Pivot Data Sheet'!$A$1:$M$461,12,FALSE),0)</f>
        <v>610</v>
      </c>
      <c r="AA437" s="11">
        <f>IFERROR(VLOOKUP(C437,'[1]Influenze Pivot Data Sheet'!$A$1:$M$461,13,FALSE),0)</f>
        <v>1077</v>
      </c>
      <c r="AB437" s="4">
        <f t="shared" si="33"/>
        <v>2.5495655829969931E-4</v>
      </c>
      <c r="AC437" s="4">
        <f t="shared" si="34"/>
        <v>6.6381559730964201E-5</v>
      </c>
      <c r="AD437" s="4">
        <f t="shared" si="35"/>
        <v>5.7509546506051291E-5</v>
      </c>
      <c r="AE437" s="4">
        <f t="shared" si="37"/>
        <v>5.8999409479280855E-5</v>
      </c>
      <c r="AF437" s="4">
        <f t="shared" si="37"/>
        <v>7.0106434186252892E-5</v>
      </c>
      <c r="AG437" s="4">
        <f t="shared" si="37"/>
        <v>7.4619413875809355E-5</v>
      </c>
      <c r="AH437" s="4">
        <f t="shared" si="36"/>
        <v>6.9494024345973096E-5</v>
      </c>
      <c r="AI437" s="4">
        <f t="shared" si="36"/>
        <v>1.9220787534334453E-4</v>
      </c>
      <c r="AJ437" s="4">
        <f t="shared" si="36"/>
        <v>6.2759446969054718E-4</v>
      </c>
      <c r="AK437" s="4">
        <f t="shared" si="36"/>
        <v>3.2794323437384176E-3</v>
      </c>
      <c r="AL437" s="4">
        <f t="shared" si="36"/>
        <v>7.5789420868335256E-4</v>
      </c>
      <c r="AM437" s="4">
        <f t="shared" si="36"/>
        <v>1.6247163310908165E-4</v>
      </c>
    </row>
    <row r="438" spans="1:39" x14ac:dyDescent="0.3">
      <c r="A438" s="9" t="s">
        <v>510</v>
      </c>
      <c r="B438" s="9" t="s">
        <v>28</v>
      </c>
      <c r="C438" s="9" t="s">
        <v>514</v>
      </c>
      <c r="D438" s="10">
        <f>VLOOKUP(C438,'[1]Cenus Pivot Data Sheet'!$A$1:$M$469,2,FALSE)</f>
        <v>436138.85899999994</v>
      </c>
      <c r="E438" s="10">
        <f>VLOOKUP(C438,'[1]Cenus Pivot Data Sheet'!$A$1:$M$469,3,FALSE)</f>
        <v>860872.62000000011</v>
      </c>
      <c r="F438" s="10">
        <f>VLOOKUP(C438,'[1]Cenus Pivot Data Sheet'!$A$1:$M$469,4,FALSE)</f>
        <v>925591.1669999999</v>
      </c>
      <c r="G438" s="10">
        <f>VLOOKUP(C438,'[1]Cenus Pivot Data Sheet'!$A$1:$M$469,5,FALSE)</f>
        <v>938774.79500000016</v>
      </c>
      <c r="H438" s="10">
        <f>VLOOKUP(C438,'[1]Cenus Pivot Data Sheet'!$A$1:$M$469,6,FALSE)</f>
        <v>909764.26500000001</v>
      </c>
      <c r="I438" s="10">
        <f>VLOOKUP(C438,'[1]Cenus Pivot Data Sheet'!$A$1:$M$469,7,FALSE)</f>
        <v>976859.05999999982</v>
      </c>
      <c r="J438" s="10">
        <f>VLOOKUP(C438,'[1]Cenus Pivot Data Sheet'!$A$1:$M$469,8,FALSE)</f>
        <v>830260.81099999999</v>
      </c>
      <c r="K438" s="10">
        <f>VLOOKUP(C438,'[1]Cenus Pivot Data Sheet'!$A$1:$M$469,9,FALSE)</f>
        <v>460453.14</v>
      </c>
      <c r="L438" s="10">
        <f>VLOOKUP(C438,'[1]Cenus Pivot Data Sheet'!$A$1:$M$469,10,FALSE)</f>
        <v>257692.83200000005</v>
      </c>
      <c r="M438" s="10">
        <f>VLOOKUP(C438,'[1]Cenus Pivot Data Sheet'!$A$1:$M$469,11,FALSE)</f>
        <v>113637.50299999997</v>
      </c>
      <c r="N438" s="10">
        <f>VLOOKUP(C438,'[1]Cenus Pivot Data Sheet'!$A$1:$M$469,12,FALSE)</f>
        <v>831783.47500000009</v>
      </c>
      <c r="O438" s="10">
        <f>VLOOKUP(C438,'[1]Cenus Pivot Data Sheet'!$A$1:$M$469,13,FALSE)</f>
        <v>6710045.0519999992</v>
      </c>
      <c r="P438" s="11">
        <f>IFERROR(VLOOKUP(C438,'[1]Influenze Pivot Data Sheet'!$A$1:$M$461,2,FALSE),0)</f>
        <v>110</v>
      </c>
      <c r="Q438" s="11">
        <f>IFERROR(VLOOKUP(C438,'[1]Influenze Pivot Data Sheet'!$A$1:$M$461,3,FALSE),0)</f>
        <v>46</v>
      </c>
      <c r="R438" s="11">
        <f>IFERROR(VLOOKUP(C438,'[1]Influenze Pivot Data Sheet'!$A$1:$M$461,4,FALSE),0)</f>
        <v>44</v>
      </c>
      <c r="S438" s="11">
        <f>IFERROR(VLOOKUP(C438,'[1]Influenze Pivot Data Sheet'!$A$1:$M$461,5,FALSE),0)</f>
        <v>26</v>
      </c>
      <c r="T438" s="11">
        <f>IFERROR(VLOOKUP(C438,'[1]Influenze Pivot Data Sheet'!$A$1:$M$461,6,FALSE),0)</f>
        <v>54</v>
      </c>
      <c r="U438" s="11">
        <f>IFERROR(VLOOKUP(C438,'[1]Influenze Pivot Data Sheet'!$A$1:$M$461,7,FALSE),0)</f>
        <v>69</v>
      </c>
      <c r="V438" s="11">
        <f>IFERROR(VLOOKUP(C438,'[1]Influenze Pivot Data Sheet'!$A$1:$M$461,8,FALSE),0)</f>
        <v>44</v>
      </c>
      <c r="W438" s="11">
        <f>IFERROR(VLOOKUP(C438,'[1]Influenze Pivot Data Sheet'!$A$1:$M$461,9,FALSE),0)</f>
        <v>62</v>
      </c>
      <c r="X438" s="11">
        <f>IFERROR(VLOOKUP(C438,'[1]Influenze Pivot Data Sheet'!$A$1:$M$461,10,FALSE),0)</f>
        <v>169</v>
      </c>
      <c r="Y438" s="11">
        <f>IFERROR(VLOOKUP(C438,'[1]Influenze Pivot Data Sheet'!$A$1:$M$461,11,FALSE),0)</f>
        <v>356</v>
      </c>
      <c r="Z438" s="11">
        <f>IFERROR(VLOOKUP(C438,'[1]Influenze Pivot Data Sheet'!$A$1:$M$461,12,FALSE),0)</f>
        <v>587</v>
      </c>
      <c r="AA438" s="11">
        <f>IFERROR(VLOOKUP(C438,'[1]Influenze Pivot Data Sheet'!$A$1:$M$461,13,FALSE),0)</f>
        <v>980</v>
      </c>
      <c r="AB438" s="4">
        <f t="shared" si="33"/>
        <v>2.5221325211014964E-4</v>
      </c>
      <c r="AC438" s="4">
        <f t="shared" si="34"/>
        <v>5.343415382405819E-5</v>
      </c>
      <c r="AD438" s="4">
        <f t="shared" si="35"/>
        <v>4.7537186577321785E-5</v>
      </c>
      <c r="AE438" s="4">
        <f t="shared" si="37"/>
        <v>2.7695673273801516E-5</v>
      </c>
      <c r="AF438" s="4">
        <f t="shared" si="37"/>
        <v>5.9356035489039569E-5</v>
      </c>
      <c r="AG438" s="4">
        <f t="shared" si="37"/>
        <v>7.0634549880716686E-5</v>
      </c>
      <c r="AH438" s="4">
        <f t="shared" si="36"/>
        <v>5.299539544327596E-5</v>
      </c>
      <c r="AI438" s="4">
        <f t="shared" si="36"/>
        <v>1.3464996676969127E-4</v>
      </c>
      <c r="AJ438" s="4">
        <f t="shared" si="36"/>
        <v>6.5581956117428974E-4</v>
      </c>
      <c r="AK438" s="4">
        <f t="shared" si="36"/>
        <v>3.1327685896090141E-3</v>
      </c>
      <c r="AL438" s="4">
        <f t="shared" si="36"/>
        <v>7.0571250528871099E-4</v>
      </c>
      <c r="AM438" s="4">
        <f t="shared" si="36"/>
        <v>1.4604969004014374E-4</v>
      </c>
    </row>
    <row r="439" spans="1:39" x14ac:dyDescent="0.3">
      <c r="A439" s="9" t="s">
        <v>510</v>
      </c>
      <c r="B439" s="9" t="s">
        <v>30</v>
      </c>
      <c r="C439" s="9" t="s">
        <v>515</v>
      </c>
      <c r="D439" s="10">
        <f>VLOOKUP(C439,'[1]Cenus Pivot Data Sheet'!$A$1:$M$469,2,FALSE)</f>
        <v>438952.03499999997</v>
      </c>
      <c r="E439" s="10">
        <f>VLOOKUP(C439,'[1]Cenus Pivot Data Sheet'!$A$1:$M$469,3,FALSE)</f>
        <v>867667.31799999997</v>
      </c>
      <c r="F439" s="10">
        <f>VLOOKUP(C439,'[1]Cenus Pivot Data Sheet'!$A$1:$M$469,4,FALSE)</f>
        <v>926810.47</v>
      </c>
      <c r="G439" s="10">
        <f>VLOOKUP(C439,'[1]Cenus Pivot Data Sheet'!$A$1:$M$469,5,FALSE)</f>
        <v>953087.23300000001</v>
      </c>
      <c r="H439" s="10">
        <f>VLOOKUP(C439,'[1]Cenus Pivot Data Sheet'!$A$1:$M$469,6,FALSE)</f>
        <v>907527.15399999998</v>
      </c>
      <c r="I439" s="10">
        <f>VLOOKUP(C439,'[1]Cenus Pivot Data Sheet'!$A$1:$M$469,7,FALSE)</f>
        <v>966014.22100000002</v>
      </c>
      <c r="J439" s="10">
        <f>VLOOKUP(C439,'[1]Cenus Pivot Data Sheet'!$A$1:$M$469,8,FALSE)</f>
        <v>853730.01800000004</v>
      </c>
      <c r="K439" s="10">
        <f>VLOOKUP(C439,'[1]Cenus Pivot Data Sheet'!$A$1:$M$469,9,FALSE)</f>
        <v>486575.5070000001</v>
      </c>
      <c r="L439" s="10">
        <f>VLOOKUP(C439,'[1]Cenus Pivot Data Sheet'!$A$1:$M$469,10,FALSE)</f>
        <v>257634.245</v>
      </c>
      <c r="M439" s="10">
        <f>VLOOKUP(C439,'[1]Cenus Pivot Data Sheet'!$A$1:$M$469,11,FALSE)</f>
        <v>117355.77700000005</v>
      </c>
      <c r="N439" s="10">
        <f>VLOOKUP(C439,'[1]Cenus Pivot Data Sheet'!$A$1:$M$469,12,FALSE)</f>
        <v>861565.5290000001</v>
      </c>
      <c r="O439" s="10">
        <f>VLOOKUP(C439,'[1]Cenus Pivot Data Sheet'!$A$1:$M$469,13,FALSE)</f>
        <v>6775353.9780000001</v>
      </c>
      <c r="P439" s="11">
        <f>IFERROR(VLOOKUP(C439,'[1]Influenze Pivot Data Sheet'!$A$1:$M$461,2,FALSE),0)</f>
        <v>122</v>
      </c>
      <c r="Q439" s="11">
        <f>IFERROR(VLOOKUP(C439,'[1]Influenze Pivot Data Sheet'!$A$1:$M$461,3,FALSE),0)</f>
        <v>47</v>
      </c>
      <c r="R439" s="11">
        <f>IFERROR(VLOOKUP(C439,'[1]Influenze Pivot Data Sheet'!$A$1:$M$461,4,FALSE),0)</f>
        <v>53</v>
      </c>
      <c r="S439" s="11">
        <f>IFERROR(VLOOKUP(C439,'[1]Influenze Pivot Data Sheet'!$A$1:$M$461,5,FALSE),0)</f>
        <v>69</v>
      </c>
      <c r="T439" s="11">
        <f>IFERROR(VLOOKUP(C439,'[1]Influenze Pivot Data Sheet'!$A$1:$M$461,6,FALSE),0)</f>
        <v>54</v>
      </c>
      <c r="U439" s="11">
        <f>IFERROR(VLOOKUP(C439,'[1]Influenze Pivot Data Sheet'!$A$1:$M$461,7,FALSE),0)</f>
        <v>41</v>
      </c>
      <c r="V439" s="11">
        <f>IFERROR(VLOOKUP(C439,'[1]Influenze Pivot Data Sheet'!$A$1:$M$461,8,FALSE),0)</f>
        <v>56</v>
      </c>
      <c r="W439" s="11">
        <f>IFERROR(VLOOKUP(C439,'[1]Influenze Pivot Data Sheet'!$A$1:$M$461,9,FALSE),0)</f>
        <v>71</v>
      </c>
      <c r="X439" s="11">
        <f>IFERROR(VLOOKUP(C439,'[1]Influenze Pivot Data Sheet'!$A$1:$M$461,10,FALSE),0)</f>
        <v>167</v>
      </c>
      <c r="Y439" s="11">
        <f>IFERROR(VLOOKUP(C439,'[1]Influenze Pivot Data Sheet'!$A$1:$M$461,11,FALSE),0)</f>
        <v>416</v>
      </c>
      <c r="Z439" s="11">
        <f>IFERROR(VLOOKUP(C439,'[1]Influenze Pivot Data Sheet'!$A$1:$M$461,12,FALSE),0)</f>
        <v>654</v>
      </c>
      <c r="AA439" s="11">
        <f>IFERROR(VLOOKUP(C439,'[1]Influenze Pivot Data Sheet'!$A$1:$M$461,13,FALSE),0)</f>
        <v>1096</v>
      </c>
      <c r="AB439" s="4">
        <f t="shared" si="33"/>
        <v>2.7793469507437189E-4</v>
      </c>
      <c r="AC439" s="4">
        <f t="shared" si="34"/>
        <v>5.4168226721200537E-5</v>
      </c>
      <c r="AD439" s="4">
        <f t="shared" si="35"/>
        <v>5.7185370381066151E-5</v>
      </c>
      <c r="AE439" s="4">
        <f t="shared" si="37"/>
        <v>7.239631128287288E-5</v>
      </c>
      <c r="AF439" s="4">
        <f t="shared" si="37"/>
        <v>5.9502351816130896E-5</v>
      </c>
      <c r="AG439" s="4">
        <f t="shared" si="37"/>
        <v>4.2442439364461484E-5</v>
      </c>
      <c r="AH439" s="4">
        <f t="shared" si="36"/>
        <v>6.5594507419557553E-5</v>
      </c>
      <c r="AI439" s="4">
        <f t="shared" si="36"/>
        <v>1.4591774345106934E-4</v>
      </c>
      <c r="AJ439" s="4">
        <f t="shared" si="36"/>
        <v>6.4820575385853691E-4</v>
      </c>
      <c r="AK439" s="4">
        <f t="shared" ref="AK439:AM470" si="38">Y439/M439</f>
        <v>3.544776496175385E-3</v>
      </c>
      <c r="AL439" s="4">
        <f t="shared" si="38"/>
        <v>7.5908329428996915E-4</v>
      </c>
      <c r="AM439" s="4">
        <f t="shared" si="38"/>
        <v>1.6176276598370813E-4</v>
      </c>
    </row>
    <row r="440" spans="1:39" x14ac:dyDescent="0.3">
      <c r="A440" s="9" t="s">
        <v>510</v>
      </c>
      <c r="B440" s="9" t="s">
        <v>32</v>
      </c>
      <c r="C440" s="9" t="s">
        <v>516</v>
      </c>
      <c r="D440" s="10">
        <f>VLOOKUP(C440,'[1]Cenus Pivot Data Sheet'!$A$1:$M$469,2,FALSE)</f>
        <v>444668.22200000001</v>
      </c>
      <c r="E440" s="10">
        <f>VLOOKUP(C440,'[1]Cenus Pivot Data Sheet'!$A$1:$M$469,3,FALSE)</f>
        <v>879815.1129999999</v>
      </c>
      <c r="F440" s="10">
        <f>VLOOKUP(C440,'[1]Cenus Pivot Data Sheet'!$A$1:$M$469,4,FALSE)</f>
        <v>924923.99400000006</v>
      </c>
      <c r="G440" s="10">
        <f>VLOOKUP(C440,'[1]Cenus Pivot Data Sheet'!$A$1:$M$469,5,FALSE)</f>
        <v>978479.071</v>
      </c>
      <c r="H440" s="10">
        <f>VLOOKUP(C440,'[1]Cenus Pivot Data Sheet'!$A$1:$M$469,6,FALSE)</f>
        <v>912735.58799999999</v>
      </c>
      <c r="I440" s="10">
        <f>VLOOKUP(C440,'[1]Cenus Pivot Data Sheet'!$A$1:$M$469,7,FALSE)</f>
        <v>963647.00699999998</v>
      </c>
      <c r="J440" s="10">
        <f>VLOOKUP(C440,'[1]Cenus Pivot Data Sheet'!$A$1:$M$469,8,FALSE)</f>
        <v>879948.09299999988</v>
      </c>
      <c r="K440" s="10">
        <f>VLOOKUP(C440,'[1]Cenus Pivot Data Sheet'!$A$1:$M$469,9,FALSE)</f>
        <v>521783.40399999992</v>
      </c>
      <c r="L440" s="10">
        <f>VLOOKUP(C440,'[1]Cenus Pivot Data Sheet'!$A$1:$M$469,10,FALSE)</f>
        <v>262628.70900000003</v>
      </c>
      <c r="M440" s="10">
        <f>VLOOKUP(C440,'[1]Cenus Pivot Data Sheet'!$A$1:$M$469,11,FALSE)</f>
        <v>123225.58499999999</v>
      </c>
      <c r="N440" s="10">
        <f>VLOOKUP(C440,'[1]Cenus Pivot Data Sheet'!$A$1:$M$469,12,FALSE)</f>
        <v>907637.69799999986</v>
      </c>
      <c r="O440" s="10">
        <f>VLOOKUP(C440,'[1]Cenus Pivot Data Sheet'!$A$1:$M$469,13,FALSE)</f>
        <v>6891854.7859999994</v>
      </c>
      <c r="P440" s="11">
        <f>IFERROR(VLOOKUP(C440,'[1]Influenze Pivot Data Sheet'!$A$1:$M$461,2,FALSE),0)</f>
        <v>115</v>
      </c>
      <c r="Q440" s="11">
        <f>IFERROR(VLOOKUP(C440,'[1]Influenze Pivot Data Sheet'!$A$1:$M$461,3,FALSE),0)</f>
        <v>44</v>
      </c>
      <c r="R440" s="11">
        <f>IFERROR(VLOOKUP(C440,'[1]Influenze Pivot Data Sheet'!$A$1:$M$461,4,FALSE),0)</f>
        <v>47</v>
      </c>
      <c r="S440" s="11">
        <f>IFERROR(VLOOKUP(C440,'[1]Influenze Pivot Data Sheet'!$A$1:$M$461,5,FALSE),0)</f>
        <v>51</v>
      </c>
      <c r="T440" s="11">
        <f>IFERROR(VLOOKUP(C440,'[1]Influenze Pivot Data Sheet'!$A$1:$M$461,6,FALSE),0)</f>
        <v>61</v>
      </c>
      <c r="U440" s="11">
        <f>IFERROR(VLOOKUP(C440,'[1]Influenze Pivot Data Sheet'!$A$1:$M$461,7,FALSE),0)</f>
        <v>60</v>
      </c>
      <c r="V440" s="11">
        <f>IFERROR(VLOOKUP(C440,'[1]Influenze Pivot Data Sheet'!$A$1:$M$461,8,FALSE),0)</f>
        <v>69</v>
      </c>
      <c r="W440" s="11">
        <f>IFERROR(VLOOKUP(C440,'[1]Influenze Pivot Data Sheet'!$A$1:$M$461,9,FALSE),0)</f>
        <v>88</v>
      </c>
      <c r="X440" s="11">
        <f>IFERROR(VLOOKUP(C440,'[1]Influenze Pivot Data Sheet'!$A$1:$M$461,10,FALSE),0)</f>
        <v>142</v>
      </c>
      <c r="Y440" s="11">
        <f>IFERROR(VLOOKUP(C440,'[1]Influenze Pivot Data Sheet'!$A$1:$M$461,11,FALSE),0)</f>
        <v>329</v>
      </c>
      <c r="Z440" s="11">
        <f>IFERROR(VLOOKUP(C440,'[1]Influenze Pivot Data Sheet'!$A$1:$M$461,12,FALSE),0)</f>
        <v>559</v>
      </c>
      <c r="AA440" s="11">
        <f>IFERROR(VLOOKUP(C440,'[1]Influenze Pivot Data Sheet'!$A$1:$M$461,13,FALSE),0)</f>
        <v>1006</v>
      </c>
      <c r="AB440" s="4">
        <f t="shared" si="33"/>
        <v>2.5861978506752837E-4</v>
      </c>
      <c r="AC440" s="4">
        <f t="shared" si="34"/>
        <v>5.0010507150722253E-5</v>
      </c>
      <c r="AD440" s="4">
        <f t="shared" si="35"/>
        <v>5.0814986209558745E-5</v>
      </c>
      <c r="AE440" s="4">
        <f t="shared" si="37"/>
        <v>5.2121707567928143E-5</v>
      </c>
      <c r="AF440" s="4">
        <f t="shared" si="37"/>
        <v>6.6832060458674701E-5</v>
      </c>
      <c r="AG440" s="4">
        <f t="shared" si="37"/>
        <v>6.2263463243444699E-5</v>
      </c>
      <c r="AH440" s="4">
        <f t="shared" si="37"/>
        <v>7.8413716159959917E-5</v>
      </c>
      <c r="AI440" s="4">
        <f t="shared" si="37"/>
        <v>1.6865235522132478E-4</v>
      </c>
      <c r="AJ440" s="4">
        <f t="shared" si="37"/>
        <v>5.4068727116958102E-4</v>
      </c>
      <c r="AK440" s="4">
        <f t="shared" si="38"/>
        <v>2.6699000860900763E-3</v>
      </c>
      <c r="AL440" s="4">
        <f t="shared" si="38"/>
        <v>6.1588451122267078E-4</v>
      </c>
      <c r="AM440" s="4">
        <f t="shared" si="38"/>
        <v>1.4596941334915701E-4</v>
      </c>
    </row>
    <row r="441" spans="1:39" x14ac:dyDescent="0.3">
      <c r="A441" s="9" t="s">
        <v>510</v>
      </c>
      <c r="B441" s="9" t="s">
        <v>34</v>
      </c>
      <c r="C441" s="9" t="s">
        <v>517</v>
      </c>
      <c r="D441" s="10">
        <f>VLOOKUP(C441,'[1]Cenus Pivot Data Sheet'!$A$1:$M$469,2,FALSE)</f>
        <v>425124.8930000001</v>
      </c>
      <c r="E441" s="10">
        <f>VLOOKUP(C441,'[1]Cenus Pivot Data Sheet'!$A$1:$M$469,3,FALSE)</f>
        <v>843546.37899999984</v>
      </c>
      <c r="F441" s="10">
        <f>VLOOKUP(C441,'[1]Cenus Pivot Data Sheet'!$A$1:$M$469,4,FALSE)</f>
        <v>885144.42500000005</v>
      </c>
      <c r="G441" s="10">
        <f>VLOOKUP(C441,'[1]Cenus Pivot Data Sheet'!$A$1:$M$469,5,FALSE)</f>
        <v>963622.77099999995</v>
      </c>
      <c r="H441" s="10">
        <f>VLOOKUP(C441,'[1]Cenus Pivot Data Sheet'!$A$1:$M$469,6,FALSE)</f>
        <v>885289.70500000007</v>
      </c>
      <c r="I441" s="10">
        <f>VLOOKUP(C441,'[1]Cenus Pivot Data Sheet'!$A$1:$M$469,7,FALSE)</f>
        <v>913921.5</v>
      </c>
      <c r="J441" s="10">
        <f>VLOOKUP(C441,'[1]Cenus Pivot Data Sheet'!$A$1:$M$469,8,FALSE)</f>
        <v>849495.61800000025</v>
      </c>
      <c r="K441" s="10">
        <f>VLOOKUP(C441,'[1]Cenus Pivot Data Sheet'!$A$1:$M$469,9,FALSE)</f>
        <v>520472.94299999985</v>
      </c>
      <c r="L441" s="10">
        <f>VLOOKUP(C441,'[1]Cenus Pivot Data Sheet'!$A$1:$M$469,10,FALSE)</f>
        <v>253044.14299999998</v>
      </c>
      <c r="M441" s="10">
        <f>VLOOKUP(C441,'[1]Cenus Pivot Data Sheet'!$A$1:$M$469,11,FALSE)</f>
        <v>119933.53099999999</v>
      </c>
      <c r="N441" s="10">
        <f>VLOOKUP(C441,'[1]Cenus Pivot Data Sheet'!$A$1:$M$469,12,FALSE)</f>
        <v>893450.61699999985</v>
      </c>
      <c r="O441" s="10">
        <f>VLOOKUP(C441,'[1]Cenus Pivot Data Sheet'!$A$1:$M$469,13,FALSE)</f>
        <v>6659595.9079999998</v>
      </c>
      <c r="P441" s="11">
        <f>IFERROR(VLOOKUP(C441,'[1]Influenze Pivot Data Sheet'!$A$1:$M$461,2,FALSE),0)</f>
        <v>127</v>
      </c>
      <c r="Q441" s="11">
        <f>IFERROR(VLOOKUP(C441,'[1]Influenze Pivot Data Sheet'!$A$1:$M$461,3,FALSE),0)</f>
        <v>61</v>
      </c>
      <c r="R441" s="11">
        <f>IFERROR(VLOOKUP(C441,'[1]Influenze Pivot Data Sheet'!$A$1:$M$461,4,FALSE),0)</f>
        <v>50</v>
      </c>
      <c r="S441" s="11">
        <f>IFERROR(VLOOKUP(C441,'[1]Influenze Pivot Data Sheet'!$A$1:$M$461,5,FALSE),0)</f>
        <v>46</v>
      </c>
      <c r="T441" s="11">
        <f>IFERROR(VLOOKUP(C441,'[1]Influenze Pivot Data Sheet'!$A$1:$M$461,6,FALSE),0)</f>
        <v>57</v>
      </c>
      <c r="U441" s="11">
        <f>IFERROR(VLOOKUP(C441,'[1]Influenze Pivot Data Sheet'!$A$1:$M$461,7,FALSE),0)</f>
        <v>61</v>
      </c>
      <c r="V441" s="11">
        <f>IFERROR(VLOOKUP(C441,'[1]Influenze Pivot Data Sheet'!$A$1:$M$461,8,FALSE),0)</f>
        <v>43</v>
      </c>
      <c r="W441" s="11">
        <f>IFERROR(VLOOKUP(C441,'[1]Influenze Pivot Data Sheet'!$A$1:$M$461,9,FALSE),0)</f>
        <v>101</v>
      </c>
      <c r="X441" s="11">
        <f>IFERROR(VLOOKUP(C441,'[1]Influenze Pivot Data Sheet'!$A$1:$M$461,10,FALSE),0)</f>
        <v>165</v>
      </c>
      <c r="Y441" s="11">
        <f>IFERROR(VLOOKUP(C441,'[1]Influenze Pivot Data Sheet'!$A$1:$M$461,11,FALSE),0)</f>
        <v>436</v>
      </c>
      <c r="Z441" s="11">
        <f>IFERROR(VLOOKUP(C441,'[1]Influenze Pivot Data Sheet'!$A$1:$M$461,12,FALSE),0)</f>
        <v>702</v>
      </c>
      <c r="AA441" s="11">
        <f>IFERROR(VLOOKUP(C441,'[1]Influenze Pivot Data Sheet'!$A$1:$M$461,13,FALSE),0)</f>
        <v>1147</v>
      </c>
      <c r="AB441" s="4">
        <f t="shared" si="33"/>
        <v>2.9873574116959548E-4</v>
      </c>
      <c r="AC441" s="4">
        <f t="shared" si="34"/>
        <v>7.2313747671246906E-5</v>
      </c>
      <c r="AD441" s="4">
        <f t="shared" si="35"/>
        <v>5.648795675349816E-5</v>
      </c>
      <c r="AE441" s="4">
        <f t="shared" si="37"/>
        <v>4.7736522407273004E-5</v>
      </c>
      <c r="AF441" s="4">
        <f t="shared" si="37"/>
        <v>6.4385702982957423E-5</v>
      </c>
      <c r="AG441" s="4">
        <f t="shared" si="37"/>
        <v>6.6745338631381357E-5</v>
      </c>
      <c r="AH441" s="4">
        <f t="shared" si="37"/>
        <v>5.0618271700137231E-5</v>
      </c>
      <c r="AI441" s="4">
        <f t="shared" si="37"/>
        <v>1.9405427574743309E-4</v>
      </c>
      <c r="AJ441" s="4">
        <f t="shared" si="37"/>
        <v>6.5206014272379349E-4</v>
      </c>
      <c r="AK441" s="4">
        <f t="shared" si="38"/>
        <v>3.6353469823213998E-3</v>
      </c>
      <c r="AL441" s="4">
        <f t="shared" si="38"/>
        <v>7.8571774045794866E-4</v>
      </c>
      <c r="AM441" s="4">
        <f t="shared" si="38"/>
        <v>1.7223267234910434E-4</v>
      </c>
    </row>
    <row r="442" spans="1:39" x14ac:dyDescent="0.3">
      <c r="A442" s="9" t="s">
        <v>510</v>
      </c>
      <c r="B442" s="9" t="s">
        <v>36</v>
      </c>
      <c r="C442" s="9" t="s">
        <v>518</v>
      </c>
      <c r="D442" s="10">
        <f>VLOOKUP(C442,'[1]Cenus Pivot Data Sheet'!$A$1:$M$469,2,FALSE)</f>
        <v>440558.06500000006</v>
      </c>
      <c r="E442" s="10">
        <f>VLOOKUP(C442,'[1]Cenus Pivot Data Sheet'!$A$1:$M$469,3,FALSE)</f>
        <v>876615.03600000008</v>
      </c>
      <c r="F442" s="10">
        <f>VLOOKUP(C442,'[1]Cenus Pivot Data Sheet'!$A$1:$M$469,4,FALSE)</f>
        <v>918993.85800000001</v>
      </c>
      <c r="G442" s="10">
        <f>VLOOKUP(C442,'[1]Cenus Pivot Data Sheet'!$A$1:$M$469,5,FALSE)</f>
        <v>1010234.3379999999</v>
      </c>
      <c r="H442" s="10">
        <f>VLOOKUP(C442,'[1]Cenus Pivot Data Sheet'!$A$1:$M$469,6,FALSE)</f>
        <v>910928.277</v>
      </c>
      <c r="I442" s="10">
        <f>VLOOKUP(C442,'[1]Cenus Pivot Data Sheet'!$A$1:$M$469,7,FALSE)</f>
        <v>940820.53399999999</v>
      </c>
      <c r="J442" s="10">
        <f>VLOOKUP(C442,'[1]Cenus Pivot Data Sheet'!$A$1:$M$469,8,FALSE)</f>
        <v>897061.45</v>
      </c>
      <c r="K442" s="10">
        <f>VLOOKUP(C442,'[1]Cenus Pivot Data Sheet'!$A$1:$M$469,9,FALSE)</f>
        <v>573990.17899999989</v>
      </c>
      <c r="L442" s="10">
        <f>VLOOKUP(C442,'[1]Cenus Pivot Data Sheet'!$A$1:$M$469,10,FALSE)</f>
        <v>269783.45299999998</v>
      </c>
      <c r="M442" s="10">
        <f>VLOOKUP(C442,'[1]Cenus Pivot Data Sheet'!$A$1:$M$469,11,FALSE)</f>
        <v>123834.97700000001</v>
      </c>
      <c r="N442" s="10">
        <f>VLOOKUP(C442,'[1]Cenus Pivot Data Sheet'!$A$1:$M$469,12,FALSE)</f>
        <v>967608.60899999994</v>
      </c>
      <c r="O442" s="10">
        <f>VLOOKUP(C442,'[1]Cenus Pivot Data Sheet'!$A$1:$M$469,13,FALSE)</f>
        <v>6962820.1669999994</v>
      </c>
      <c r="P442" s="11">
        <f>IFERROR(VLOOKUP(C442,'[1]Influenze Pivot Data Sheet'!$A$1:$M$461,2,FALSE),0)</f>
        <v>125</v>
      </c>
      <c r="Q442" s="11">
        <f>IFERROR(VLOOKUP(C442,'[1]Influenze Pivot Data Sheet'!$A$1:$M$461,3,FALSE),0)</f>
        <v>61</v>
      </c>
      <c r="R442" s="11">
        <f>IFERROR(VLOOKUP(C442,'[1]Influenze Pivot Data Sheet'!$A$1:$M$461,4,FALSE),0)</f>
        <v>66</v>
      </c>
      <c r="S442" s="11">
        <f>IFERROR(VLOOKUP(C442,'[1]Influenze Pivot Data Sheet'!$A$1:$M$461,5,FALSE),0)</f>
        <v>52</v>
      </c>
      <c r="T442" s="11">
        <f>IFERROR(VLOOKUP(C442,'[1]Influenze Pivot Data Sheet'!$A$1:$M$461,6,FALSE),0)</f>
        <v>57</v>
      </c>
      <c r="U442" s="11">
        <f>IFERROR(VLOOKUP(C442,'[1]Influenze Pivot Data Sheet'!$A$1:$M$461,7,FALSE),0)</f>
        <v>54</v>
      </c>
      <c r="V442" s="11">
        <f>IFERROR(VLOOKUP(C442,'[1]Influenze Pivot Data Sheet'!$A$1:$M$461,8,FALSE),0)</f>
        <v>86</v>
      </c>
      <c r="W442" s="11">
        <f>IFERROR(VLOOKUP(C442,'[1]Influenze Pivot Data Sheet'!$A$1:$M$461,9,FALSE),0)</f>
        <v>93</v>
      </c>
      <c r="X442" s="11">
        <f>IFERROR(VLOOKUP(C442,'[1]Influenze Pivot Data Sheet'!$A$1:$M$461,10,FALSE),0)</f>
        <v>179</v>
      </c>
      <c r="Y442" s="11">
        <f>IFERROR(VLOOKUP(C442,'[1]Influenze Pivot Data Sheet'!$A$1:$M$461,11,FALSE),0)</f>
        <v>365</v>
      </c>
      <c r="Z442" s="11">
        <f>IFERROR(VLOOKUP(C442,'[1]Influenze Pivot Data Sheet'!$A$1:$M$461,12,FALSE),0)</f>
        <v>637</v>
      </c>
      <c r="AA442" s="11">
        <f>IFERROR(VLOOKUP(C442,'[1]Influenze Pivot Data Sheet'!$A$1:$M$461,13,FALSE),0)</f>
        <v>1138</v>
      </c>
      <c r="AB442" s="4">
        <f t="shared" si="33"/>
        <v>2.8373104462404969E-4</v>
      </c>
      <c r="AC442" s="4">
        <f t="shared" si="34"/>
        <v>6.9585847258955748E-5</v>
      </c>
      <c r="AD442" s="4">
        <f t="shared" si="35"/>
        <v>7.1817672583400439E-5</v>
      </c>
      <c r="AE442" s="4">
        <f t="shared" si="37"/>
        <v>5.1473205813758438E-5</v>
      </c>
      <c r="AF442" s="4">
        <f t="shared" si="37"/>
        <v>6.2573532339692644E-5</v>
      </c>
      <c r="AG442" s="4">
        <f t="shared" si="37"/>
        <v>5.739670643710674E-5</v>
      </c>
      <c r="AH442" s="4">
        <f t="shared" si="37"/>
        <v>9.5868571768411193E-5</v>
      </c>
      <c r="AI442" s="4">
        <f t="shared" si="37"/>
        <v>1.6202367810895946E-4</v>
      </c>
      <c r="AJ442" s="4">
        <f t="shared" si="37"/>
        <v>6.6349510323748437E-4</v>
      </c>
      <c r="AK442" s="4">
        <f t="shared" si="38"/>
        <v>2.9474709717917575E-3</v>
      </c>
      <c r="AL442" s="4">
        <f t="shared" si="38"/>
        <v>6.5832403109592429E-4</v>
      </c>
      <c r="AM442" s="4">
        <f t="shared" si="38"/>
        <v>1.6343952201918187E-4</v>
      </c>
    </row>
    <row r="443" spans="1:39" x14ac:dyDescent="0.3">
      <c r="A443" s="9" t="s">
        <v>510</v>
      </c>
      <c r="B443" s="9" t="s">
        <v>38</v>
      </c>
      <c r="C443" s="9" t="s">
        <v>519</v>
      </c>
      <c r="D443" s="10">
        <f>VLOOKUP(C443,'[1]Cenus Pivot Data Sheet'!$A$1:$M$469,2,FALSE)</f>
        <v>434211</v>
      </c>
      <c r="E443" s="10">
        <f>VLOOKUP(C443,'[1]Cenus Pivot Data Sheet'!$A$1:$M$469,3,FALSE)</f>
        <v>870022</v>
      </c>
      <c r="F443" s="10">
        <f>VLOOKUP(C443,'[1]Cenus Pivot Data Sheet'!$A$1:$M$469,4,FALSE)</f>
        <v>901988</v>
      </c>
      <c r="G443" s="10">
        <f>VLOOKUP(C443,'[1]Cenus Pivot Data Sheet'!$A$1:$M$469,5,FALSE)</f>
        <v>1028582</v>
      </c>
      <c r="H443" s="10">
        <f>VLOOKUP(C443,'[1]Cenus Pivot Data Sheet'!$A$1:$M$469,6,FALSE)</f>
        <v>916598</v>
      </c>
      <c r="I443" s="10">
        <f>VLOOKUP(C443,'[1]Cenus Pivot Data Sheet'!$A$1:$M$469,7,FALSE)</f>
        <v>927709</v>
      </c>
      <c r="J443" s="10">
        <f>VLOOKUP(C443,'[1]Cenus Pivot Data Sheet'!$A$1:$M$469,8,FALSE)</f>
        <v>901447</v>
      </c>
      <c r="K443" s="10">
        <f>VLOOKUP(C443,'[1]Cenus Pivot Data Sheet'!$A$1:$M$469,9,FALSE)</f>
        <v>598368</v>
      </c>
      <c r="L443" s="10">
        <f>VLOOKUP(C443,'[1]Cenus Pivot Data Sheet'!$A$1:$M$469,10,FALSE)</f>
        <v>273108</v>
      </c>
      <c r="M443" s="10">
        <f>VLOOKUP(C443,'[1]Cenus Pivot Data Sheet'!$A$1:$M$469,11,FALSE)</f>
        <v>123485</v>
      </c>
      <c r="N443" s="10">
        <f>VLOOKUP(C443,'[1]Cenus Pivot Data Sheet'!$A$1:$M$469,12,FALSE)</f>
        <v>994961</v>
      </c>
      <c r="O443" s="10">
        <f>VLOOKUP(C443,'[1]Cenus Pivot Data Sheet'!$A$1:$M$469,13,FALSE)</f>
        <v>6975518</v>
      </c>
      <c r="P443" s="11">
        <f>IFERROR(VLOOKUP(C443,'[1]Influenze Pivot Data Sheet'!$A$1:$M$461,2,FALSE),0)</f>
        <v>97</v>
      </c>
      <c r="Q443" s="11">
        <f>IFERROR(VLOOKUP(C443,'[1]Influenze Pivot Data Sheet'!$A$1:$M$461,3,FALSE),0)</f>
        <v>58</v>
      </c>
      <c r="R443" s="11">
        <f>IFERROR(VLOOKUP(C443,'[1]Influenze Pivot Data Sheet'!$A$1:$M$461,4,FALSE),0)</f>
        <v>55</v>
      </c>
      <c r="S443" s="11">
        <f>IFERROR(VLOOKUP(C443,'[1]Influenze Pivot Data Sheet'!$A$1:$M$461,5,FALSE),0)</f>
        <v>59</v>
      </c>
      <c r="T443" s="11">
        <f>IFERROR(VLOOKUP(C443,'[1]Influenze Pivot Data Sheet'!$A$1:$M$461,6,FALSE),0)</f>
        <v>51</v>
      </c>
      <c r="U443" s="11">
        <f>IFERROR(VLOOKUP(C443,'[1]Influenze Pivot Data Sheet'!$A$1:$M$461,7,FALSE),0)</f>
        <v>66</v>
      </c>
      <c r="V443" s="11">
        <f>IFERROR(VLOOKUP(C443,'[1]Influenze Pivot Data Sheet'!$A$1:$M$461,8,FALSE),0)</f>
        <v>81</v>
      </c>
      <c r="W443" s="11">
        <f>IFERROR(VLOOKUP(C443,'[1]Influenze Pivot Data Sheet'!$A$1:$M$461,9,FALSE),0)</f>
        <v>146</v>
      </c>
      <c r="X443" s="11">
        <f>IFERROR(VLOOKUP(C443,'[1]Influenze Pivot Data Sheet'!$A$1:$M$461,10,FALSE),0)</f>
        <v>237</v>
      </c>
      <c r="Y443" s="11">
        <f>IFERROR(VLOOKUP(C443,'[1]Influenze Pivot Data Sheet'!$A$1:$M$461,11,FALSE),0)</f>
        <v>488</v>
      </c>
      <c r="Z443" s="11">
        <f>IFERROR(VLOOKUP(C443,'[1]Influenze Pivot Data Sheet'!$A$1:$M$461,12,FALSE),0)</f>
        <v>871</v>
      </c>
      <c r="AA443" s="11">
        <f>IFERROR(VLOOKUP(C443,'[1]Influenze Pivot Data Sheet'!$A$1:$M$461,13,FALSE),0)</f>
        <v>1338</v>
      </c>
      <c r="AB443" s="4">
        <f t="shared" si="33"/>
        <v>2.2339369569172591E-4</v>
      </c>
      <c r="AC443" s="4">
        <f t="shared" si="34"/>
        <v>6.6664980885540825E-5</v>
      </c>
      <c r="AD443" s="4">
        <f t="shared" si="35"/>
        <v>6.0976420972341093E-5</v>
      </c>
      <c r="AE443" s="4">
        <f t="shared" si="37"/>
        <v>5.7360521572417173E-5</v>
      </c>
      <c r="AF443" s="4">
        <f t="shared" si="37"/>
        <v>5.5640531618004842E-5</v>
      </c>
      <c r="AG443" s="4">
        <f t="shared" si="37"/>
        <v>7.1142998504919105E-5</v>
      </c>
      <c r="AH443" s="4">
        <f t="shared" si="37"/>
        <v>8.9855532272002677E-5</v>
      </c>
      <c r="AI443" s="4">
        <f t="shared" si="37"/>
        <v>2.4399700518744317E-4</v>
      </c>
      <c r="AJ443" s="4">
        <f t="shared" si="37"/>
        <v>8.6778856716024431E-4</v>
      </c>
      <c r="AK443" s="4">
        <f t="shared" si="38"/>
        <v>3.9518969915374336E-3</v>
      </c>
      <c r="AL443" s="4">
        <f t="shared" si="38"/>
        <v>8.7541119702179285E-4</v>
      </c>
      <c r="AM443" s="4">
        <f t="shared" si="38"/>
        <v>1.9181371189924532E-4</v>
      </c>
    </row>
    <row r="444" spans="1:39" x14ac:dyDescent="0.3">
      <c r="A444" s="9" t="s">
        <v>520</v>
      </c>
      <c r="B444" s="9" t="s">
        <v>22</v>
      </c>
      <c r="C444" s="9" t="s">
        <v>521</v>
      </c>
      <c r="D444" s="10">
        <f>VLOOKUP(C444,'[1]Cenus Pivot Data Sheet'!$A$1:$M$469,2,FALSE)</f>
        <v>103052.72899999996</v>
      </c>
      <c r="E444" s="10">
        <f>VLOOKUP(C444,'[1]Cenus Pivot Data Sheet'!$A$1:$M$469,3,FALSE)</f>
        <v>207112.391</v>
      </c>
      <c r="F444" s="10">
        <f>VLOOKUP(C444,'[1]Cenus Pivot Data Sheet'!$A$1:$M$469,4,FALSE)</f>
        <v>235779.26299999998</v>
      </c>
      <c r="G444" s="10">
        <f>VLOOKUP(C444,'[1]Cenus Pivot Data Sheet'!$A$1:$M$469,5,FALSE)</f>
        <v>217248.19100000002</v>
      </c>
      <c r="H444" s="10">
        <f>VLOOKUP(C444,'[1]Cenus Pivot Data Sheet'!$A$1:$M$469,6,FALSE)</f>
        <v>236580.52999999997</v>
      </c>
      <c r="I444" s="10">
        <f>VLOOKUP(C444,'[1]Cenus Pivot Data Sheet'!$A$1:$M$469,7,FALSE)</f>
        <v>268575.61499999999</v>
      </c>
      <c r="J444" s="10">
        <f>VLOOKUP(C444,'[1]Cenus Pivot Data Sheet'!$A$1:$M$469,8,FALSE)</f>
        <v>228272.58099999998</v>
      </c>
      <c r="K444" s="10">
        <f>VLOOKUP(C444,'[1]Cenus Pivot Data Sheet'!$A$1:$M$469,9,FALSE)</f>
        <v>143809.76699999999</v>
      </c>
      <c r="L444" s="10">
        <f>VLOOKUP(C444,'[1]Cenus Pivot Data Sheet'!$A$1:$M$469,10,FALSE)</f>
        <v>96775.19</v>
      </c>
      <c r="M444" s="10">
        <f>VLOOKUP(C444,'[1]Cenus Pivot Data Sheet'!$A$1:$M$469,11,FALSE)</f>
        <v>35053.653000000006</v>
      </c>
      <c r="N444" s="10">
        <f>VLOOKUP(C444,'[1]Cenus Pivot Data Sheet'!$A$1:$M$469,12,FALSE)</f>
        <v>275638.61</v>
      </c>
      <c r="O444" s="10">
        <f>VLOOKUP(C444,'[1]Cenus Pivot Data Sheet'!$A$1:$M$469,13,FALSE)</f>
        <v>1772259.9099999997</v>
      </c>
      <c r="P444" s="11">
        <f>IFERROR(VLOOKUP(C444,'[1]Influenze Pivot Data Sheet'!$A$1:$M$461,2,FALSE),0)</f>
        <v>111</v>
      </c>
      <c r="Q444" s="11">
        <f>IFERROR(VLOOKUP(C444,'[1]Influenze Pivot Data Sheet'!$A$1:$M$461,3,FALSE),0)</f>
        <v>41</v>
      </c>
      <c r="R444" s="11">
        <f>IFERROR(VLOOKUP(C444,'[1]Influenze Pivot Data Sheet'!$A$1:$M$461,4,FALSE),0)</f>
        <v>67</v>
      </c>
      <c r="S444" s="11">
        <f>IFERROR(VLOOKUP(C444,'[1]Influenze Pivot Data Sheet'!$A$1:$M$461,5,FALSE),0)</f>
        <v>43</v>
      </c>
      <c r="T444" s="11">
        <f>IFERROR(VLOOKUP(C444,'[1]Influenze Pivot Data Sheet'!$A$1:$M$461,6,FALSE),0)</f>
        <v>62</v>
      </c>
      <c r="U444" s="11">
        <f>IFERROR(VLOOKUP(C444,'[1]Influenze Pivot Data Sheet'!$A$1:$M$461,7,FALSE),0)</f>
        <v>54</v>
      </c>
      <c r="V444" s="11">
        <f>IFERROR(VLOOKUP(C444,'[1]Influenze Pivot Data Sheet'!$A$1:$M$461,8,FALSE),0)</f>
        <v>77</v>
      </c>
      <c r="W444" s="11">
        <f>IFERROR(VLOOKUP(C444,'[1]Influenze Pivot Data Sheet'!$A$1:$M$461,9,FALSE),0)</f>
        <v>53</v>
      </c>
      <c r="X444" s="11">
        <f>IFERROR(VLOOKUP(C444,'[1]Influenze Pivot Data Sheet'!$A$1:$M$461,10,FALSE),0)</f>
        <v>129</v>
      </c>
      <c r="Y444" s="11">
        <f>IFERROR(VLOOKUP(C444,'[1]Influenze Pivot Data Sheet'!$A$1:$M$461,11,FALSE),0)</f>
        <v>174</v>
      </c>
      <c r="Z444" s="11">
        <f>IFERROR(VLOOKUP(C444,'[1]Influenze Pivot Data Sheet'!$A$1:$M$461,12,FALSE),0)</f>
        <v>356</v>
      </c>
      <c r="AA444" s="11">
        <f>IFERROR(VLOOKUP(C444,'[1]Influenze Pivot Data Sheet'!$A$1:$M$461,13,FALSE),0)</f>
        <v>811</v>
      </c>
      <c r="AB444" s="4">
        <f t="shared" si="33"/>
        <v>1.0771184914472284E-3</v>
      </c>
      <c r="AC444" s="4">
        <f t="shared" si="34"/>
        <v>1.9796015005205556E-4</v>
      </c>
      <c r="AD444" s="4">
        <f t="shared" si="35"/>
        <v>2.8416409122459596E-4</v>
      </c>
      <c r="AE444" s="4">
        <f t="shared" si="37"/>
        <v>1.9793030175335266E-4</v>
      </c>
      <c r="AF444" s="4">
        <f t="shared" si="37"/>
        <v>2.6206721237795859E-4</v>
      </c>
      <c r="AG444" s="4">
        <f t="shared" si="37"/>
        <v>2.0106069570016623E-4</v>
      </c>
      <c r="AH444" s="4">
        <f t="shared" si="37"/>
        <v>3.373160265796443E-4</v>
      </c>
      <c r="AI444" s="4">
        <f t="shared" si="37"/>
        <v>3.685424231304123E-4</v>
      </c>
      <c r="AJ444" s="4">
        <f t="shared" si="37"/>
        <v>1.3329862746846582E-3</v>
      </c>
      <c r="AK444" s="4">
        <f t="shared" si="38"/>
        <v>4.9638193200577403E-3</v>
      </c>
      <c r="AL444" s="4">
        <f t="shared" si="38"/>
        <v>1.2915462024714172E-3</v>
      </c>
      <c r="AM444" s="4">
        <f t="shared" si="38"/>
        <v>4.5760782344842421E-4</v>
      </c>
    </row>
    <row r="445" spans="1:39" x14ac:dyDescent="0.3">
      <c r="A445" s="9" t="s">
        <v>520</v>
      </c>
      <c r="B445" s="9" t="s">
        <v>24</v>
      </c>
      <c r="C445" s="9" t="s">
        <v>522</v>
      </c>
      <c r="D445" s="10">
        <f>VLOOKUP(C445,'[1]Cenus Pivot Data Sheet'!$A$1:$M$469,2,FALSE)</f>
        <v>100640.66600000004</v>
      </c>
      <c r="E445" s="10">
        <f>VLOOKUP(C445,'[1]Cenus Pivot Data Sheet'!$A$1:$M$469,3,FALSE)</f>
        <v>207704.05900000001</v>
      </c>
      <c r="F445" s="10">
        <f>VLOOKUP(C445,'[1]Cenus Pivot Data Sheet'!$A$1:$M$469,4,FALSE)</f>
        <v>233534.89900000003</v>
      </c>
      <c r="G445" s="10">
        <f>VLOOKUP(C445,'[1]Cenus Pivot Data Sheet'!$A$1:$M$469,5,FALSE)</f>
        <v>212459.84299999999</v>
      </c>
      <c r="H445" s="10">
        <f>VLOOKUP(C445,'[1]Cenus Pivot Data Sheet'!$A$1:$M$469,6,FALSE)</f>
        <v>232928.40000000002</v>
      </c>
      <c r="I445" s="10">
        <f>VLOOKUP(C445,'[1]Cenus Pivot Data Sheet'!$A$1:$M$469,7,FALSE)</f>
        <v>268276.68200000003</v>
      </c>
      <c r="J445" s="10">
        <f>VLOOKUP(C445,'[1]Cenus Pivot Data Sheet'!$A$1:$M$469,8,FALSE)</f>
        <v>237712.55499999999</v>
      </c>
      <c r="K445" s="10">
        <f>VLOOKUP(C445,'[1]Cenus Pivot Data Sheet'!$A$1:$M$469,9,FALSE)</f>
        <v>149324.26500000001</v>
      </c>
      <c r="L445" s="10">
        <f>VLOOKUP(C445,'[1]Cenus Pivot Data Sheet'!$A$1:$M$469,10,FALSE)</f>
        <v>95075.858999999997</v>
      </c>
      <c r="M445" s="10">
        <f>VLOOKUP(C445,'[1]Cenus Pivot Data Sheet'!$A$1:$M$469,11,FALSE)</f>
        <v>34192.673000000003</v>
      </c>
      <c r="N445" s="10">
        <f>VLOOKUP(C445,'[1]Cenus Pivot Data Sheet'!$A$1:$M$469,12,FALSE)</f>
        <v>278592.79700000002</v>
      </c>
      <c r="O445" s="10">
        <f>VLOOKUP(C445,'[1]Cenus Pivot Data Sheet'!$A$1:$M$469,13,FALSE)</f>
        <v>1771849.9009999998</v>
      </c>
      <c r="P445" s="11">
        <f>IFERROR(VLOOKUP(C445,'[1]Influenze Pivot Data Sheet'!$A$1:$M$461,2,FALSE),0)</f>
        <v>100</v>
      </c>
      <c r="Q445" s="11">
        <f>IFERROR(VLOOKUP(C445,'[1]Influenze Pivot Data Sheet'!$A$1:$M$461,3,FALSE),0)</f>
        <v>44</v>
      </c>
      <c r="R445" s="11">
        <f>IFERROR(VLOOKUP(C445,'[1]Influenze Pivot Data Sheet'!$A$1:$M$461,4,FALSE),0)</f>
        <v>70</v>
      </c>
      <c r="S445" s="11">
        <f>IFERROR(VLOOKUP(C445,'[1]Influenze Pivot Data Sheet'!$A$1:$M$461,5,FALSE),0)</f>
        <v>49</v>
      </c>
      <c r="T445" s="11">
        <f>IFERROR(VLOOKUP(C445,'[1]Influenze Pivot Data Sheet'!$A$1:$M$461,6,FALSE),0)</f>
        <v>57</v>
      </c>
      <c r="U445" s="11">
        <f>IFERROR(VLOOKUP(C445,'[1]Influenze Pivot Data Sheet'!$A$1:$M$461,7,FALSE),0)</f>
        <v>46</v>
      </c>
      <c r="V445" s="11">
        <f>IFERROR(VLOOKUP(C445,'[1]Influenze Pivot Data Sheet'!$A$1:$M$461,8,FALSE),0)</f>
        <v>55</v>
      </c>
      <c r="W445" s="11">
        <f>IFERROR(VLOOKUP(C445,'[1]Influenze Pivot Data Sheet'!$A$1:$M$461,9,FALSE),0)</f>
        <v>77</v>
      </c>
      <c r="X445" s="11">
        <f>IFERROR(VLOOKUP(C445,'[1]Influenze Pivot Data Sheet'!$A$1:$M$461,10,FALSE),0)</f>
        <v>121</v>
      </c>
      <c r="Y445" s="11">
        <f>IFERROR(VLOOKUP(C445,'[1]Influenze Pivot Data Sheet'!$A$1:$M$461,11,FALSE),0)</f>
        <v>186</v>
      </c>
      <c r="Z445" s="11">
        <f>IFERROR(VLOOKUP(C445,'[1]Influenze Pivot Data Sheet'!$A$1:$M$461,12,FALSE),0)</f>
        <v>384</v>
      </c>
      <c r="AA445" s="11">
        <f>IFERROR(VLOOKUP(C445,'[1]Influenze Pivot Data Sheet'!$A$1:$M$461,13,FALSE),0)</f>
        <v>805</v>
      </c>
      <c r="AB445" s="4">
        <f t="shared" si="33"/>
        <v>9.9363412400311373E-4</v>
      </c>
      <c r="AC445" s="4">
        <f t="shared" si="34"/>
        <v>2.1183986587378149E-4</v>
      </c>
      <c r="AD445" s="4">
        <f t="shared" si="35"/>
        <v>2.9974106782215871E-4</v>
      </c>
      <c r="AE445" s="4">
        <f t="shared" si="37"/>
        <v>2.3063181873856511E-4</v>
      </c>
      <c r="AF445" s="4">
        <f t="shared" si="37"/>
        <v>2.4471039169118061E-4</v>
      </c>
      <c r="AG445" s="4">
        <f t="shared" si="37"/>
        <v>1.7146477158234719E-4</v>
      </c>
      <c r="AH445" s="4">
        <f t="shared" si="37"/>
        <v>2.3137187684512498E-4</v>
      </c>
      <c r="AI445" s="4">
        <f t="shared" si="37"/>
        <v>5.1565631345983846E-4</v>
      </c>
      <c r="AJ445" s="4">
        <f t="shared" si="37"/>
        <v>1.2726679650614569E-3</v>
      </c>
      <c r="AK445" s="4">
        <f t="shared" si="38"/>
        <v>5.4397619045460409E-3</v>
      </c>
      <c r="AL445" s="4">
        <f t="shared" si="38"/>
        <v>1.3783558086751251E-3</v>
      </c>
      <c r="AM445" s="4">
        <f t="shared" si="38"/>
        <v>4.5432742330243247E-4</v>
      </c>
    </row>
    <row r="446" spans="1:39" x14ac:dyDescent="0.3">
      <c r="A446" s="9" t="s">
        <v>520</v>
      </c>
      <c r="B446" s="9" t="s">
        <v>26</v>
      </c>
      <c r="C446" s="9" t="s">
        <v>523</v>
      </c>
      <c r="D446" s="10">
        <f>VLOOKUP(C446,'[1]Cenus Pivot Data Sheet'!$A$1:$M$469,2,FALSE)</f>
        <v>96984.423999999985</v>
      </c>
      <c r="E446" s="10">
        <f>VLOOKUP(C446,'[1]Cenus Pivot Data Sheet'!$A$1:$M$469,3,FALSE)</f>
        <v>198917.226</v>
      </c>
      <c r="F446" s="10">
        <f>VLOOKUP(C446,'[1]Cenus Pivot Data Sheet'!$A$1:$M$469,4,FALSE)</f>
        <v>224664.35900000003</v>
      </c>
      <c r="G446" s="10">
        <f>VLOOKUP(C446,'[1]Cenus Pivot Data Sheet'!$A$1:$M$469,5,FALSE)</f>
        <v>204237.26600000003</v>
      </c>
      <c r="H446" s="10">
        <f>VLOOKUP(C446,'[1]Cenus Pivot Data Sheet'!$A$1:$M$469,6,FALSE)</f>
        <v>220165.11499999999</v>
      </c>
      <c r="I446" s="10">
        <f>VLOOKUP(C446,'[1]Cenus Pivot Data Sheet'!$A$1:$M$469,7,FALSE)</f>
        <v>254870.38100000005</v>
      </c>
      <c r="J446" s="10">
        <f>VLOOKUP(C446,'[1]Cenus Pivot Data Sheet'!$A$1:$M$469,8,FALSE)</f>
        <v>237264.83299999998</v>
      </c>
      <c r="K446" s="10">
        <f>VLOOKUP(C446,'[1]Cenus Pivot Data Sheet'!$A$1:$M$469,9,FALSE)</f>
        <v>148633.46799999999</v>
      </c>
      <c r="L446" s="10">
        <f>VLOOKUP(C446,'[1]Cenus Pivot Data Sheet'!$A$1:$M$469,10,FALSE)</f>
        <v>92471.066000000021</v>
      </c>
      <c r="M446" s="10">
        <f>VLOOKUP(C446,'[1]Cenus Pivot Data Sheet'!$A$1:$M$469,11,FALSE)</f>
        <v>34439.434000000001</v>
      </c>
      <c r="N446" s="10">
        <f>VLOOKUP(C446,'[1]Cenus Pivot Data Sheet'!$A$1:$M$469,12,FALSE)</f>
        <v>275543.96799999999</v>
      </c>
      <c r="O446" s="10">
        <f>VLOOKUP(C446,'[1]Cenus Pivot Data Sheet'!$A$1:$M$469,13,FALSE)</f>
        <v>1712647.5720000002</v>
      </c>
      <c r="P446" s="11">
        <f>IFERROR(VLOOKUP(C446,'[1]Influenze Pivot Data Sheet'!$A$1:$M$461,2,FALSE),0)</f>
        <v>110</v>
      </c>
      <c r="Q446" s="11">
        <f>IFERROR(VLOOKUP(C446,'[1]Influenze Pivot Data Sheet'!$A$1:$M$461,3,FALSE),0)</f>
        <v>64</v>
      </c>
      <c r="R446" s="11">
        <f>IFERROR(VLOOKUP(C446,'[1]Influenze Pivot Data Sheet'!$A$1:$M$461,4,FALSE),0)</f>
        <v>60</v>
      </c>
      <c r="S446" s="11">
        <f>IFERROR(VLOOKUP(C446,'[1]Influenze Pivot Data Sheet'!$A$1:$M$461,5,FALSE),0)</f>
        <v>54</v>
      </c>
      <c r="T446" s="11">
        <f>IFERROR(VLOOKUP(C446,'[1]Influenze Pivot Data Sheet'!$A$1:$M$461,6,FALSE),0)</f>
        <v>71</v>
      </c>
      <c r="U446" s="11">
        <f>IFERROR(VLOOKUP(C446,'[1]Influenze Pivot Data Sheet'!$A$1:$M$461,7,FALSE),0)</f>
        <v>48</v>
      </c>
      <c r="V446" s="11">
        <f>IFERROR(VLOOKUP(C446,'[1]Influenze Pivot Data Sheet'!$A$1:$M$461,8,FALSE),0)</f>
        <v>42</v>
      </c>
      <c r="W446" s="11">
        <f>IFERROR(VLOOKUP(C446,'[1]Influenze Pivot Data Sheet'!$A$1:$M$461,9,FALSE),0)</f>
        <v>66</v>
      </c>
      <c r="X446" s="11">
        <f>IFERROR(VLOOKUP(C446,'[1]Influenze Pivot Data Sheet'!$A$1:$M$461,10,FALSE),0)</f>
        <v>117</v>
      </c>
      <c r="Y446" s="11">
        <f>IFERROR(VLOOKUP(C446,'[1]Influenze Pivot Data Sheet'!$A$1:$M$461,11,FALSE),0)</f>
        <v>165</v>
      </c>
      <c r="Z446" s="11">
        <f>IFERROR(VLOOKUP(C446,'[1]Influenze Pivot Data Sheet'!$A$1:$M$461,12,FALSE),0)</f>
        <v>348</v>
      </c>
      <c r="AA446" s="11">
        <f>IFERROR(VLOOKUP(C446,'[1]Influenze Pivot Data Sheet'!$A$1:$M$461,13,FALSE),0)</f>
        <v>797</v>
      </c>
      <c r="AB446" s="4">
        <f t="shared" si="33"/>
        <v>1.1342027457934896E-3</v>
      </c>
      <c r="AC446" s="4">
        <f t="shared" si="34"/>
        <v>3.2174186865043051E-4</v>
      </c>
      <c r="AD446" s="4">
        <f t="shared" si="35"/>
        <v>2.6706505770236565E-4</v>
      </c>
      <c r="AE446" s="4">
        <f t="shared" si="37"/>
        <v>2.643983689049186E-4</v>
      </c>
      <c r="AF446" s="4">
        <f t="shared" si="37"/>
        <v>3.2248524022527366E-4</v>
      </c>
      <c r="AG446" s="4">
        <f t="shared" si="37"/>
        <v>1.8833102462384593E-4</v>
      </c>
      <c r="AH446" s="4">
        <f t="shared" si="37"/>
        <v>1.7701738377722418E-4</v>
      </c>
      <c r="AI446" s="4">
        <f t="shared" si="37"/>
        <v>4.4404534784857477E-4</v>
      </c>
      <c r="AJ446" s="4">
        <f t="shared" si="37"/>
        <v>1.2652606383925537E-3</v>
      </c>
      <c r="AK446" s="4">
        <f t="shared" si="38"/>
        <v>4.7910195039790725E-3</v>
      </c>
      <c r="AL446" s="4">
        <f t="shared" si="38"/>
        <v>1.2629563351573714E-3</v>
      </c>
      <c r="AM446" s="4">
        <f t="shared" si="38"/>
        <v>4.6536135806929456E-4</v>
      </c>
    </row>
    <row r="447" spans="1:39" x14ac:dyDescent="0.3">
      <c r="A447" s="9" t="s">
        <v>520</v>
      </c>
      <c r="B447" s="9" t="s">
        <v>28</v>
      </c>
      <c r="C447" s="9" t="s">
        <v>524</v>
      </c>
      <c r="D447" s="10">
        <f>VLOOKUP(C447,'[1]Cenus Pivot Data Sheet'!$A$1:$M$469,2,FALSE)</f>
        <v>95141.876999999979</v>
      </c>
      <c r="E447" s="10">
        <f>VLOOKUP(C447,'[1]Cenus Pivot Data Sheet'!$A$1:$M$469,3,FALSE)</f>
        <v>195819.85499999998</v>
      </c>
      <c r="F447" s="10">
        <f>VLOOKUP(C447,'[1]Cenus Pivot Data Sheet'!$A$1:$M$469,4,FALSE)</f>
        <v>218874.61500000002</v>
      </c>
      <c r="G447" s="10">
        <f>VLOOKUP(C447,'[1]Cenus Pivot Data Sheet'!$A$1:$M$469,5,FALSE)</f>
        <v>200456.76600000006</v>
      </c>
      <c r="H447" s="10">
        <f>VLOOKUP(C447,'[1]Cenus Pivot Data Sheet'!$A$1:$M$469,6,FALSE)</f>
        <v>213889.34100000007</v>
      </c>
      <c r="I447" s="10">
        <f>VLOOKUP(C447,'[1]Cenus Pivot Data Sheet'!$A$1:$M$469,7,FALSE)</f>
        <v>243754.10200000001</v>
      </c>
      <c r="J447" s="10">
        <f>VLOOKUP(C447,'[1]Cenus Pivot Data Sheet'!$A$1:$M$469,8,FALSE)</f>
        <v>231942.30299999996</v>
      </c>
      <c r="K447" s="10">
        <f>VLOOKUP(C447,'[1]Cenus Pivot Data Sheet'!$A$1:$M$469,9,FALSE)</f>
        <v>146619.12</v>
      </c>
      <c r="L447" s="10">
        <f>VLOOKUP(C447,'[1]Cenus Pivot Data Sheet'!$A$1:$M$469,10,FALSE)</f>
        <v>86244.850999999981</v>
      </c>
      <c r="M447" s="10">
        <f>VLOOKUP(C447,'[1]Cenus Pivot Data Sheet'!$A$1:$M$469,11,FALSE)</f>
        <v>32526.326999999994</v>
      </c>
      <c r="N447" s="10">
        <f>VLOOKUP(C447,'[1]Cenus Pivot Data Sheet'!$A$1:$M$469,12,FALSE)</f>
        <v>265390.29799999995</v>
      </c>
      <c r="O447" s="10">
        <f>VLOOKUP(C447,'[1]Cenus Pivot Data Sheet'!$A$1:$M$469,13,FALSE)</f>
        <v>1665269.1570000004</v>
      </c>
      <c r="P447" s="11">
        <f>IFERROR(VLOOKUP(C447,'[1]Influenze Pivot Data Sheet'!$A$1:$M$461,2,FALSE),0)</f>
        <v>116</v>
      </c>
      <c r="Q447" s="11">
        <f>IFERROR(VLOOKUP(C447,'[1]Influenze Pivot Data Sheet'!$A$1:$M$461,3,FALSE),0)</f>
        <v>51</v>
      </c>
      <c r="R447" s="11">
        <f>IFERROR(VLOOKUP(C447,'[1]Influenze Pivot Data Sheet'!$A$1:$M$461,4,FALSE),0)</f>
        <v>61</v>
      </c>
      <c r="S447" s="11">
        <f>IFERROR(VLOOKUP(C447,'[1]Influenze Pivot Data Sheet'!$A$1:$M$461,5,FALSE),0)</f>
        <v>36</v>
      </c>
      <c r="T447" s="11">
        <f>IFERROR(VLOOKUP(C447,'[1]Influenze Pivot Data Sheet'!$A$1:$M$461,6,FALSE),0)</f>
        <v>54</v>
      </c>
      <c r="U447" s="11">
        <f>IFERROR(VLOOKUP(C447,'[1]Influenze Pivot Data Sheet'!$A$1:$M$461,7,FALSE),0)</f>
        <v>68</v>
      </c>
      <c r="V447" s="11">
        <f>IFERROR(VLOOKUP(C447,'[1]Influenze Pivot Data Sheet'!$A$1:$M$461,8,FALSE),0)</f>
        <v>58</v>
      </c>
      <c r="W447" s="11">
        <f>IFERROR(VLOOKUP(C447,'[1]Influenze Pivot Data Sheet'!$A$1:$M$461,9,FALSE),0)</f>
        <v>53</v>
      </c>
      <c r="X447" s="11">
        <f>IFERROR(VLOOKUP(C447,'[1]Influenze Pivot Data Sheet'!$A$1:$M$461,10,FALSE),0)</f>
        <v>107</v>
      </c>
      <c r="Y447" s="11">
        <f>IFERROR(VLOOKUP(C447,'[1]Influenze Pivot Data Sheet'!$A$1:$M$461,11,FALSE),0)</f>
        <v>177</v>
      </c>
      <c r="Z447" s="11">
        <f>IFERROR(VLOOKUP(C447,'[1]Influenze Pivot Data Sheet'!$A$1:$M$461,12,FALSE),0)</f>
        <v>337</v>
      </c>
      <c r="AA447" s="11">
        <f>IFERROR(VLOOKUP(C447,'[1]Influenze Pivot Data Sheet'!$A$1:$M$461,13,FALSE),0)</f>
        <v>781</v>
      </c>
      <c r="AB447" s="4">
        <f t="shared" si="33"/>
        <v>1.2192317795033623E-3</v>
      </c>
      <c r="AC447" s="4">
        <f t="shared" si="34"/>
        <v>2.6044345707436052E-4</v>
      </c>
      <c r="AD447" s="4">
        <f t="shared" si="35"/>
        <v>2.786983771507719E-4</v>
      </c>
      <c r="AE447" s="4">
        <f t="shared" si="37"/>
        <v>1.795898473189974E-4</v>
      </c>
      <c r="AF447" s="4">
        <f t="shared" si="37"/>
        <v>2.5246699881131514E-4</v>
      </c>
      <c r="AG447" s="4">
        <f t="shared" si="37"/>
        <v>2.7896966427256269E-4</v>
      </c>
      <c r="AH447" s="4">
        <f t="shared" si="37"/>
        <v>2.500621889573978E-4</v>
      </c>
      <c r="AI447" s="4">
        <f t="shared" si="37"/>
        <v>3.6148082187370924E-4</v>
      </c>
      <c r="AJ447" s="4">
        <f t="shared" si="37"/>
        <v>1.2406537753772689E-3</v>
      </c>
      <c r="AK447" s="4">
        <f t="shared" si="38"/>
        <v>5.4417456972624062E-3</v>
      </c>
      <c r="AL447" s="4">
        <f t="shared" si="38"/>
        <v>1.2698278819521882E-3</v>
      </c>
      <c r="AM447" s="4">
        <f t="shared" si="38"/>
        <v>4.6899325356327358E-4</v>
      </c>
    </row>
    <row r="448" spans="1:39" x14ac:dyDescent="0.3">
      <c r="A448" s="9" t="s">
        <v>520</v>
      </c>
      <c r="B448" s="9" t="s">
        <v>30</v>
      </c>
      <c r="C448" s="9" t="s">
        <v>525</v>
      </c>
      <c r="D448" s="10">
        <f>VLOOKUP(C448,'[1]Cenus Pivot Data Sheet'!$A$1:$M$469,2,FALSE)</f>
        <v>95425.619999999981</v>
      </c>
      <c r="E448" s="10">
        <f>VLOOKUP(C448,'[1]Cenus Pivot Data Sheet'!$A$1:$M$469,3,FALSE)</f>
        <v>199015.80100000004</v>
      </c>
      <c r="F448" s="10">
        <f>VLOOKUP(C448,'[1]Cenus Pivot Data Sheet'!$A$1:$M$469,4,FALSE)</f>
        <v>219891.51900000003</v>
      </c>
      <c r="G448" s="10">
        <f>VLOOKUP(C448,'[1]Cenus Pivot Data Sheet'!$A$1:$M$469,5,FALSE)</f>
        <v>203896.48300000001</v>
      </c>
      <c r="H448" s="10">
        <f>VLOOKUP(C448,'[1]Cenus Pivot Data Sheet'!$A$1:$M$469,6,FALSE)</f>
        <v>217797.071</v>
      </c>
      <c r="I448" s="10">
        <f>VLOOKUP(C448,'[1]Cenus Pivot Data Sheet'!$A$1:$M$469,7,FALSE)</f>
        <v>250752.90399999998</v>
      </c>
      <c r="J448" s="10">
        <f>VLOOKUP(C448,'[1]Cenus Pivot Data Sheet'!$A$1:$M$469,8,FALSE)</f>
        <v>246320.25199999998</v>
      </c>
      <c r="K448" s="10">
        <f>VLOOKUP(C448,'[1]Cenus Pivot Data Sheet'!$A$1:$M$469,9,FALSE)</f>
        <v>153376.334</v>
      </c>
      <c r="L448" s="10">
        <f>VLOOKUP(C448,'[1]Cenus Pivot Data Sheet'!$A$1:$M$469,10,FALSE)</f>
        <v>88696.29300000002</v>
      </c>
      <c r="M448" s="10">
        <f>VLOOKUP(C448,'[1]Cenus Pivot Data Sheet'!$A$1:$M$469,11,FALSE)</f>
        <v>33622.368000000002</v>
      </c>
      <c r="N448" s="10">
        <f>VLOOKUP(C448,'[1]Cenus Pivot Data Sheet'!$A$1:$M$469,12,FALSE)</f>
        <v>275694.99500000005</v>
      </c>
      <c r="O448" s="10">
        <f>VLOOKUP(C448,'[1]Cenus Pivot Data Sheet'!$A$1:$M$469,13,FALSE)</f>
        <v>1708794.645</v>
      </c>
      <c r="P448" s="11">
        <f>IFERROR(VLOOKUP(C448,'[1]Influenze Pivot Data Sheet'!$A$1:$M$461,2,FALSE),0)</f>
        <v>103</v>
      </c>
      <c r="Q448" s="11">
        <f>IFERROR(VLOOKUP(C448,'[1]Influenze Pivot Data Sheet'!$A$1:$M$461,3,FALSE),0)</f>
        <v>54</v>
      </c>
      <c r="R448" s="11">
        <f>IFERROR(VLOOKUP(C448,'[1]Influenze Pivot Data Sheet'!$A$1:$M$461,4,FALSE),0)</f>
        <v>55</v>
      </c>
      <c r="S448" s="11">
        <f>IFERROR(VLOOKUP(C448,'[1]Influenze Pivot Data Sheet'!$A$1:$M$461,5,FALSE),0)</f>
        <v>36</v>
      </c>
      <c r="T448" s="11">
        <f>IFERROR(VLOOKUP(C448,'[1]Influenze Pivot Data Sheet'!$A$1:$M$461,6,FALSE),0)</f>
        <v>50</v>
      </c>
      <c r="U448" s="11">
        <f>IFERROR(VLOOKUP(C448,'[1]Influenze Pivot Data Sheet'!$A$1:$M$461,7,FALSE),0)</f>
        <v>49</v>
      </c>
      <c r="V448" s="11">
        <f>IFERROR(VLOOKUP(C448,'[1]Influenze Pivot Data Sheet'!$A$1:$M$461,8,FALSE),0)</f>
        <v>59</v>
      </c>
      <c r="W448" s="11">
        <f>IFERROR(VLOOKUP(C448,'[1]Influenze Pivot Data Sheet'!$A$1:$M$461,9,FALSE),0)</f>
        <v>64</v>
      </c>
      <c r="X448" s="11">
        <f>IFERROR(VLOOKUP(C448,'[1]Influenze Pivot Data Sheet'!$A$1:$M$461,10,FALSE),0)</f>
        <v>112</v>
      </c>
      <c r="Y448" s="11">
        <f>IFERROR(VLOOKUP(C448,'[1]Influenze Pivot Data Sheet'!$A$1:$M$461,11,FALSE),0)</f>
        <v>197</v>
      </c>
      <c r="Z448" s="11">
        <f>IFERROR(VLOOKUP(C448,'[1]Influenze Pivot Data Sheet'!$A$1:$M$461,12,FALSE),0)</f>
        <v>373</v>
      </c>
      <c r="AA448" s="11">
        <f>IFERROR(VLOOKUP(C448,'[1]Influenze Pivot Data Sheet'!$A$1:$M$461,13,FALSE),0)</f>
        <v>779</v>
      </c>
      <c r="AB448" s="4">
        <f t="shared" si="33"/>
        <v>1.079374700421124E-3</v>
      </c>
      <c r="AC448" s="4">
        <f t="shared" si="34"/>
        <v>2.7133523935619561E-4</v>
      </c>
      <c r="AD448" s="4">
        <f t="shared" si="35"/>
        <v>2.5012333467940614E-4</v>
      </c>
      <c r="AE448" s="4">
        <f t="shared" si="37"/>
        <v>1.7656018127590754E-4</v>
      </c>
      <c r="AF448" s="4">
        <f t="shared" si="37"/>
        <v>2.2957149869109122E-4</v>
      </c>
      <c r="AG448" s="4">
        <f t="shared" si="37"/>
        <v>1.9541149561322729E-4</v>
      </c>
      <c r="AH448" s="4">
        <f t="shared" si="37"/>
        <v>2.3952557502255237E-4</v>
      </c>
      <c r="AI448" s="4">
        <f t="shared" si="37"/>
        <v>4.1727428431038126E-4</v>
      </c>
      <c r="AJ448" s="4">
        <f t="shared" si="37"/>
        <v>1.2627359747717976E-3</v>
      </c>
      <c r="AK448" s="4">
        <f t="shared" si="38"/>
        <v>5.8591946884883296E-3</v>
      </c>
      <c r="AL448" s="4">
        <f t="shared" si="38"/>
        <v>1.3529444014752604E-3</v>
      </c>
      <c r="AM448" s="4">
        <f t="shared" si="38"/>
        <v>4.5587689678182482E-4</v>
      </c>
    </row>
    <row r="449" spans="1:39" x14ac:dyDescent="0.3">
      <c r="A449" s="9" t="s">
        <v>520</v>
      </c>
      <c r="B449" s="9" t="s">
        <v>32</v>
      </c>
      <c r="C449" s="9" t="s">
        <v>526</v>
      </c>
      <c r="D449" s="10">
        <f>VLOOKUP(C449,'[1]Cenus Pivot Data Sheet'!$A$1:$M$469,2,FALSE)</f>
        <v>93094.790999999997</v>
      </c>
      <c r="E449" s="10">
        <f>VLOOKUP(C449,'[1]Cenus Pivot Data Sheet'!$A$1:$M$469,3,FALSE)</f>
        <v>190358.67500000005</v>
      </c>
      <c r="F449" s="10">
        <f>VLOOKUP(C449,'[1]Cenus Pivot Data Sheet'!$A$1:$M$469,4,FALSE)</f>
        <v>215006.30199999997</v>
      </c>
      <c r="G449" s="10">
        <f>VLOOKUP(C449,'[1]Cenus Pivot Data Sheet'!$A$1:$M$469,5,FALSE)</f>
        <v>196989.70800000004</v>
      </c>
      <c r="H449" s="10">
        <f>VLOOKUP(C449,'[1]Cenus Pivot Data Sheet'!$A$1:$M$469,6,FALSE)</f>
        <v>203944.2</v>
      </c>
      <c r="I449" s="10">
        <f>VLOOKUP(C449,'[1]Cenus Pivot Data Sheet'!$A$1:$M$469,7,FALSE)</f>
        <v>230993.27900000001</v>
      </c>
      <c r="J449" s="10">
        <f>VLOOKUP(C449,'[1]Cenus Pivot Data Sheet'!$A$1:$M$469,8,FALSE)</f>
        <v>240086.11800000002</v>
      </c>
      <c r="K449" s="10">
        <f>VLOOKUP(C449,'[1]Cenus Pivot Data Sheet'!$A$1:$M$469,9,FALSE)</f>
        <v>155814.01199999996</v>
      </c>
      <c r="L449" s="10">
        <f>VLOOKUP(C449,'[1]Cenus Pivot Data Sheet'!$A$1:$M$469,10,FALSE)</f>
        <v>87244.388999999996</v>
      </c>
      <c r="M449" s="10">
        <f>VLOOKUP(C449,'[1]Cenus Pivot Data Sheet'!$A$1:$M$469,11,FALSE)</f>
        <v>34261.347999999998</v>
      </c>
      <c r="N449" s="10">
        <f>VLOOKUP(C449,'[1]Cenus Pivot Data Sheet'!$A$1:$M$469,12,FALSE)</f>
        <v>277319.74899999995</v>
      </c>
      <c r="O449" s="10">
        <f>VLOOKUP(C449,'[1]Cenus Pivot Data Sheet'!$A$1:$M$469,13,FALSE)</f>
        <v>1647792.8219999999</v>
      </c>
      <c r="P449" s="11">
        <f>IFERROR(VLOOKUP(C449,'[1]Influenze Pivot Data Sheet'!$A$1:$M$461,2,FALSE),0)</f>
        <v>117</v>
      </c>
      <c r="Q449" s="11">
        <f>IFERROR(VLOOKUP(C449,'[1]Influenze Pivot Data Sheet'!$A$1:$M$461,3,FALSE),0)</f>
        <v>41</v>
      </c>
      <c r="R449" s="11">
        <f>IFERROR(VLOOKUP(C449,'[1]Influenze Pivot Data Sheet'!$A$1:$M$461,4,FALSE),0)</f>
        <v>47</v>
      </c>
      <c r="S449" s="11">
        <f>IFERROR(VLOOKUP(C449,'[1]Influenze Pivot Data Sheet'!$A$1:$M$461,5,FALSE),0)</f>
        <v>49</v>
      </c>
      <c r="T449" s="11">
        <f>IFERROR(VLOOKUP(C449,'[1]Influenze Pivot Data Sheet'!$A$1:$M$461,6,FALSE),0)</f>
        <v>57</v>
      </c>
      <c r="U449" s="11">
        <f>IFERROR(VLOOKUP(C449,'[1]Influenze Pivot Data Sheet'!$A$1:$M$461,7,FALSE),0)</f>
        <v>60</v>
      </c>
      <c r="V449" s="11">
        <f>IFERROR(VLOOKUP(C449,'[1]Influenze Pivot Data Sheet'!$A$1:$M$461,8,FALSE),0)</f>
        <v>67</v>
      </c>
      <c r="W449" s="11">
        <f>IFERROR(VLOOKUP(C449,'[1]Influenze Pivot Data Sheet'!$A$1:$M$461,9,FALSE),0)</f>
        <v>71</v>
      </c>
      <c r="X449" s="11">
        <f>IFERROR(VLOOKUP(C449,'[1]Influenze Pivot Data Sheet'!$A$1:$M$461,10,FALSE),0)</f>
        <v>87</v>
      </c>
      <c r="Y449" s="11">
        <f>IFERROR(VLOOKUP(C449,'[1]Influenze Pivot Data Sheet'!$A$1:$M$461,11,FALSE),0)</f>
        <v>180</v>
      </c>
      <c r="Z449" s="11">
        <f>IFERROR(VLOOKUP(C449,'[1]Influenze Pivot Data Sheet'!$A$1:$M$461,12,FALSE),0)</f>
        <v>338</v>
      </c>
      <c r="AA449" s="11">
        <f>IFERROR(VLOOKUP(C449,'[1]Influenze Pivot Data Sheet'!$A$1:$M$461,13,FALSE),0)</f>
        <v>776</v>
      </c>
      <c r="AB449" s="4">
        <f t="shared" si="33"/>
        <v>1.2567835293813593E-3</v>
      </c>
      <c r="AC449" s="4">
        <f t="shared" si="34"/>
        <v>2.1538288181507877E-4</v>
      </c>
      <c r="AD449" s="4">
        <f t="shared" si="35"/>
        <v>2.1859824369241051E-4</v>
      </c>
      <c r="AE449" s="4">
        <f t="shared" si="37"/>
        <v>2.4874395976057787E-4</v>
      </c>
      <c r="AF449" s="4">
        <f t="shared" si="37"/>
        <v>2.7948821295236634E-4</v>
      </c>
      <c r="AG449" s="4">
        <f t="shared" si="37"/>
        <v>2.5974781716484486E-4</v>
      </c>
      <c r="AH449" s="4">
        <f t="shared" si="37"/>
        <v>2.7906653061881735E-4</v>
      </c>
      <c r="AI449" s="4">
        <f t="shared" si="37"/>
        <v>4.5567147067620607E-4</v>
      </c>
      <c r="AJ449" s="4">
        <f t="shared" si="37"/>
        <v>9.9719879979903356E-4</v>
      </c>
      <c r="AK449" s="4">
        <f t="shared" si="38"/>
        <v>5.2537337410075054E-3</v>
      </c>
      <c r="AL449" s="4">
        <f t="shared" si="38"/>
        <v>1.2188096997015529E-3</v>
      </c>
      <c r="AM449" s="4">
        <f t="shared" si="38"/>
        <v>4.7093298965711843E-4</v>
      </c>
    </row>
    <row r="450" spans="1:39" x14ac:dyDescent="0.3">
      <c r="A450" s="9" t="s">
        <v>520</v>
      </c>
      <c r="B450" s="9" t="s">
        <v>34</v>
      </c>
      <c r="C450" s="9" t="s">
        <v>527</v>
      </c>
      <c r="D450" s="10">
        <f>VLOOKUP(C450,'[1]Cenus Pivot Data Sheet'!$A$1:$M$469,2,FALSE)</f>
        <v>87532.506999999969</v>
      </c>
      <c r="E450" s="10">
        <f>VLOOKUP(C450,'[1]Cenus Pivot Data Sheet'!$A$1:$M$469,3,FALSE)</f>
        <v>179115.66400000005</v>
      </c>
      <c r="F450" s="10">
        <f>VLOOKUP(C450,'[1]Cenus Pivot Data Sheet'!$A$1:$M$469,4,FALSE)</f>
        <v>203530.359</v>
      </c>
      <c r="G450" s="10">
        <f>VLOOKUP(C450,'[1]Cenus Pivot Data Sheet'!$A$1:$M$469,5,FALSE)</f>
        <v>185741.79199999999</v>
      </c>
      <c r="H450" s="10">
        <f>VLOOKUP(C450,'[1]Cenus Pivot Data Sheet'!$A$1:$M$469,6,FALSE)</f>
        <v>190753.64199999999</v>
      </c>
      <c r="I450" s="10">
        <f>VLOOKUP(C450,'[1]Cenus Pivot Data Sheet'!$A$1:$M$469,7,FALSE)</f>
        <v>211106.94200000004</v>
      </c>
      <c r="J450" s="10">
        <f>VLOOKUP(C450,'[1]Cenus Pivot Data Sheet'!$A$1:$M$469,8,FALSE)</f>
        <v>219004.64300000001</v>
      </c>
      <c r="K450" s="10">
        <f>VLOOKUP(C450,'[1]Cenus Pivot Data Sheet'!$A$1:$M$469,9,FALSE)</f>
        <v>146122.51800000001</v>
      </c>
      <c r="L450" s="10">
        <f>VLOOKUP(C450,'[1]Cenus Pivot Data Sheet'!$A$1:$M$469,10,FALSE)</f>
        <v>78942.369000000021</v>
      </c>
      <c r="M450" s="10">
        <f>VLOOKUP(C450,'[1]Cenus Pivot Data Sheet'!$A$1:$M$469,11,FALSE)</f>
        <v>32636.474999999999</v>
      </c>
      <c r="N450" s="10">
        <f>VLOOKUP(C450,'[1]Cenus Pivot Data Sheet'!$A$1:$M$469,12,FALSE)</f>
        <v>257701.36200000005</v>
      </c>
      <c r="O450" s="10">
        <f>VLOOKUP(C450,'[1]Cenus Pivot Data Sheet'!$A$1:$M$469,13,FALSE)</f>
        <v>1534486.9109999998</v>
      </c>
      <c r="P450" s="11">
        <f>IFERROR(VLOOKUP(C450,'[1]Influenze Pivot Data Sheet'!$A$1:$M$461,2,FALSE),0)</f>
        <v>99</v>
      </c>
      <c r="Q450" s="11">
        <f>IFERROR(VLOOKUP(C450,'[1]Influenze Pivot Data Sheet'!$A$1:$M$461,3,FALSE),0)</f>
        <v>47</v>
      </c>
      <c r="R450" s="11">
        <f>IFERROR(VLOOKUP(C450,'[1]Influenze Pivot Data Sheet'!$A$1:$M$461,4,FALSE),0)</f>
        <v>49</v>
      </c>
      <c r="S450" s="11">
        <f>IFERROR(VLOOKUP(C450,'[1]Influenze Pivot Data Sheet'!$A$1:$M$461,5,FALSE),0)</f>
        <v>44</v>
      </c>
      <c r="T450" s="11">
        <f>IFERROR(VLOOKUP(C450,'[1]Influenze Pivot Data Sheet'!$A$1:$M$461,6,FALSE),0)</f>
        <v>40</v>
      </c>
      <c r="U450" s="11">
        <f>IFERROR(VLOOKUP(C450,'[1]Influenze Pivot Data Sheet'!$A$1:$M$461,7,FALSE),0)</f>
        <v>38</v>
      </c>
      <c r="V450" s="11">
        <f>IFERROR(VLOOKUP(C450,'[1]Influenze Pivot Data Sheet'!$A$1:$M$461,8,FALSE),0)</f>
        <v>41</v>
      </c>
      <c r="W450" s="11">
        <f>IFERROR(VLOOKUP(C450,'[1]Influenze Pivot Data Sheet'!$A$1:$M$461,9,FALSE),0)</f>
        <v>79</v>
      </c>
      <c r="X450" s="11">
        <f>IFERROR(VLOOKUP(C450,'[1]Influenze Pivot Data Sheet'!$A$1:$M$461,10,FALSE),0)</f>
        <v>117</v>
      </c>
      <c r="Y450" s="11">
        <f>IFERROR(VLOOKUP(C450,'[1]Influenze Pivot Data Sheet'!$A$1:$M$461,11,FALSE),0)</f>
        <v>207</v>
      </c>
      <c r="Z450" s="11">
        <f>IFERROR(VLOOKUP(C450,'[1]Influenze Pivot Data Sheet'!$A$1:$M$461,12,FALSE),0)</f>
        <v>403</v>
      </c>
      <c r="AA450" s="11">
        <f>IFERROR(VLOOKUP(C450,'[1]Influenze Pivot Data Sheet'!$A$1:$M$461,13,FALSE),0)</f>
        <v>761</v>
      </c>
      <c r="AB450" s="4">
        <f t="shared" si="33"/>
        <v>1.131008392116543E-3</v>
      </c>
      <c r="AC450" s="4">
        <f t="shared" si="34"/>
        <v>2.6240027784504648E-4</v>
      </c>
      <c r="AD450" s="4">
        <f t="shared" si="35"/>
        <v>2.4075032462356145E-4</v>
      </c>
      <c r="AE450" s="4">
        <f t="shared" si="37"/>
        <v>2.3688799126046981E-4</v>
      </c>
      <c r="AF450" s="4">
        <f t="shared" si="37"/>
        <v>2.0969455461301232E-4</v>
      </c>
      <c r="AG450" s="4">
        <f t="shared" si="37"/>
        <v>1.8000355478599086E-4</v>
      </c>
      <c r="AH450" s="4">
        <f t="shared" si="37"/>
        <v>1.8721064283554938E-4</v>
      </c>
      <c r="AI450" s="4">
        <f t="shared" si="37"/>
        <v>5.406422027301774E-4</v>
      </c>
      <c r="AJ450" s="4">
        <f t="shared" si="37"/>
        <v>1.482093855075466E-3</v>
      </c>
      <c r="AK450" s="4">
        <f t="shared" si="38"/>
        <v>6.3425967418356309E-3</v>
      </c>
      <c r="AL450" s="4">
        <f t="shared" si="38"/>
        <v>1.5638256502501524E-3</v>
      </c>
      <c r="AM450" s="4">
        <f t="shared" si="38"/>
        <v>4.9593124225743234E-4</v>
      </c>
    </row>
    <row r="451" spans="1:39" x14ac:dyDescent="0.3">
      <c r="A451" s="9" t="s">
        <v>520</v>
      </c>
      <c r="B451" s="9" t="s">
        <v>36</v>
      </c>
      <c r="C451" s="9" t="s">
        <v>528</v>
      </c>
      <c r="D451" s="10">
        <f>VLOOKUP(C451,'[1]Cenus Pivot Data Sheet'!$A$1:$M$469,2,FALSE)</f>
        <v>95271.116000000009</v>
      </c>
      <c r="E451" s="10">
        <f>VLOOKUP(C451,'[1]Cenus Pivot Data Sheet'!$A$1:$M$469,3,FALSE)</f>
        <v>197379.66200000001</v>
      </c>
      <c r="F451" s="10">
        <f>VLOOKUP(C451,'[1]Cenus Pivot Data Sheet'!$A$1:$M$469,4,FALSE)</f>
        <v>217308.40600000005</v>
      </c>
      <c r="G451" s="10">
        <f>VLOOKUP(C451,'[1]Cenus Pivot Data Sheet'!$A$1:$M$469,5,FALSE)</f>
        <v>203684.43800000002</v>
      </c>
      <c r="H451" s="10">
        <f>VLOOKUP(C451,'[1]Cenus Pivot Data Sheet'!$A$1:$M$469,6,FALSE)</f>
        <v>208815.122</v>
      </c>
      <c r="I451" s="10">
        <f>VLOOKUP(C451,'[1]Cenus Pivot Data Sheet'!$A$1:$M$469,7,FALSE)</f>
        <v>229522.10499999998</v>
      </c>
      <c r="J451" s="10">
        <f>VLOOKUP(C451,'[1]Cenus Pivot Data Sheet'!$A$1:$M$469,8,FALSE)</f>
        <v>241397.179</v>
      </c>
      <c r="K451" s="10">
        <f>VLOOKUP(C451,'[1]Cenus Pivot Data Sheet'!$A$1:$M$469,9,FALSE)</f>
        <v>170002.90899999996</v>
      </c>
      <c r="L451" s="10">
        <f>VLOOKUP(C451,'[1]Cenus Pivot Data Sheet'!$A$1:$M$469,10,FALSE)</f>
        <v>88260.271999999997</v>
      </c>
      <c r="M451" s="10">
        <f>VLOOKUP(C451,'[1]Cenus Pivot Data Sheet'!$A$1:$M$469,11,FALSE)</f>
        <v>33823.552000000003</v>
      </c>
      <c r="N451" s="10">
        <f>VLOOKUP(C451,'[1]Cenus Pivot Data Sheet'!$A$1:$M$469,12,FALSE)</f>
        <v>292086.73299999995</v>
      </c>
      <c r="O451" s="10">
        <f>VLOOKUP(C451,'[1]Cenus Pivot Data Sheet'!$A$1:$M$469,13,FALSE)</f>
        <v>1685464.7610000002</v>
      </c>
      <c r="P451" s="11">
        <f>IFERROR(VLOOKUP(C451,'[1]Influenze Pivot Data Sheet'!$A$1:$M$461,2,FALSE),0)</f>
        <v>101</v>
      </c>
      <c r="Q451" s="11">
        <f>IFERROR(VLOOKUP(C451,'[1]Influenze Pivot Data Sheet'!$A$1:$M$461,3,FALSE),0)</f>
        <v>56</v>
      </c>
      <c r="R451" s="11">
        <f>IFERROR(VLOOKUP(C451,'[1]Influenze Pivot Data Sheet'!$A$1:$M$461,4,FALSE),0)</f>
        <v>69</v>
      </c>
      <c r="S451" s="11">
        <f>IFERROR(VLOOKUP(C451,'[1]Influenze Pivot Data Sheet'!$A$1:$M$461,5,FALSE),0)</f>
        <v>64</v>
      </c>
      <c r="T451" s="11">
        <f>IFERROR(VLOOKUP(C451,'[1]Influenze Pivot Data Sheet'!$A$1:$M$461,6,FALSE),0)</f>
        <v>51</v>
      </c>
      <c r="U451" s="11">
        <f>IFERROR(VLOOKUP(C451,'[1]Influenze Pivot Data Sheet'!$A$1:$M$461,7,FALSE),0)</f>
        <v>65</v>
      </c>
      <c r="V451" s="11">
        <f>IFERROR(VLOOKUP(C451,'[1]Influenze Pivot Data Sheet'!$A$1:$M$461,8,FALSE),0)</f>
        <v>72</v>
      </c>
      <c r="W451" s="11">
        <f>IFERROR(VLOOKUP(C451,'[1]Influenze Pivot Data Sheet'!$A$1:$M$461,9,FALSE),0)</f>
        <v>76</v>
      </c>
      <c r="X451" s="11">
        <f>IFERROR(VLOOKUP(C451,'[1]Influenze Pivot Data Sheet'!$A$1:$M$461,10,FALSE),0)</f>
        <v>76</v>
      </c>
      <c r="Y451" s="11">
        <f>IFERROR(VLOOKUP(C451,'[1]Influenze Pivot Data Sheet'!$A$1:$M$461,11,FALSE),0)</f>
        <v>148</v>
      </c>
      <c r="Z451" s="11">
        <f>IFERROR(VLOOKUP(C451,'[1]Influenze Pivot Data Sheet'!$A$1:$M$461,12,FALSE),0)</f>
        <v>300</v>
      </c>
      <c r="AA451" s="11">
        <f>IFERROR(VLOOKUP(C451,'[1]Influenze Pivot Data Sheet'!$A$1:$M$461,13,FALSE),0)</f>
        <v>778</v>
      </c>
      <c r="AB451" s="4">
        <f t="shared" ref="AB451:AB470" si="39">P451/D451</f>
        <v>1.060132433003094E-3</v>
      </c>
      <c r="AC451" s="4">
        <f t="shared" ref="AC451:AC470" si="40">Q451/E451</f>
        <v>2.8371717446754974E-4</v>
      </c>
      <c r="AD451" s="4">
        <f t="shared" ref="AD451:AD470" si="41">R451/F451</f>
        <v>3.1752108107589721E-4</v>
      </c>
      <c r="AE451" s="4">
        <f t="shared" si="37"/>
        <v>3.1421153539476585E-4</v>
      </c>
      <c r="AF451" s="4">
        <f t="shared" si="37"/>
        <v>2.4423518522762922E-4</v>
      </c>
      <c r="AG451" s="4">
        <f t="shared" si="37"/>
        <v>2.8319712386743753E-4</v>
      </c>
      <c r="AH451" s="4">
        <f t="shared" si="37"/>
        <v>2.9826363463841474E-4</v>
      </c>
      <c r="AI451" s="4">
        <f t="shared" si="37"/>
        <v>4.470511736949161E-4</v>
      </c>
      <c r="AJ451" s="4">
        <f t="shared" si="37"/>
        <v>8.6108957380054299E-4</v>
      </c>
      <c r="AK451" s="4">
        <f t="shared" si="38"/>
        <v>4.3756492517403253E-3</v>
      </c>
      <c r="AL451" s="4">
        <f t="shared" si="38"/>
        <v>1.027092182238897E-3</v>
      </c>
      <c r="AM451" s="4">
        <f t="shared" si="38"/>
        <v>4.6159375028310067E-4</v>
      </c>
    </row>
    <row r="452" spans="1:39" x14ac:dyDescent="0.3">
      <c r="A452" s="9" t="s">
        <v>520</v>
      </c>
      <c r="B452" s="9" t="s">
        <v>38</v>
      </c>
      <c r="C452" s="9" t="s">
        <v>529</v>
      </c>
      <c r="D452" s="10">
        <f>VLOOKUP(C452,'[1]Cenus Pivot Data Sheet'!$A$1:$M$469,2,FALSE)</f>
        <v>85713</v>
      </c>
      <c r="E452" s="10">
        <f>VLOOKUP(C452,'[1]Cenus Pivot Data Sheet'!$A$1:$M$469,3,FALSE)</f>
        <v>182063</v>
      </c>
      <c r="F452" s="10">
        <f>VLOOKUP(C452,'[1]Cenus Pivot Data Sheet'!$A$1:$M$469,4,FALSE)</f>
        <v>198444</v>
      </c>
      <c r="G452" s="10">
        <f>VLOOKUP(C452,'[1]Cenus Pivot Data Sheet'!$A$1:$M$469,5,FALSE)</f>
        <v>186817</v>
      </c>
      <c r="H452" s="10">
        <f>VLOOKUP(C452,'[1]Cenus Pivot Data Sheet'!$A$1:$M$469,6,FALSE)</f>
        <v>187249</v>
      </c>
      <c r="I452" s="10">
        <f>VLOOKUP(C452,'[1]Cenus Pivot Data Sheet'!$A$1:$M$469,7,FALSE)</f>
        <v>207374</v>
      </c>
      <c r="J452" s="10">
        <f>VLOOKUP(C452,'[1]Cenus Pivot Data Sheet'!$A$1:$M$469,8,FALSE)</f>
        <v>225160</v>
      </c>
      <c r="K452" s="10">
        <f>VLOOKUP(C452,'[1]Cenus Pivot Data Sheet'!$A$1:$M$469,9,FALSE)</f>
        <v>164118</v>
      </c>
      <c r="L452" s="10">
        <f>VLOOKUP(C452,'[1]Cenus Pivot Data Sheet'!$A$1:$M$469,10,FALSE)</f>
        <v>85728</v>
      </c>
      <c r="M452" s="10">
        <f>VLOOKUP(C452,'[1]Cenus Pivot Data Sheet'!$A$1:$M$469,11,FALSE)</f>
        <v>33061</v>
      </c>
      <c r="N452" s="10">
        <f>VLOOKUP(C452,'[1]Cenus Pivot Data Sheet'!$A$1:$M$469,12,FALSE)</f>
        <v>282907</v>
      </c>
      <c r="O452" s="10">
        <f>VLOOKUP(C452,'[1]Cenus Pivot Data Sheet'!$A$1:$M$469,13,FALSE)</f>
        <v>1555727</v>
      </c>
      <c r="P452" s="11">
        <f>IFERROR(VLOOKUP(C452,'[1]Influenze Pivot Data Sheet'!$A$1:$M$461,2,FALSE),0)</f>
        <v>83</v>
      </c>
      <c r="Q452" s="11">
        <f>IFERROR(VLOOKUP(C452,'[1]Influenze Pivot Data Sheet'!$A$1:$M$461,3,FALSE),0)</f>
        <v>51</v>
      </c>
      <c r="R452" s="11">
        <f>IFERROR(VLOOKUP(C452,'[1]Influenze Pivot Data Sheet'!$A$1:$M$461,4,FALSE),0)</f>
        <v>39</v>
      </c>
      <c r="S452" s="11">
        <f>IFERROR(VLOOKUP(C452,'[1]Influenze Pivot Data Sheet'!$A$1:$M$461,5,FALSE),0)</f>
        <v>39</v>
      </c>
      <c r="T452" s="11">
        <f>IFERROR(VLOOKUP(C452,'[1]Influenze Pivot Data Sheet'!$A$1:$M$461,6,FALSE),0)</f>
        <v>48</v>
      </c>
      <c r="U452" s="11">
        <f>IFERROR(VLOOKUP(C452,'[1]Influenze Pivot Data Sheet'!$A$1:$M$461,7,FALSE),0)</f>
        <v>37</v>
      </c>
      <c r="V452" s="11">
        <f>IFERROR(VLOOKUP(C452,'[1]Influenze Pivot Data Sheet'!$A$1:$M$461,8,FALSE),0)</f>
        <v>55</v>
      </c>
      <c r="W452" s="11">
        <f>IFERROR(VLOOKUP(C452,'[1]Influenze Pivot Data Sheet'!$A$1:$M$461,9,FALSE),0)</f>
        <v>81</v>
      </c>
      <c r="X452" s="11">
        <f>IFERROR(VLOOKUP(C452,'[1]Influenze Pivot Data Sheet'!$A$1:$M$461,10,FALSE),0)</f>
        <v>120</v>
      </c>
      <c r="Y452" s="11">
        <f>IFERROR(VLOOKUP(C452,'[1]Influenze Pivot Data Sheet'!$A$1:$M$461,11,FALSE),0)</f>
        <v>175</v>
      </c>
      <c r="Z452" s="11">
        <f>IFERROR(VLOOKUP(C452,'[1]Influenze Pivot Data Sheet'!$A$1:$M$461,12,FALSE),0)</f>
        <v>376</v>
      </c>
      <c r="AA452" s="11">
        <f>IFERROR(VLOOKUP(C452,'[1]Influenze Pivot Data Sheet'!$A$1:$M$461,13,FALSE),0)</f>
        <v>728</v>
      </c>
      <c r="AB452" s="4">
        <f t="shared" si="39"/>
        <v>9.6834785855121161E-4</v>
      </c>
      <c r="AC452" s="4">
        <f t="shared" si="40"/>
        <v>2.8012281463010057E-4</v>
      </c>
      <c r="AD452" s="4">
        <f t="shared" si="41"/>
        <v>1.9652899558565641E-4</v>
      </c>
      <c r="AE452" s="4">
        <f t="shared" si="37"/>
        <v>2.0876044471327556E-4</v>
      </c>
      <c r="AF452" s="4">
        <f t="shared" si="37"/>
        <v>2.5634315804089739E-4</v>
      </c>
      <c r="AG452" s="4">
        <f t="shared" si="37"/>
        <v>1.7842159576417487E-4</v>
      </c>
      <c r="AH452" s="4">
        <f t="shared" si="37"/>
        <v>2.4427074080653758E-4</v>
      </c>
      <c r="AI452" s="4">
        <f t="shared" si="37"/>
        <v>4.935473257046759E-4</v>
      </c>
      <c r="AJ452" s="4">
        <f t="shared" si="37"/>
        <v>1.3997760358342665E-3</v>
      </c>
      <c r="AK452" s="4">
        <f t="shared" si="38"/>
        <v>5.2932458183358039E-3</v>
      </c>
      <c r="AL452" s="4">
        <f t="shared" si="38"/>
        <v>1.3290586659220167E-3</v>
      </c>
      <c r="AM452" s="4">
        <f t="shared" si="38"/>
        <v>4.6794842539854358E-4</v>
      </c>
    </row>
    <row r="453" spans="1:39" x14ac:dyDescent="0.3">
      <c r="A453" s="9" t="s">
        <v>530</v>
      </c>
      <c r="B453" s="9" t="s">
        <v>22</v>
      </c>
      <c r="C453" s="9" t="s">
        <v>531</v>
      </c>
      <c r="D453" s="10">
        <f>VLOOKUP(C453,'[1]Cenus Pivot Data Sheet'!$A$1:$M$469,2,FALSE)</f>
        <v>356612.67999999993</v>
      </c>
      <c r="E453" s="10">
        <f>VLOOKUP(C453,'[1]Cenus Pivot Data Sheet'!$A$1:$M$469,3,FALSE)</f>
        <v>723103.33299999987</v>
      </c>
      <c r="F453" s="10">
        <f>VLOOKUP(C453,'[1]Cenus Pivot Data Sheet'!$A$1:$M$469,4,FALSE)</f>
        <v>826691.0399999998</v>
      </c>
      <c r="G453" s="10">
        <f>VLOOKUP(C453,'[1]Cenus Pivot Data Sheet'!$A$1:$M$469,5,FALSE)</f>
        <v>687415.73300000024</v>
      </c>
      <c r="H453" s="10">
        <f>VLOOKUP(C453,'[1]Cenus Pivot Data Sheet'!$A$1:$M$469,6,FALSE)</f>
        <v>786252.96200000006</v>
      </c>
      <c r="I453" s="10">
        <f>VLOOKUP(C453,'[1]Cenus Pivot Data Sheet'!$A$1:$M$469,7,FALSE)</f>
        <v>860910.71600000001</v>
      </c>
      <c r="J453" s="10">
        <f>VLOOKUP(C453,'[1]Cenus Pivot Data Sheet'!$A$1:$M$469,8,FALSE)</f>
        <v>620627.36699999997</v>
      </c>
      <c r="K453" s="10">
        <f>VLOOKUP(C453,'[1]Cenus Pivot Data Sheet'!$A$1:$M$469,9,FALSE)</f>
        <v>369176.98999999993</v>
      </c>
      <c r="L453" s="10">
        <f>VLOOKUP(C453,'[1]Cenus Pivot Data Sheet'!$A$1:$M$469,10,FALSE)</f>
        <v>261492.45700000002</v>
      </c>
      <c r="M453" s="10">
        <f>VLOOKUP(C453,'[1]Cenus Pivot Data Sheet'!$A$1:$M$469,11,FALSE)</f>
        <v>108896.368</v>
      </c>
      <c r="N453" s="10">
        <f>VLOOKUP(C453,'[1]Cenus Pivot Data Sheet'!$A$1:$M$469,12,FALSE)</f>
        <v>739565.81499999994</v>
      </c>
      <c r="O453" s="10">
        <f>VLOOKUP(C453,'[1]Cenus Pivot Data Sheet'!$A$1:$M$469,13,FALSE)</f>
        <v>5601179.6459999997</v>
      </c>
      <c r="P453" s="11">
        <f>IFERROR(VLOOKUP(C453,'[1]Influenze Pivot Data Sheet'!$A$1:$M$461,2,FALSE),0)</f>
        <v>111</v>
      </c>
      <c r="Q453" s="11">
        <f>IFERROR(VLOOKUP(C453,'[1]Influenze Pivot Data Sheet'!$A$1:$M$461,3,FALSE),0)</f>
        <v>71</v>
      </c>
      <c r="R453" s="11">
        <f>IFERROR(VLOOKUP(C453,'[1]Influenze Pivot Data Sheet'!$A$1:$M$461,4,FALSE),0)</f>
        <v>45</v>
      </c>
      <c r="S453" s="11">
        <f>IFERROR(VLOOKUP(C453,'[1]Influenze Pivot Data Sheet'!$A$1:$M$461,5,FALSE),0)</f>
        <v>51</v>
      </c>
      <c r="T453" s="11">
        <f>IFERROR(VLOOKUP(C453,'[1]Influenze Pivot Data Sheet'!$A$1:$M$461,6,FALSE),0)</f>
        <v>70</v>
      </c>
      <c r="U453" s="11">
        <f>IFERROR(VLOOKUP(C453,'[1]Influenze Pivot Data Sheet'!$A$1:$M$461,7,FALSE),0)</f>
        <v>75</v>
      </c>
      <c r="V453" s="11">
        <f>IFERROR(VLOOKUP(C453,'[1]Influenze Pivot Data Sheet'!$A$1:$M$461,8,FALSE),0)</f>
        <v>58</v>
      </c>
      <c r="W453" s="11">
        <f>IFERROR(VLOOKUP(C453,'[1]Influenze Pivot Data Sheet'!$A$1:$M$461,9,FALSE),0)</f>
        <v>77</v>
      </c>
      <c r="X453" s="11">
        <f>IFERROR(VLOOKUP(C453,'[1]Influenze Pivot Data Sheet'!$A$1:$M$461,10,FALSE),0)</f>
        <v>234</v>
      </c>
      <c r="Y453" s="11">
        <f>IFERROR(VLOOKUP(C453,'[1]Influenze Pivot Data Sheet'!$A$1:$M$461,11,FALSE),0)</f>
        <v>514</v>
      </c>
      <c r="Z453" s="11">
        <f>IFERROR(VLOOKUP(C453,'[1]Influenze Pivot Data Sheet'!$A$1:$M$461,12,FALSE),0)</f>
        <v>825</v>
      </c>
      <c r="AA453" s="11">
        <f>IFERROR(VLOOKUP(C453,'[1]Influenze Pivot Data Sheet'!$A$1:$M$461,13,FALSE),0)</f>
        <v>1306</v>
      </c>
      <c r="AB453" s="4">
        <f t="shared" si="39"/>
        <v>3.112620672938495E-4</v>
      </c>
      <c r="AC453" s="4">
        <f t="shared" si="40"/>
        <v>9.8187903111214136E-5</v>
      </c>
      <c r="AD453" s="4">
        <f t="shared" si="41"/>
        <v>5.4433878949504534E-5</v>
      </c>
      <c r="AE453" s="4">
        <f t="shared" si="37"/>
        <v>7.4190911775363712E-5</v>
      </c>
      <c r="AF453" s="4">
        <f t="shared" si="37"/>
        <v>8.9029871279518305E-5</v>
      </c>
      <c r="AG453" s="4">
        <f t="shared" si="37"/>
        <v>8.7117047803131299E-5</v>
      </c>
      <c r="AH453" s="4">
        <f t="shared" si="37"/>
        <v>9.3453822831502696E-5</v>
      </c>
      <c r="AI453" s="4">
        <f t="shared" si="37"/>
        <v>2.0857204561963629E-4</v>
      </c>
      <c r="AJ453" s="4">
        <f t="shared" si="37"/>
        <v>8.9486328854220063E-4</v>
      </c>
      <c r="AK453" s="4">
        <f t="shared" si="38"/>
        <v>4.7200839609269612E-3</v>
      </c>
      <c r="AL453" s="4">
        <f t="shared" si="38"/>
        <v>1.1155193807869555E-3</v>
      </c>
      <c r="AM453" s="4">
        <f t="shared" si="38"/>
        <v>2.3316516922156937E-4</v>
      </c>
    </row>
    <row r="454" spans="1:39" x14ac:dyDescent="0.3">
      <c r="A454" s="9" t="s">
        <v>530</v>
      </c>
      <c r="B454" s="9" t="s">
        <v>24</v>
      </c>
      <c r="C454" s="9" t="s">
        <v>532</v>
      </c>
      <c r="D454" s="10">
        <f>VLOOKUP(C454,'[1]Cenus Pivot Data Sheet'!$A$1:$M$469,2,FALSE)</f>
        <v>348413.71600000007</v>
      </c>
      <c r="E454" s="10">
        <f>VLOOKUP(C454,'[1]Cenus Pivot Data Sheet'!$A$1:$M$469,3,FALSE)</f>
        <v>731724.79800000018</v>
      </c>
      <c r="F454" s="10">
        <f>VLOOKUP(C454,'[1]Cenus Pivot Data Sheet'!$A$1:$M$469,4,FALSE)</f>
        <v>782033.87599999981</v>
      </c>
      <c r="G454" s="10">
        <f>VLOOKUP(C454,'[1]Cenus Pivot Data Sheet'!$A$1:$M$469,5,FALSE)</f>
        <v>689457.05300000007</v>
      </c>
      <c r="H454" s="10">
        <f>VLOOKUP(C454,'[1]Cenus Pivot Data Sheet'!$A$1:$M$469,6,FALSE)</f>
        <v>749960.17599999998</v>
      </c>
      <c r="I454" s="10">
        <f>VLOOKUP(C454,'[1]Cenus Pivot Data Sheet'!$A$1:$M$469,7,FALSE)</f>
        <v>851363.11199999985</v>
      </c>
      <c r="J454" s="10">
        <f>VLOOKUP(C454,'[1]Cenus Pivot Data Sheet'!$A$1:$M$469,8,FALSE)</f>
        <v>638761.02399999998</v>
      </c>
      <c r="K454" s="10">
        <f>VLOOKUP(C454,'[1]Cenus Pivot Data Sheet'!$A$1:$M$469,9,FALSE)</f>
        <v>369899.17299999995</v>
      </c>
      <c r="L454" s="10">
        <f>VLOOKUP(C454,'[1]Cenus Pivot Data Sheet'!$A$1:$M$469,10,FALSE)</f>
        <v>256351.47899999999</v>
      </c>
      <c r="M454" s="10">
        <f>VLOOKUP(C454,'[1]Cenus Pivot Data Sheet'!$A$1:$M$469,11,FALSE)</f>
        <v>109223.33700000003</v>
      </c>
      <c r="N454" s="10">
        <f>VLOOKUP(C454,'[1]Cenus Pivot Data Sheet'!$A$1:$M$469,12,FALSE)</f>
        <v>735473.98900000006</v>
      </c>
      <c r="O454" s="10">
        <f>VLOOKUP(C454,'[1]Cenus Pivot Data Sheet'!$A$1:$M$469,13,FALSE)</f>
        <v>5527187.7439999999</v>
      </c>
      <c r="P454" s="11">
        <f>IFERROR(VLOOKUP(C454,'[1]Influenze Pivot Data Sheet'!$A$1:$M$461,2,FALSE),0)</f>
        <v>87</v>
      </c>
      <c r="Q454" s="11">
        <f>IFERROR(VLOOKUP(C454,'[1]Influenze Pivot Data Sheet'!$A$1:$M$461,3,FALSE),0)</f>
        <v>47</v>
      </c>
      <c r="R454" s="11">
        <f>IFERROR(VLOOKUP(C454,'[1]Influenze Pivot Data Sheet'!$A$1:$M$461,4,FALSE),0)</f>
        <v>35</v>
      </c>
      <c r="S454" s="11">
        <f>IFERROR(VLOOKUP(C454,'[1]Influenze Pivot Data Sheet'!$A$1:$M$461,5,FALSE),0)</f>
        <v>63</v>
      </c>
      <c r="T454" s="11">
        <f>IFERROR(VLOOKUP(C454,'[1]Influenze Pivot Data Sheet'!$A$1:$M$461,6,FALSE),0)</f>
        <v>53</v>
      </c>
      <c r="U454" s="11">
        <f>IFERROR(VLOOKUP(C454,'[1]Influenze Pivot Data Sheet'!$A$1:$M$461,7,FALSE),0)</f>
        <v>37</v>
      </c>
      <c r="V454" s="11">
        <f>IFERROR(VLOOKUP(C454,'[1]Influenze Pivot Data Sheet'!$A$1:$M$461,8,FALSE),0)</f>
        <v>47</v>
      </c>
      <c r="W454" s="11">
        <f>IFERROR(VLOOKUP(C454,'[1]Influenze Pivot Data Sheet'!$A$1:$M$461,9,FALSE),0)</f>
        <v>66</v>
      </c>
      <c r="X454" s="11">
        <f>IFERROR(VLOOKUP(C454,'[1]Influenze Pivot Data Sheet'!$A$1:$M$461,10,FALSE),0)</f>
        <v>225</v>
      </c>
      <c r="Y454" s="11">
        <f>IFERROR(VLOOKUP(C454,'[1]Influenze Pivot Data Sheet'!$A$1:$M$461,11,FALSE),0)</f>
        <v>501</v>
      </c>
      <c r="Z454" s="11">
        <f>IFERROR(VLOOKUP(C454,'[1]Influenze Pivot Data Sheet'!$A$1:$M$461,12,FALSE),0)</f>
        <v>792</v>
      </c>
      <c r="AA454" s="11">
        <f>IFERROR(VLOOKUP(C454,'[1]Influenze Pivot Data Sheet'!$A$1:$M$461,13,FALSE),0)</f>
        <v>1161</v>
      </c>
      <c r="AB454" s="4">
        <f t="shared" si="39"/>
        <v>2.4970314314491562E-4</v>
      </c>
      <c r="AC454" s="4">
        <f t="shared" si="40"/>
        <v>6.423179879712098E-5</v>
      </c>
      <c r="AD454" s="4">
        <f t="shared" si="41"/>
        <v>4.4755094471124941E-5</v>
      </c>
      <c r="AE454" s="4">
        <f t="shared" si="37"/>
        <v>9.1376249943156342E-5</v>
      </c>
      <c r="AF454" s="4">
        <f t="shared" si="37"/>
        <v>7.067041917169746E-5</v>
      </c>
      <c r="AG454" s="4">
        <f t="shared" si="37"/>
        <v>4.345971710364638E-5</v>
      </c>
      <c r="AH454" s="4">
        <f t="shared" si="37"/>
        <v>7.3579943412452171E-5</v>
      </c>
      <c r="AI454" s="4">
        <f t="shared" si="37"/>
        <v>1.7842700070053958E-4</v>
      </c>
      <c r="AJ454" s="4">
        <f t="shared" si="37"/>
        <v>8.7770119711304653E-4</v>
      </c>
      <c r="AK454" s="4">
        <f t="shared" si="38"/>
        <v>4.5869318202574226E-3</v>
      </c>
      <c r="AL454" s="4">
        <f t="shared" si="38"/>
        <v>1.0768565739175311E-3</v>
      </c>
      <c r="AM454" s="4">
        <f t="shared" si="38"/>
        <v>2.1005257171883033E-4</v>
      </c>
    </row>
    <row r="455" spans="1:39" x14ac:dyDescent="0.3">
      <c r="A455" s="9" t="s">
        <v>530</v>
      </c>
      <c r="B455" s="9" t="s">
        <v>26</v>
      </c>
      <c r="C455" s="9" t="s">
        <v>533</v>
      </c>
      <c r="D455" s="10">
        <f>VLOOKUP(C455,'[1]Cenus Pivot Data Sheet'!$A$1:$M$469,2,FALSE)</f>
        <v>341973.43700000003</v>
      </c>
      <c r="E455" s="10">
        <f>VLOOKUP(C455,'[1]Cenus Pivot Data Sheet'!$A$1:$M$469,3,FALSE)</f>
        <v>714014.02900000021</v>
      </c>
      <c r="F455" s="10">
        <f>VLOOKUP(C455,'[1]Cenus Pivot Data Sheet'!$A$1:$M$469,4,FALSE)</f>
        <v>767665.6669999999</v>
      </c>
      <c r="G455" s="10">
        <f>VLOOKUP(C455,'[1]Cenus Pivot Data Sheet'!$A$1:$M$469,5,FALSE)</f>
        <v>685057.929</v>
      </c>
      <c r="H455" s="10">
        <f>VLOOKUP(C455,'[1]Cenus Pivot Data Sheet'!$A$1:$M$469,6,FALSE)</f>
        <v>714841.61899999972</v>
      </c>
      <c r="I455" s="10">
        <f>VLOOKUP(C455,'[1]Cenus Pivot Data Sheet'!$A$1:$M$469,7,FALSE)</f>
        <v>828854.99499999976</v>
      </c>
      <c r="J455" s="10">
        <f>VLOOKUP(C455,'[1]Cenus Pivot Data Sheet'!$A$1:$M$469,8,FALSE)</f>
        <v>648120.84100000001</v>
      </c>
      <c r="K455" s="10">
        <f>VLOOKUP(C455,'[1]Cenus Pivot Data Sheet'!$A$1:$M$469,9,FALSE)</f>
        <v>370696.66700000002</v>
      </c>
      <c r="L455" s="10">
        <f>VLOOKUP(C455,'[1]Cenus Pivot Data Sheet'!$A$1:$M$469,10,FALSE)</f>
        <v>250209.516</v>
      </c>
      <c r="M455" s="10">
        <f>VLOOKUP(C455,'[1]Cenus Pivot Data Sheet'!$A$1:$M$469,11,FALSE)</f>
        <v>108994.40300000005</v>
      </c>
      <c r="N455" s="10">
        <f>VLOOKUP(C455,'[1]Cenus Pivot Data Sheet'!$A$1:$M$469,12,FALSE)</f>
        <v>729900.58600000001</v>
      </c>
      <c r="O455" s="10">
        <f>VLOOKUP(C455,'[1]Cenus Pivot Data Sheet'!$A$1:$M$469,13,FALSE)</f>
        <v>5430429.1029999992</v>
      </c>
      <c r="P455" s="11">
        <f>IFERROR(VLOOKUP(C455,'[1]Influenze Pivot Data Sheet'!$A$1:$M$461,2,FALSE),0)</f>
        <v>115</v>
      </c>
      <c r="Q455" s="11">
        <f>IFERROR(VLOOKUP(C455,'[1]Influenze Pivot Data Sheet'!$A$1:$M$461,3,FALSE),0)</f>
        <v>49</v>
      </c>
      <c r="R455" s="11">
        <f>IFERROR(VLOOKUP(C455,'[1]Influenze Pivot Data Sheet'!$A$1:$M$461,4,FALSE),0)</f>
        <v>55</v>
      </c>
      <c r="S455" s="11">
        <f>IFERROR(VLOOKUP(C455,'[1]Influenze Pivot Data Sheet'!$A$1:$M$461,5,FALSE),0)</f>
        <v>54</v>
      </c>
      <c r="T455" s="11">
        <f>IFERROR(VLOOKUP(C455,'[1]Influenze Pivot Data Sheet'!$A$1:$M$461,6,FALSE),0)</f>
        <v>47</v>
      </c>
      <c r="U455" s="11">
        <f>IFERROR(VLOOKUP(C455,'[1]Influenze Pivot Data Sheet'!$A$1:$M$461,7,FALSE),0)</f>
        <v>51</v>
      </c>
      <c r="V455" s="11">
        <f>IFERROR(VLOOKUP(C455,'[1]Influenze Pivot Data Sheet'!$A$1:$M$461,8,FALSE),0)</f>
        <v>49</v>
      </c>
      <c r="W455" s="11">
        <f>IFERROR(VLOOKUP(C455,'[1]Influenze Pivot Data Sheet'!$A$1:$M$461,9,FALSE),0)</f>
        <v>64</v>
      </c>
      <c r="X455" s="11">
        <f>IFERROR(VLOOKUP(C455,'[1]Influenze Pivot Data Sheet'!$A$1:$M$461,10,FALSE),0)</f>
        <v>241</v>
      </c>
      <c r="Y455" s="11">
        <f>IFERROR(VLOOKUP(C455,'[1]Influenze Pivot Data Sheet'!$A$1:$M$461,11,FALSE),0)</f>
        <v>532</v>
      </c>
      <c r="Z455" s="11">
        <f>IFERROR(VLOOKUP(C455,'[1]Influenze Pivot Data Sheet'!$A$1:$M$461,12,FALSE),0)</f>
        <v>837</v>
      </c>
      <c r="AA455" s="11">
        <f>IFERROR(VLOOKUP(C455,'[1]Influenze Pivot Data Sheet'!$A$1:$M$461,13,FALSE),0)</f>
        <v>1257</v>
      </c>
      <c r="AB455" s="4">
        <f t="shared" si="39"/>
        <v>3.3628342893778616E-4</v>
      </c>
      <c r="AC455" s="4">
        <f t="shared" si="40"/>
        <v>6.8626102583202868E-5</v>
      </c>
      <c r="AD455" s="4">
        <f t="shared" si="41"/>
        <v>7.1645772846579589E-5</v>
      </c>
      <c r="AE455" s="4">
        <f t="shared" si="37"/>
        <v>7.8825450686813381E-5</v>
      </c>
      <c r="AF455" s="4">
        <f t="shared" si="37"/>
        <v>6.5748829881714002E-5</v>
      </c>
      <c r="AG455" s="4">
        <f t="shared" si="37"/>
        <v>6.1530666169177169E-5</v>
      </c>
      <c r="AH455" s="4">
        <f t="shared" si="37"/>
        <v>7.5603185239957435E-5</v>
      </c>
      <c r="AI455" s="4">
        <f t="shared" si="37"/>
        <v>1.7264789704731821E-4</v>
      </c>
      <c r="AJ455" s="4">
        <f t="shared" si="37"/>
        <v>9.6319278280367245E-4</v>
      </c>
      <c r="AK455" s="4">
        <f t="shared" si="38"/>
        <v>4.8809845767951937E-3</v>
      </c>
      <c r="AL455" s="4">
        <f t="shared" si="38"/>
        <v>1.1467315084468228E-3</v>
      </c>
      <c r="AM455" s="4">
        <f t="shared" si="38"/>
        <v>2.3147342063734521E-4</v>
      </c>
    </row>
    <row r="456" spans="1:39" x14ac:dyDescent="0.3">
      <c r="A456" s="9" t="s">
        <v>530</v>
      </c>
      <c r="B456" s="9" t="s">
        <v>28</v>
      </c>
      <c r="C456" s="9" t="s">
        <v>534</v>
      </c>
      <c r="D456" s="10">
        <f>VLOOKUP(C456,'[1]Cenus Pivot Data Sheet'!$A$1:$M$469,2,FALSE)</f>
        <v>346030.41800000006</v>
      </c>
      <c r="E456" s="10">
        <f>VLOOKUP(C456,'[1]Cenus Pivot Data Sheet'!$A$1:$M$469,3,FALSE)</f>
        <v>722250.39599999995</v>
      </c>
      <c r="F456" s="10">
        <f>VLOOKUP(C456,'[1]Cenus Pivot Data Sheet'!$A$1:$M$469,4,FALSE)</f>
        <v>777727.02099999995</v>
      </c>
      <c r="G456" s="10">
        <f>VLOOKUP(C456,'[1]Cenus Pivot Data Sheet'!$A$1:$M$469,5,FALSE)</f>
        <v>705785.09700000007</v>
      </c>
      <c r="H456" s="10">
        <f>VLOOKUP(C456,'[1]Cenus Pivot Data Sheet'!$A$1:$M$469,6,FALSE)</f>
        <v>708926.52200000035</v>
      </c>
      <c r="I456" s="10">
        <f>VLOOKUP(C456,'[1]Cenus Pivot Data Sheet'!$A$1:$M$469,7,FALSE)</f>
        <v>841477.80099999986</v>
      </c>
      <c r="J456" s="10">
        <f>VLOOKUP(C456,'[1]Cenus Pivot Data Sheet'!$A$1:$M$469,8,FALSE)</f>
        <v>686811.78200000001</v>
      </c>
      <c r="K456" s="10">
        <f>VLOOKUP(C456,'[1]Cenus Pivot Data Sheet'!$A$1:$M$469,9,FALSE)</f>
        <v>393857.36200000002</v>
      </c>
      <c r="L456" s="10">
        <f>VLOOKUP(C456,'[1]Cenus Pivot Data Sheet'!$A$1:$M$469,10,FALSE)</f>
        <v>252472.90400000004</v>
      </c>
      <c r="M456" s="10">
        <f>VLOOKUP(C456,'[1]Cenus Pivot Data Sheet'!$A$1:$M$469,11,FALSE)</f>
        <v>112732.58199999997</v>
      </c>
      <c r="N456" s="10">
        <f>VLOOKUP(C456,'[1]Cenus Pivot Data Sheet'!$A$1:$M$469,12,FALSE)</f>
        <v>759062.848</v>
      </c>
      <c r="O456" s="10">
        <f>VLOOKUP(C456,'[1]Cenus Pivot Data Sheet'!$A$1:$M$469,13,FALSE)</f>
        <v>5548071.8850000007</v>
      </c>
      <c r="P456" s="11">
        <f>IFERROR(VLOOKUP(C456,'[1]Influenze Pivot Data Sheet'!$A$1:$M$461,2,FALSE),0)</f>
        <v>110</v>
      </c>
      <c r="Q456" s="11">
        <f>IFERROR(VLOOKUP(C456,'[1]Influenze Pivot Data Sheet'!$A$1:$M$461,3,FALSE),0)</f>
        <v>48</v>
      </c>
      <c r="R456" s="11">
        <f>IFERROR(VLOOKUP(C456,'[1]Influenze Pivot Data Sheet'!$A$1:$M$461,4,FALSE),0)</f>
        <v>63</v>
      </c>
      <c r="S456" s="11">
        <f>IFERROR(VLOOKUP(C456,'[1]Influenze Pivot Data Sheet'!$A$1:$M$461,5,FALSE),0)</f>
        <v>44</v>
      </c>
      <c r="T456" s="11">
        <f>IFERROR(VLOOKUP(C456,'[1]Influenze Pivot Data Sheet'!$A$1:$M$461,6,FALSE),0)</f>
        <v>66</v>
      </c>
      <c r="U456" s="11">
        <f>IFERROR(VLOOKUP(C456,'[1]Influenze Pivot Data Sheet'!$A$1:$M$461,7,FALSE),0)</f>
        <v>45</v>
      </c>
      <c r="V456" s="11">
        <f>IFERROR(VLOOKUP(C456,'[1]Influenze Pivot Data Sheet'!$A$1:$M$461,8,FALSE),0)</f>
        <v>60</v>
      </c>
      <c r="W456" s="11">
        <f>IFERROR(VLOOKUP(C456,'[1]Influenze Pivot Data Sheet'!$A$1:$M$461,9,FALSE),0)</f>
        <v>58</v>
      </c>
      <c r="X456" s="11">
        <f>IFERROR(VLOOKUP(C456,'[1]Influenze Pivot Data Sheet'!$A$1:$M$461,10,FALSE),0)</f>
        <v>257</v>
      </c>
      <c r="Y456" s="11">
        <f>IFERROR(VLOOKUP(C456,'[1]Influenze Pivot Data Sheet'!$A$1:$M$461,11,FALSE),0)</f>
        <v>546</v>
      </c>
      <c r="Z456" s="11">
        <f>IFERROR(VLOOKUP(C456,'[1]Influenze Pivot Data Sheet'!$A$1:$M$461,12,FALSE),0)</f>
        <v>861</v>
      </c>
      <c r="AA456" s="11">
        <f>IFERROR(VLOOKUP(C456,'[1]Influenze Pivot Data Sheet'!$A$1:$M$461,13,FALSE),0)</f>
        <v>1297</v>
      </c>
      <c r="AB456" s="4">
        <f t="shared" si="39"/>
        <v>3.1789112828803384E-4</v>
      </c>
      <c r="AC456" s="4">
        <f t="shared" si="40"/>
        <v>6.6458945908283036E-5</v>
      </c>
      <c r="AD456" s="4">
        <f t="shared" si="41"/>
        <v>8.1005286300834346E-5</v>
      </c>
      <c r="AE456" s="4">
        <f t="shared" si="37"/>
        <v>6.2341922756694302E-5</v>
      </c>
      <c r="AF456" s="4">
        <f t="shared" si="37"/>
        <v>9.3098505912577451E-5</v>
      </c>
      <c r="AG456" s="4">
        <f t="shared" si="37"/>
        <v>5.3477346575896193E-5</v>
      </c>
      <c r="AH456" s="4">
        <f t="shared" si="37"/>
        <v>8.7360178687208371E-5</v>
      </c>
      <c r="AI456" s="4">
        <f t="shared" si="37"/>
        <v>1.4726143420419293E-4</v>
      </c>
      <c r="AJ456" s="4">
        <f t="shared" si="37"/>
        <v>1.0179310172627474E-3</v>
      </c>
      <c r="AK456" s="4">
        <f t="shared" si="38"/>
        <v>4.8433202745236529E-3</v>
      </c>
      <c r="AL456" s="4">
        <f t="shared" si="38"/>
        <v>1.1342934280983278E-3</v>
      </c>
      <c r="AM456" s="4">
        <f t="shared" si="38"/>
        <v>2.3377490899254992E-4</v>
      </c>
    </row>
    <row r="457" spans="1:39" x14ac:dyDescent="0.3">
      <c r="A457" s="9" t="s">
        <v>530</v>
      </c>
      <c r="B457" s="9" t="s">
        <v>30</v>
      </c>
      <c r="C457" s="9" t="s">
        <v>535</v>
      </c>
      <c r="D457" s="10">
        <f>VLOOKUP(C457,'[1]Cenus Pivot Data Sheet'!$A$1:$M$469,2,FALSE)</f>
        <v>339459.902</v>
      </c>
      <c r="E457" s="10">
        <f>VLOOKUP(C457,'[1]Cenus Pivot Data Sheet'!$A$1:$M$469,3,FALSE)</f>
        <v>715012.74800000014</v>
      </c>
      <c r="F457" s="10">
        <f>VLOOKUP(C457,'[1]Cenus Pivot Data Sheet'!$A$1:$M$469,4,FALSE)</f>
        <v>765980.74499999976</v>
      </c>
      <c r="G457" s="10">
        <f>VLOOKUP(C457,'[1]Cenus Pivot Data Sheet'!$A$1:$M$469,5,FALSE)</f>
        <v>703360.71800000011</v>
      </c>
      <c r="H457" s="10">
        <f>VLOOKUP(C457,'[1]Cenus Pivot Data Sheet'!$A$1:$M$469,6,FALSE)</f>
        <v>690269.22900000017</v>
      </c>
      <c r="I457" s="10">
        <f>VLOOKUP(C457,'[1]Cenus Pivot Data Sheet'!$A$1:$M$469,7,FALSE)</f>
        <v>825596.71200000006</v>
      </c>
      <c r="J457" s="10">
        <f>VLOOKUP(C457,'[1]Cenus Pivot Data Sheet'!$A$1:$M$469,8,FALSE)</f>
        <v>694988.28600000008</v>
      </c>
      <c r="K457" s="10">
        <f>VLOOKUP(C457,'[1]Cenus Pivot Data Sheet'!$A$1:$M$469,9,FALSE)</f>
        <v>399389.32299999997</v>
      </c>
      <c r="L457" s="10">
        <f>VLOOKUP(C457,'[1]Cenus Pivot Data Sheet'!$A$1:$M$469,10,FALSE)</f>
        <v>246711.20100000003</v>
      </c>
      <c r="M457" s="10">
        <f>VLOOKUP(C457,'[1]Cenus Pivot Data Sheet'!$A$1:$M$469,11,FALSE)</f>
        <v>114753.19099999998</v>
      </c>
      <c r="N457" s="10">
        <f>VLOOKUP(C457,'[1]Cenus Pivot Data Sheet'!$A$1:$M$469,12,FALSE)</f>
        <v>760853.71499999997</v>
      </c>
      <c r="O457" s="10">
        <f>VLOOKUP(C457,'[1]Cenus Pivot Data Sheet'!$A$1:$M$469,13,FALSE)</f>
        <v>5495522.0550000006</v>
      </c>
      <c r="P457" s="11">
        <f>IFERROR(VLOOKUP(C457,'[1]Influenze Pivot Data Sheet'!$A$1:$M$461,2,FALSE),0)</f>
        <v>114</v>
      </c>
      <c r="Q457" s="11">
        <f>IFERROR(VLOOKUP(C457,'[1]Influenze Pivot Data Sheet'!$A$1:$M$461,3,FALSE),0)</f>
        <v>51</v>
      </c>
      <c r="R457" s="11">
        <f>IFERROR(VLOOKUP(C457,'[1]Influenze Pivot Data Sheet'!$A$1:$M$461,4,FALSE),0)</f>
        <v>49</v>
      </c>
      <c r="S457" s="11">
        <f>IFERROR(VLOOKUP(C457,'[1]Influenze Pivot Data Sheet'!$A$1:$M$461,5,FALSE),0)</f>
        <v>43</v>
      </c>
      <c r="T457" s="11">
        <f>IFERROR(VLOOKUP(C457,'[1]Influenze Pivot Data Sheet'!$A$1:$M$461,6,FALSE),0)</f>
        <v>69</v>
      </c>
      <c r="U457" s="11">
        <f>IFERROR(VLOOKUP(C457,'[1]Influenze Pivot Data Sheet'!$A$1:$M$461,7,FALSE),0)</f>
        <v>62</v>
      </c>
      <c r="V457" s="11">
        <f>IFERROR(VLOOKUP(C457,'[1]Influenze Pivot Data Sheet'!$A$1:$M$461,8,FALSE),0)</f>
        <v>78</v>
      </c>
      <c r="W457" s="11">
        <f>IFERROR(VLOOKUP(C457,'[1]Influenze Pivot Data Sheet'!$A$1:$M$461,9,FALSE),0)</f>
        <v>103</v>
      </c>
      <c r="X457" s="11">
        <f>IFERROR(VLOOKUP(C457,'[1]Influenze Pivot Data Sheet'!$A$1:$M$461,10,FALSE),0)</f>
        <v>228</v>
      </c>
      <c r="Y457" s="11">
        <f>IFERROR(VLOOKUP(C457,'[1]Influenze Pivot Data Sheet'!$A$1:$M$461,11,FALSE),0)</f>
        <v>642</v>
      </c>
      <c r="Z457" s="11">
        <f>IFERROR(VLOOKUP(C457,'[1]Influenze Pivot Data Sheet'!$A$1:$M$461,12,FALSE),0)</f>
        <v>973</v>
      </c>
      <c r="AA457" s="11">
        <f>IFERROR(VLOOKUP(C457,'[1]Influenze Pivot Data Sheet'!$A$1:$M$461,13,FALSE),0)</f>
        <v>1439</v>
      </c>
      <c r="AB457" s="4">
        <f t="shared" si="39"/>
        <v>3.3582758767190124E-4</v>
      </c>
      <c r="AC457" s="4">
        <f t="shared" si="40"/>
        <v>7.1327399606027715E-5</v>
      </c>
      <c r="AD457" s="4">
        <f t="shared" si="41"/>
        <v>6.3970276432993126E-5</v>
      </c>
      <c r="AE457" s="4">
        <f t="shared" si="37"/>
        <v>6.113506043139588E-5</v>
      </c>
      <c r="AF457" s="4">
        <f t="shared" si="37"/>
        <v>9.9960996522995794E-5</v>
      </c>
      <c r="AG457" s="4">
        <f t="shared" si="37"/>
        <v>7.5097198303764552E-5</v>
      </c>
      <c r="AH457" s="4">
        <f t="shared" si="37"/>
        <v>1.1223210746317527E-4</v>
      </c>
      <c r="AI457" s="4">
        <f t="shared" si="37"/>
        <v>2.5789372441486125E-4</v>
      </c>
      <c r="AJ457" s="4">
        <f t="shared" si="37"/>
        <v>9.2415747268807618E-4</v>
      </c>
      <c r="AK457" s="4">
        <f t="shared" si="38"/>
        <v>5.5946156651974941E-3</v>
      </c>
      <c r="AL457" s="4">
        <f t="shared" si="38"/>
        <v>1.2788266401511886E-3</v>
      </c>
      <c r="AM457" s="4">
        <f t="shared" si="38"/>
        <v>2.6184955416396741E-4</v>
      </c>
    </row>
    <row r="458" spans="1:39" x14ac:dyDescent="0.3">
      <c r="A458" s="9" t="s">
        <v>530</v>
      </c>
      <c r="B458" s="9" t="s">
        <v>32</v>
      </c>
      <c r="C458" s="9" t="s">
        <v>536</v>
      </c>
      <c r="D458" s="10">
        <f>VLOOKUP(C458,'[1]Cenus Pivot Data Sheet'!$A$1:$M$469,2,FALSE)</f>
        <v>336435.57699999999</v>
      </c>
      <c r="E458" s="10">
        <f>VLOOKUP(C458,'[1]Cenus Pivot Data Sheet'!$A$1:$M$469,3,FALSE)</f>
        <v>718078.11599999992</v>
      </c>
      <c r="F458" s="10">
        <f>VLOOKUP(C458,'[1]Cenus Pivot Data Sheet'!$A$1:$M$469,4,FALSE)</f>
        <v>768358.94900000002</v>
      </c>
      <c r="G458" s="10">
        <f>VLOOKUP(C458,'[1]Cenus Pivot Data Sheet'!$A$1:$M$469,5,FALSE)</f>
        <v>711654.73299999989</v>
      </c>
      <c r="H458" s="10">
        <f>VLOOKUP(C458,'[1]Cenus Pivot Data Sheet'!$A$1:$M$469,6,FALSE)</f>
        <v>684978.92399999988</v>
      </c>
      <c r="I458" s="10">
        <f>VLOOKUP(C458,'[1]Cenus Pivot Data Sheet'!$A$1:$M$469,7,FALSE)</f>
        <v>820377.40000000014</v>
      </c>
      <c r="J458" s="10">
        <f>VLOOKUP(C458,'[1]Cenus Pivot Data Sheet'!$A$1:$M$469,8,FALSE)</f>
        <v>721744.9040000001</v>
      </c>
      <c r="K458" s="10">
        <f>VLOOKUP(C458,'[1]Cenus Pivot Data Sheet'!$A$1:$M$469,9,FALSE)</f>
        <v>421525.41199999989</v>
      </c>
      <c r="L458" s="10">
        <f>VLOOKUP(C458,'[1]Cenus Pivot Data Sheet'!$A$1:$M$469,10,FALSE)</f>
        <v>250074.30999999994</v>
      </c>
      <c r="M458" s="10">
        <f>VLOOKUP(C458,'[1]Cenus Pivot Data Sheet'!$A$1:$M$469,11,FALSE)</f>
        <v>117228.76099999998</v>
      </c>
      <c r="N458" s="10">
        <f>VLOOKUP(C458,'[1]Cenus Pivot Data Sheet'!$A$1:$M$469,12,FALSE)</f>
        <v>788828.48299999977</v>
      </c>
      <c r="O458" s="10">
        <f>VLOOKUP(C458,'[1]Cenus Pivot Data Sheet'!$A$1:$M$469,13,FALSE)</f>
        <v>5550457.0859999992</v>
      </c>
      <c r="P458" s="11">
        <f>IFERROR(VLOOKUP(C458,'[1]Influenze Pivot Data Sheet'!$A$1:$M$461,2,FALSE),0)</f>
        <v>104</v>
      </c>
      <c r="Q458" s="11">
        <f>IFERROR(VLOOKUP(C458,'[1]Influenze Pivot Data Sheet'!$A$1:$M$461,3,FALSE),0)</f>
        <v>53</v>
      </c>
      <c r="R458" s="11">
        <f>IFERROR(VLOOKUP(C458,'[1]Influenze Pivot Data Sheet'!$A$1:$M$461,4,FALSE),0)</f>
        <v>65</v>
      </c>
      <c r="S458" s="11">
        <f>IFERROR(VLOOKUP(C458,'[1]Influenze Pivot Data Sheet'!$A$1:$M$461,5,FALSE),0)</f>
        <v>64</v>
      </c>
      <c r="T458" s="11">
        <f>IFERROR(VLOOKUP(C458,'[1]Influenze Pivot Data Sheet'!$A$1:$M$461,6,FALSE),0)</f>
        <v>72</v>
      </c>
      <c r="U458" s="11">
        <f>IFERROR(VLOOKUP(C458,'[1]Influenze Pivot Data Sheet'!$A$1:$M$461,7,FALSE),0)</f>
        <v>66</v>
      </c>
      <c r="V458" s="11">
        <f>IFERROR(VLOOKUP(C458,'[1]Influenze Pivot Data Sheet'!$A$1:$M$461,8,FALSE),0)</f>
        <v>93</v>
      </c>
      <c r="W458" s="11">
        <f>IFERROR(VLOOKUP(C458,'[1]Influenze Pivot Data Sheet'!$A$1:$M$461,9,FALSE),0)</f>
        <v>77</v>
      </c>
      <c r="X458" s="11">
        <f>IFERROR(VLOOKUP(C458,'[1]Influenze Pivot Data Sheet'!$A$1:$M$461,10,FALSE),0)</f>
        <v>198</v>
      </c>
      <c r="Y458" s="11">
        <f>IFERROR(VLOOKUP(C458,'[1]Influenze Pivot Data Sheet'!$A$1:$M$461,11,FALSE),0)</f>
        <v>560</v>
      </c>
      <c r="Z458" s="11">
        <f>IFERROR(VLOOKUP(C458,'[1]Influenze Pivot Data Sheet'!$A$1:$M$461,12,FALSE),0)</f>
        <v>835</v>
      </c>
      <c r="AA458" s="11">
        <f>IFERROR(VLOOKUP(C458,'[1]Influenze Pivot Data Sheet'!$A$1:$M$461,13,FALSE),0)</f>
        <v>1352</v>
      </c>
      <c r="AB458" s="4">
        <f t="shared" si="39"/>
        <v>3.0912307469789383E-4</v>
      </c>
      <c r="AC458" s="4">
        <f t="shared" si="40"/>
        <v>7.3808125911471173E-5</v>
      </c>
      <c r="AD458" s="4">
        <f t="shared" si="41"/>
        <v>8.4595878117377137E-5</v>
      </c>
      <c r="AE458" s="4">
        <f t="shared" si="37"/>
        <v>8.9931250411567218E-5</v>
      </c>
      <c r="AF458" s="4">
        <f t="shared" si="37"/>
        <v>1.0511272314708475E-4</v>
      </c>
      <c r="AG458" s="4">
        <f t="shared" si="37"/>
        <v>8.0450777898074708E-5</v>
      </c>
      <c r="AH458" s="4">
        <f t="shared" si="37"/>
        <v>1.2885439091371817E-4</v>
      </c>
      <c r="AI458" s="4">
        <f t="shared" si="37"/>
        <v>1.8266988847637973E-4</v>
      </c>
      <c r="AJ458" s="4">
        <f t="shared" si="37"/>
        <v>7.9176465587368829E-4</v>
      </c>
      <c r="AK458" s="4">
        <f t="shared" si="38"/>
        <v>4.7769847196457195E-3</v>
      </c>
      <c r="AL458" s="4">
        <f t="shared" si="38"/>
        <v>1.0585317568965118E-3</v>
      </c>
      <c r="AM458" s="4">
        <f t="shared" si="38"/>
        <v>2.4358354258970308E-4</v>
      </c>
    </row>
    <row r="459" spans="1:39" x14ac:dyDescent="0.3">
      <c r="A459" s="9" t="s">
        <v>530</v>
      </c>
      <c r="B459" s="9" t="s">
        <v>34</v>
      </c>
      <c r="C459" s="9" t="s">
        <v>537</v>
      </c>
      <c r="D459" s="10">
        <f>VLOOKUP(C459,'[1]Cenus Pivot Data Sheet'!$A$1:$M$469,2,FALSE)</f>
        <v>327592.27599999995</v>
      </c>
      <c r="E459" s="10">
        <f>VLOOKUP(C459,'[1]Cenus Pivot Data Sheet'!$A$1:$M$469,3,FALSE)</f>
        <v>698404.85900000017</v>
      </c>
      <c r="F459" s="10">
        <f>VLOOKUP(C459,'[1]Cenus Pivot Data Sheet'!$A$1:$M$469,4,FALSE)</f>
        <v>752300.41500000004</v>
      </c>
      <c r="G459" s="10">
        <f>VLOOKUP(C459,'[1]Cenus Pivot Data Sheet'!$A$1:$M$469,5,FALSE)</f>
        <v>700783.28199999989</v>
      </c>
      <c r="H459" s="10">
        <f>VLOOKUP(C459,'[1]Cenus Pivot Data Sheet'!$A$1:$M$469,6,FALSE)</f>
        <v>664810.93000000005</v>
      </c>
      <c r="I459" s="10">
        <f>VLOOKUP(C459,'[1]Cenus Pivot Data Sheet'!$A$1:$M$469,7,FALSE)</f>
        <v>780966.86700000009</v>
      </c>
      <c r="J459" s="10">
        <f>VLOOKUP(C459,'[1]Cenus Pivot Data Sheet'!$A$1:$M$469,8,FALSE)</f>
        <v>715333.32999999984</v>
      </c>
      <c r="K459" s="10">
        <f>VLOOKUP(C459,'[1]Cenus Pivot Data Sheet'!$A$1:$M$469,9,FALSE)</f>
        <v>427854.22900000005</v>
      </c>
      <c r="L459" s="10">
        <f>VLOOKUP(C459,'[1]Cenus Pivot Data Sheet'!$A$1:$M$469,10,FALSE)</f>
        <v>243707.34399999998</v>
      </c>
      <c r="M459" s="10">
        <f>VLOOKUP(C459,'[1]Cenus Pivot Data Sheet'!$A$1:$M$469,11,FALSE)</f>
        <v>114895.12100000001</v>
      </c>
      <c r="N459" s="10">
        <f>VLOOKUP(C459,'[1]Cenus Pivot Data Sheet'!$A$1:$M$469,12,FALSE)</f>
        <v>786456.69400000013</v>
      </c>
      <c r="O459" s="10">
        <f>VLOOKUP(C459,'[1]Cenus Pivot Data Sheet'!$A$1:$M$469,13,FALSE)</f>
        <v>5426648.6530000009</v>
      </c>
      <c r="P459" s="11">
        <f>IFERROR(VLOOKUP(C459,'[1]Influenze Pivot Data Sheet'!$A$1:$M$461,2,FALSE),0)</f>
        <v>100</v>
      </c>
      <c r="Q459" s="11">
        <f>IFERROR(VLOOKUP(C459,'[1]Influenze Pivot Data Sheet'!$A$1:$M$461,3,FALSE),0)</f>
        <v>77</v>
      </c>
      <c r="R459" s="11">
        <f>IFERROR(VLOOKUP(C459,'[1]Influenze Pivot Data Sheet'!$A$1:$M$461,4,FALSE),0)</f>
        <v>47</v>
      </c>
      <c r="S459" s="11">
        <f>IFERROR(VLOOKUP(C459,'[1]Influenze Pivot Data Sheet'!$A$1:$M$461,5,FALSE),0)</f>
        <v>58</v>
      </c>
      <c r="T459" s="11">
        <f>IFERROR(VLOOKUP(C459,'[1]Influenze Pivot Data Sheet'!$A$1:$M$461,6,FALSE),0)</f>
        <v>52</v>
      </c>
      <c r="U459" s="11">
        <f>IFERROR(VLOOKUP(C459,'[1]Influenze Pivot Data Sheet'!$A$1:$M$461,7,FALSE),0)</f>
        <v>66</v>
      </c>
      <c r="V459" s="11">
        <f>IFERROR(VLOOKUP(C459,'[1]Influenze Pivot Data Sheet'!$A$1:$M$461,8,FALSE),0)</f>
        <v>36</v>
      </c>
      <c r="W459" s="11">
        <f>IFERROR(VLOOKUP(C459,'[1]Influenze Pivot Data Sheet'!$A$1:$M$461,9,FALSE),0)</f>
        <v>97</v>
      </c>
      <c r="X459" s="11">
        <f>IFERROR(VLOOKUP(C459,'[1]Influenze Pivot Data Sheet'!$A$1:$M$461,10,FALSE),0)</f>
        <v>243</v>
      </c>
      <c r="Y459" s="11">
        <f>IFERROR(VLOOKUP(C459,'[1]Influenze Pivot Data Sheet'!$A$1:$M$461,11,FALSE),0)</f>
        <v>595</v>
      </c>
      <c r="Z459" s="11">
        <f>IFERROR(VLOOKUP(C459,'[1]Influenze Pivot Data Sheet'!$A$1:$M$461,12,FALSE),0)</f>
        <v>935</v>
      </c>
      <c r="AA459" s="11">
        <f>IFERROR(VLOOKUP(C459,'[1]Influenze Pivot Data Sheet'!$A$1:$M$461,13,FALSE),0)</f>
        <v>1371</v>
      </c>
      <c r="AB459" s="4">
        <f t="shared" si="39"/>
        <v>3.0525750246931954E-4</v>
      </c>
      <c r="AC459" s="4">
        <f t="shared" si="40"/>
        <v>1.1025123752754415E-4</v>
      </c>
      <c r="AD459" s="4">
        <f t="shared" si="41"/>
        <v>6.2475041968440226E-5</v>
      </c>
      <c r="AE459" s="4">
        <f t="shared" si="37"/>
        <v>8.2764531474653548E-5</v>
      </c>
      <c r="AF459" s="4">
        <f t="shared" si="37"/>
        <v>7.821772725668032E-5</v>
      </c>
      <c r="AG459" s="4">
        <f t="shared" si="37"/>
        <v>8.4510627516800907E-5</v>
      </c>
      <c r="AH459" s="4">
        <f t="shared" si="37"/>
        <v>5.0326188491734345E-5</v>
      </c>
      <c r="AI459" s="4">
        <f t="shared" si="37"/>
        <v>2.2671272930201652E-4</v>
      </c>
      <c r="AJ459" s="4">
        <f t="shared" si="37"/>
        <v>9.9709756797480842E-4</v>
      </c>
      <c r="AK459" s="4">
        <f t="shared" si="38"/>
        <v>5.178635914400577E-3</v>
      </c>
      <c r="AL459" s="4">
        <f t="shared" si="38"/>
        <v>1.1888766503397577E-3</v>
      </c>
      <c r="AM459" s="4">
        <f t="shared" si="38"/>
        <v>2.5264211627964403E-4</v>
      </c>
    </row>
    <row r="460" spans="1:39" x14ac:dyDescent="0.3">
      <c r="A460" s="9" t="s">
        <v>530</v>
      </c>
      <c r="B460" s="9" t="s">
        <v>36</v>
      </c>
      <c r="C460" s="9" t="s">
        <v>538</v>
      </c>
      <c r="D460" s="10">
        <f>VLOOKUP(C460,'[1]Cenus Pivot Data Sheet'!$A$1:$M$469,2,FALSE)</f>
        <v>326180.72100000002</v>
      </c>
      <c r="E460" s="10">
        <f>VLOOKUP(C460,'[1]Cenus Pivot Data Sheet'!$A$1:$M$469,3,FALSE)</f>
        <v>701427.32699999993</v>
      </c>
      <c r="F460" s="10">
        <f>VLOOKUP(C460,'[1]Cenus Pivot Data Sheet'!$A$1:$M$469,4,FALSE)</f>
        <v>755636.7</v>
      </c>
      <c r="G460" s="10">
        <f>VLOOKUP(C460,'[1]Cenus Pivot Data Sheet'!$A$1:$M$469,5,FALSE)</f>
        <v>699027.55</v>
      </c>
      <c r="H460" s="10">
        <f>VLOOKUP(C460,'[1]Cenus Pivot Data Sheet'!$A$1:$M$469,6,FALSE)</f>
        <v>659119.66200000001</v>
      </c>
      <c r="I460" s="10">
        <f>VLOOKUP(C460,'[1]Cenus Pivot Data Sheet'!$A$1:$M$469,7,FALSE)</f>
        <v>765462.64599999995</v>
      </c>
      <c r="J460" s="10">
        <f>VLOOKUP(C460,'[1]Cenus Pivot Data Sheet'!$A$1:$M$469,8,FALSE)</f>
        <v>725248.32400000002</v>
      </c>
      <c r="K460" s="10">
        <f>VLOOKUP(C460,'[1]Cenus Pivot Data Sheet'!$A$1:$M$469,9,FALSE)</f>
        <v>446359.05800000002</v>
      </c>
      <c r="L460" s="10">
        <f>VLOOKUP(C460,'[1]Cenus Pivot Data Sheet'!$A$1:$M$469,10,FALSE)</f>
        <v>241992.74900000001</v>
      </c>
      <c r="M460" s="10">
        <f>VLOOKUP(C460,'[1]Cenus Pivot Data Sheet'!$A$1:$M$469,11,FALSE)</f>
        <v>117118.37099999996</v>
      </c>
      <c r="N460" s="10">
        <f>VLOOKUP(C460,'[1]Cenus Pivot Data Sheet'!$A$1:$M$469,12,FALSE)</f>
        <v>805470.17799999996</v>
      </c>
      <c r="O460" s="10">
        <f>VLOOKUP(C460,'[1]Cenus Pivot Data Sheet'!$A$1:$M$469,13,FALSE)</f>
        <v>5437573.108</v>
      </c>
      <c r="P460" s="11">
        <f>IFERROR(VLOOKUP(C460,'[1]Influenze Pivot Data Sheet'!$A$1:$M$461,2,FALSE),0)</f>
        <v>127</v>
      </c>
      <c r="Q460" s="11">
        <f>IFERROR(VLOOKUP(C460,'[1]Influenze Pivot Data Sheet'!$A$1:$M$461,3,FALSE),0)</f>
        <v>50</v>
      </c>
      <c r="R460" s="11">
        <f>IFERROR(VLOOKUP(C460,'[1]Influenze Pivot Data Sheet'!$A$1:$M$461,4,FALSE),0)</f>
        <v>42</v>
      </c>
      <c r="S460" s="11">
        <f>IFERROR(VLOOKUP(C460,'[1]Influenze Pivot Data Sheet'!$A$1:$M$461,5,FALSE),0)</f>
        <v>58</v>
      </c>
      <c r="T460" s="11">
        <f>IFERROR(VLOOKUP(C460,'[1]Influenze Pivot Data Sheet'!$A$1:$M$461,6,FALSE),0)</f>
        <v>31</v>
      </c>
      <c r="U460" s="11">
        <f>IFERROR(VLOOKUP(C460,'[1]Influenze Pivot Data Sheet'!$A$1:$M$461,7,FALSE),0)</f>
        <v>38</v>
      </c>
      <c r="V460" s="11">
        <f>IFERROR(VLOOKUP(C460,'[1]Influenze Pivot Data Sheet'!$A$1:$M$461,8,FALSE),0)</f>
        <v>64</v>
      </c>
      <c r="W460" s="11">
        <f>IFERROR(VLOOKUP(C460,'[1]Influenze Pivot Data Sheet'!$A$1:$M$461,9,FALSE),0)</f>
        <v>86</v>
      </c>
      <c r="X460" s="11">
        <f>IFERROR(VLOOKUP(C460,'[1]Influenze Pivot Data Sheet'!$A$1:$M$461,10,FALSE),0)</f>
        <v>164</v>
      </c>
      <c r="Y460" s="11">
        <f>IFERROR(VLOOKUP(C460,'[1]Influenze Pivot Data Sheet'!$A$1:$M$461,11,FALSE),0)</f>
        <v>471</v>
      </c>
      <c r="Z460" s="11">
        <f>IFERROR(VLOOKUP(C460,'[1]Influenze Pivot Data Sheet'!$A$1:$M$461,12,FALSE),0)</f>
        <v>721</v>
      </c>
      <c r="AA460" s="11">
        <f>IFERROR(VLOOKUP(C460,'[1]Influenze Pivot Data Sheet'!$A$1:$M$461,13,FALSE),0)</f>
        <v>1131</v>
      </c>
      <c r="AB460" s="4">
        <f t="shared" si="39"/>
        <v>3.8935470990022119E-4</v>
      </c>
      <c r="AC460" s="4">
        <f t="shared" si="40"/>
        <v>7.1283222189032284E-5</v>
      </c>
      <c r="AD460" s="4">
        <f t="shared" si="41"/>
        <v>5.5582265922234852E-5</v>
      </c>
      <c r="AE460" s="4">
        <f t="shared" si="37"/>
        <v>8.297240931348128E-5</v>
      </c>
      <c r="AF460" s="4">
        <f t="shared" si="37"/>
        <v>4.7032430963954464E-5</v>
      </c>
      <c r="AG460" s="4">
        <f t="shared" si="37"/>
        <v>4.9643180106270012E-5</v>
      </c>
      <c r="AH460" s="4">
        <f t="shared" si="37"/>
        <v>8.8245636538692639E-5</v>
      </c>
      <c r="AI460" s="4">
        <f t="shared" si="37"/>
        <v>1.9267000066121656E-4</v>
      </c>
      <c r="AJ460" s="4">
        <f t="shared" si="37"/>
        <v>6.7770625639696337E-4</v>
      </c>
      <c r="AK460" s="4">
        <f t="shared" si="38"/>
        <v>4.0215723287339794E-3</v>
      </c>
      <c r="AL460" s="4">
        <f t="shared" si="38"/>
        <v>8.9512935387658769E-4</v>
      </c>
      <c r="AM460" s="4">
        <f t="shared" si="38"/>
        <v>2.0799720344651961E-4</v>
      </c>
    </row>
    <row r="461" spans="1:39" x14ac:dyDescent="0.3">
      <c r="A461" s="9" t="s">
        <v>530</v>
      </c>
      <c r="B461" s="9" t="s">
        <v>38</v>
      </c>
      <c r="C461" s="9" t="s">
        <v>539</v>
      </c>
      <c r="D461" s="10">
        <f>VLOOKUP(C461,'[1]Cenus Pivot Data Sheet'!$A$1:$M$469,2,FALSE)</f>
        <v>320921</v>
      </c>
      <c r="E461" s="10">
        <f>VLOOKUP(C461,'[1]Cenus Pivot Data Sheet'!$A$1:$M$469,3,FALSE)</f>
        <v>693114</v>
      </c>
      <c r="F461" s="10">
        <f>VLOOKUP(C461,'[1]Cenus Pivot Data Sheet'!$A$1:$M$469,4,FALSE)</f>
        <v>748384</v>
      </c>
      <c r="G461" s="10">
        <f>VLOOKUP(C461,'[1]Cenus Pivot Data Sheet'!$A$1:$M$469,5,FALSE)</f>
        <v>696566</v>
      </c>
      <c r="H461" s="10">
        <f>VLOOKUP(C461,'[1]Cenus Pivot Data Sheet'!$A$1:$M$469,6,FALSE)</f>
        <v>659915</v>
      </c>
      <c r="I461" s="10">
        <f>VLOOKUP(C461,'[1]Cenus Pivot Data Sheet'!$A$1:$M$469,7,FALSE)</f>
        <v>751572</v>
      </c>
      <c r="J461" s="10">
        <f>VLOOKUP(C461,'[1]Cenus Pivot Data Sheet'!$A$1:$M$469,8,FALSE)</f>
        <v>742698</v>
      </c>
      <c r="K461" s="10">
        <f>VLOOKUP(C461,'[1]Cenus Pivot Data Sheet'!$A$1:$M$469,9,FALSE)</f>
        <v>470847</v>
      </c>
      <c r="L461" s="10">
        <f>VLOOKUP(C461,'[1]Cenus Pivot Data Sheet'!$A$1:$M$469,10,FALSE)</f>
        <v>246228</v>
      </c>
      <c r="M461" s="10">
        <f>VLOOKUP(C461,'[1]Cenus Pivot Data Sheet'!$A$1:$M$469,11,FALSE)</f>
        <v>116026</v>
      </c>
      <c r="N461" s="10">
        <f>VLOOKUP(C461,'[1]Cenus Pivot Data Sheet'!$A$1:$M$469,12,FALSE)</f>
        <v>833101</v>
      </c>
      <c r="O461" s="10">
        <f>VLOOKUP(C461,'[1]Cenus Pivot Data Sheet'!$A$1:$M$469,13,FALSE)</f>
        <v>5446271</v>
      </c>
      <c r="P461" s="11">
        <f>IFERROR(VLOOKUP(C461,'[1]Influenze Pivot Data Sheet'!$A$1:$M$461,2,FALSE),0)</f>
        <v>91</v>
      </c>
      <c r="Q461" s="11">
        <f>IFERROR(VLOOKUP(C461,'[1]Influenze Pivot Data Sheet'!$A$1:$M$461,3,FALSE),0)</f>
        <v>48</v>
      </c>
      <c r="R461" s="11">
        <f>IFERROR(VLOOKUP(C461,'[1]Influenze Pivot Data Sheet'!$A$1:$M$461,4,FALSE),0)</f>
        <v>53</v>
      </c>
      <c r="S461" s="11">
        <f>IFERROR(VLOOKUP(C461,'[1]Influenze Pivot Data Sheet'!$A$1:$M$461,5,FALSE),0)</f>
        <v>48</v>
      </c>
      <c r="T461" s="11">
        <f>IFERROR(VLOOKUP(C461,'[1]Influenze Pivot Data Sheet'!$A$1:$M$461,6,FALSE),0)</f>
        <v>61</v>
      </c>
      <c r="U461" s="11">
        <f>IFERROR(VLOOKUP(C461,'[1]Influenze Pivot Data Sheet'!$A$1:$M$461,7,FALSE),0)</f>
        <v>63</v>
      </c>
      <c r="V461" s="11">
        <f>IFERROR(VLOOKUP(C461,'[1]Influenze Pivot Data Sheet'!$A$1:$M$461,8,FALSE),0)</f>
        <v>82</v>
      </c>
      <c r="W461" s="11">
        <f>IFERROR(VLOOKUP(C461,'[1]Influenze Pivot Data Sheet'!$A$1:$M$461,9,FALSE),0)</f>
        <v>125</v>
      </c>
      <c r="X461" s="11">
        <f>IFERROR(VLOOKUP(C461,'[1]Influenze Pivot Data Sheet'!$A$1:$M$461,10,FALSE),0)</f>
        <v>186</v>
      </c>
      <c r="Y461" s="11">
        <f>IFERROR(VLOOKUP(C461,'[1]Influenze Pivot Data Sheet'!$A$1:$M$461,11,FALSE),0)</f>
        <v>521</v>
      </c>
      <c r="Z461" s="11">
        <f>IFERROR(VLOOKUP(C461,'[1]Influenze Pivot Data Sheet'!$A$1:$M$461,12,FALSE),0)</f>
        <v>832</v>
      </c>
      <c r="AA461" s="11">
        <f>IFERROR(VLOOKUP(C461,'[1]Influenze Pivot Data Sheet'!$A$1:$M$461,13,FALSE),0)</f>
        <v>1278</v>
      </c>
      <c r="AB461" s="4">
        <f t="shared" si="39"/>
        <v>2.8355888209247756E-4</v>
      </c>
      <c r="AC461" s="4">
        <f t="shared" si="40"/>
        <v>6.9252677048797174E-5</v>
      </c>
      <c r="AD461" s="4">
        <f t="shared" si="41"/>
        <v>7.081925856244923E-5</v>
      </c>
      <c r="AE461" s="4">
        <f t="shared" si="37"/>
        <v>6.8909478785929835E-5</v>
      </c>
      <c r="AF461" s="4">
        <f t="shared" si="37"/>
        <v>9.2436147079548119E-5</v>
      </c>
      <c r="AG461" s="4">
        <f t="shared" si="37"/>
        <v>8.3824304258274651E-5</v>
      </c>
      <c r="AH461" s="4">
        <f t="shared" ref="AH461:AJ470" si="42">V461/J461</f>
        <v>1.1040826823284834E-4</v>
      </c>
      <c r="AI461" s="4">
        <f t="shared" si="42"/>
        <v>2.6547901972402926E-4</v>
      </c>
      <c r="AJ461" s="4">
        <f t="shared" si="42"/>
        <v>7.553974365222477E-4</v>
      </c>
      <c r="AK461" s="4">
        <f t="shared" si="38"/>
        <v>4.4903728474652233E-3</v>
      </c>
      <c r="AL461" s="4">
        <f t="shared" si="38"/>
        <v>9.9867843154671527E-4</v>
      </c>
      <c r="AM461" s="4">
        <f t="shared" si="38"/>
        <v>2.3465596919433499E-4</v>
      </c>
    </row>
    <row r="462" spans="1:39" x14ac:dyDescent="0.3">
      <c r="A462" s="9" t="s">
        <v>540</v>
      </c>
      <c r="B462" s="9" t="s">
        <v>22</v>
      </c>
      <c r="C462" s="9" t="s">
        <v>541</v>
      </c>
      <c r="D462" s="10">
        <f>VLOOKUP(C462,'[1]Cenus Pivot Data Sheet'!$A$1:$M$469,2,FALSE)</f>
        <v>35722.438999999998</v>
      </c>
      <c r="E462" s="10">
        <f>VLOOKUP(C462,'[1]Cenus Pivot Data Sheet'!$A$1:$M$469,3,FALSE)</f>
        <v>67029.883999999991</v>
      </c>
      <c r="F462" s="10">
        <f>VLOOKUP(C462,'[1]Cenus Pivot Data Sheet'!$A$1:$M$469,4,FALSE)</f>
        <v>80415.206999999995</v>
      </c>
      <c r="G462" s="10">
        <f>VLOOKUP(C462,'[1]Cenus Pivot Data Sheet'!$A$1:$M$469,5,FALSE)</f>
        <v>67060.034</v>
      </c>
      <c r="H462" s="10">
        <f>VLOOKUP(C462,'[1]Cenus Pivot Data Sheet'!$A$1:$M$469,6,FALSE)</f>
        <v>64126.428</v>
      </c>
      <c r="I462" s="10">
        <f>VLOOKUP(C462,'[1]Cenus Pivot Data Sheet'!$A$1:$M$469,7,FALSE)</f>
        <v>81240.144</v>
      </c>
      <c r="J462" s="10">
        <f>VLOOKUP(C462,'[1]Cenus Pivot Data Sheet'!$A$1:$M$469,8,FALSE)</f>
        <v>61507.877999999997</v>
      </c>
      <c r="K462" s="10">
        <f>VLOOKUP(C462,'[1]Cenus Pivot Data Sheet'!$A$1:$M$469,9,FALSE)</f>
        <v>33323.114999999998</v>
      </c>
      <c r="L462" s="10">
        <f>VLOOKUP(C462,'[1]Cenus Pivot Data Sheet'!$A$1:$M$469,10,FALSE)</f>
        <v>21280.576000000001</v>
      </c>
      <c r="M462" s="10">
        <f>VLOOKUP(C462,'[1]Cenus Pivot Data Sheet'!$A$1:$M$469,11,FALSE)</f>
        <v>7882.1490000000013</v>
      </c>
      <c r="N462" s="10">
        <f>VLOOKUP(C462,'[1]Cenus Pivot Data Sheet'!$A$1:$M$469,12,FALSE)</f>
        <v>62485.84</v>
      </c>
      <c r="O462" s="10">
        <f>VLOOKUP(C462,'[1]Cenus Pivot Data Sheet'!$A$1:$M$469,13,FALSE)</f>
        <v>519587.85399999993</v>
      </c>
      <c r="P462" s="11">
        <f>IFERROR(VLOOKUP(C462,'[1]Influenze Pivot Data Sheet'!$A$1:$M$461,2,FALSE),0)</f>
        <v>95</v>
      </c>
      <c r="Q462" s="11">
        <f>IFERROR(VLOOKUP(C462,'[1]Influenze Pivot Data Sheet'!$A$1:$M$461,3,FALSE),0)</f>
        <v>69</v>
      </c>
      <c r="R462" s="11">
        <f>IFERROR(VLOOKUP(C462,'[1]Influenze Pivot Data Sheet'!$A$1:$M$461,4,FALSE),0)</f>
        <v>51</v>
      </c>
      <c r="S462" s="11">
        <f>IFERROR(VLOOKUP(C462,'[1]Influenze Pivot Data Sheet'!$A$1:$M$461,5,FALSE),0)</f>
        <v>70</v>
      </c>
      <c r="T462" s="11">
        <f>IFERROR(VLOOKUP(C462,'[1]Influenze Pivot Data Sheet'!$A$1:$M$461,6,FALSE),0)</f>
        <v>51</v>
      </c>
      <c r="U462" s="11">
        <f>IFERROR(VLOOKUP(C462,'[1]Influenze Pivot Data Sheet'!$A$1:$M$461,7,FALSE),0)</f>
        <v>56</v>
      </c>
      <c r="V462" s="11">
        <f>IFERROR(VLOOKUP(C462,'[1]Influenze Pivot Data Sheet'!$A$1:$M$461,8,FALSE),0)</f>
        <v>65</v>
      </c>
      <c r="W462" s="11">
        <f>IFERROR(VLOOKUP(C462,'[1]Influenze Pivot Data Sheet'!$A$1:$M$461,9,FALSE),0)</f>
        <v>69</v>
      </c>
      <c r="X462" s="11">
        <f>IFERROR(VLOOKUP(C462,'[1]Influenze Pivot Data Sheet'!$A$1:$M$461,10,FALSE),0)</f>
        <v>48</v>
      </c>
      <c r="Y462" s="11">
        <f>IFERROR(VLOOKUP(C462,'[1]Influenze Pivot Data Sheet'!$A$1:$M$461,11,FALSE),0)</f>
        <v>42</v>
      </c>
      <c r="Z462" s="11">
        <f>IFERROR(VLOOKUP(C462,'[1]Influenze Pivot Data Sheet'!$A$1:$M$461,12,FALSE),0)</f>
        <v>159</v>
      </c>
      <c r="AA462" s="11">
        <f>IFERROR(VLOOKUP(C462,'[1]Influenze Pivot Data Sheet'!$A$1:$M$461,13,FALSE),0)</f>
        <v>616</v>
      </c>
      <c r="AB462" s="4">
        <f t="shared" si="39"/>
        <v>2.6593928818802099E-3</v>
      </c>
      <c r="AC462" s="4">
        <f t="shared" si="40"/>
        <v>1.029391606883879E-3</v>
      </c>
      <c r="AD462" s="4">
        <f t="shared" si="41"/>
        <v>6.3420840289573591E-4</v>
      </c>
      <c r="AE462" s="4">
        <f t="shared" ref="AE462:AG470" si="43">S462/G462</f>
        <v>1.043840806880593E-3</v>
      </c>
      <c r="AF462" s="4">
        <f t="shared" si="43"/>
        <v>7.9530392679910385E-4</v>
      </c>
      <c r="AG462" s="4">
        <f t="shared" si="43"/>
        <v>6.8931438624727202E-4</v>
      </c>
      <c r="AH462" s="4">
        <f t="shared" si="42"/>
        <v>1.0567751987802278E-3</v>
      </c>
      <c r="AI462" s="4">
        <f t="shared" si="42"/>
        <v>2.0706347530835578E-3</v>
      </c>
      <c r="AJ462" s="4">
        <f t="shared" si="42"/>
        <v>2.2555780445040583E-3</v>
      </c>
      <c r="AK462" s="4">
        <f t="shared" si="38"/>
        <v>5.32849607384991E-3</v>
      </c>
      <c r="AL462" s="4">
        <f t="shared" si="38"/>
        <v>2.5445764992516706E-3</v>
      </c>
      <c r="AM462" s="4">
        <f t="shared" si="38"/>
        <v>1.1855550418620835E-3</v>
      </c>
    </row>
    <row r="463" spans="1:39" x14ac:dyDescent="0.3">
      <c r="A463" s="9" t="s">
        <v>540</v>
      </c>
      <c r="B463" s="9" t="s">
        <v>24</v>
      </c>
      <c r="C463" s="9" t="s">
        <v>542</v>
      </c>
      <c r="D463" s="10">
        <f>VLOOKUP(C463,'[1]Cenus Pivot Data Sheet'!$A$1:$M$469,2,FALSE)</f>
        <v>35656.452000000012</v>
      </c>
      <c r="E463" s="10">
        <f>VLOOKUP(C463,'[1]Cenus Pivot Data Sheet'!$A$1:$M$469,3,FALSE)</f>
        <v>68534.260999999999</v>
      </c>
      <c r="F463" s="10">
        <f>VLOOKUP(C463,'[1]Cenus Pivot Data Sheet'!$A$1:$M$469,4,FALSE)</f>
        <v>80411.418999999994</v>
      </c>
      <c r="G463" s="10">
        <f>VLOOKUP(C463,'[1]Cenus Pivot Data Sheet'!$A$1:$M$469,5,FALSE)</f>
        <v>68406.896000000008</v>
      </c>
      <c r="H463" s="10">
        <f>VLOOKUP(C463,'[1]Cenus Pivot Data Sheet'!$A$1:$M$469,6,FALSE)</f>
        <v>65195.685999999994</v>
      </c>
      <c r="I463" s="10">
        <f>VLOOKUP(C463,'[1]Cenus Pivot Data Sheet'!$A$1:$M$469,7,FALSE)</f>
        <v>82623.87</v>
      </c>
      <c r="J463" s="10">
        <f>VLOOKUP(C463,'[1]Cenus Pivot Data Sheet'!$A$1:$M$469,8,FALSE)</f>
        <v>67551.90800000001</v>
      </c>
      <c r="K463" s="10">
        <f>VLOOKUP(C463,'[1]Cenus Pivot Data Sheet'!$A$1:$M$469,9,FALSE)</f>
        <v>37679.229000000007</v>
      </c>
      <c r="L463" s="10">
        <f>VLOOKUP(C463,'[1]Cenus Pivot Data Sheet'!$A$1:$M$469,10,FALSE)</f>
        <v>22678.042999999998</v>
      </c>
      <c r="M463" s="10">
        <f>VLOOKUP(C463,'[1]Cenus Pivot Data Sheet'!$A$1:$M$469,11,FALSE)</f>
        <v>8804.6</v>
      </c>
      <c r="N463" s="10">
        <f>VLOOKUP(C463,'[1]Cenus Pivot Data Sheet'!$A$1:$M$469,12,FALSE)</f>
        <v>69161.872000000003</v>
      </c>
      <c r="O463" s="10">
        <f>VLOOKUP(C463,'[1]Cenus Pivot Data Sheet'!$A$1:$M$469,13,FALSE)</f>
        <v>537542.36399999994</v>
      </c>
      <c r="P463" s="11">
        <f>IFERROR(VLOOKUP(C463,'[1]Influenze Pivot Data Sheet'!$A$1:$M$461,2,FALSE),0)</f>
        <v>105</v>
      </c>
      <c r="Q463" s="11">
        <f>IFERROR(VLOOKUP(C463,'[1]Influenze Pivot Data Sheet'!$A$1:$M$461,3,FALSE),0)</f>
        <v>54</v>
      </c>
      <c r="R463" s="11">
        <f>IFERROR(VLOOKUP(C463,'[1]Influenze Pivot Data Sheet'!$A$1:$M$461,4,FALSE),0)</f>
        <v>33</v>
      </c>
      <c r="S463" s="11">
        <f>IFERROR(VLOOKUP(C463,'[1]Influenze Pivot Data Sheet'!$A$1:$M$461,5,FALSE),0)</f>
        <v>46</v>
      </c>
      <c r="T463" s="11">
        <f>IFERROR(VLOOKUP(C463,'[1]Influenze Pivot Data Sheet'!$A$1:$M$461,6,FALSE),0)</f>
        <v>55</v>
      </c>
      <c r="U463" s="11">
        <f>IFERROR(VLOOKUP(C463,'[1]Influenze Pivot Data Sheet'!$A$1:$M$461,7,FALSE),0)</f>
        <v>54</v>
      </c>
      <c r="V463" s="11">
        <f>IFERROR(VLOOKUP(C463,'[1]Influenze Pivot Data Sheet'!$A$1:$M$461,8,FALSE),0)</f>
        <v>65</v>
      </c>
      <c r="W463" s="11">
        <f>IFERROR(VLOOKUP(C463,'[1]Influenze Pivot Data Sheet'!$A$1:$M$461,9,FALSE),0)</f>
        <v>54</v>
      </c>
      <c r="X463" s="11">
        <f>IFERROR(VLOOKUP(C463,'[1]Influenze Pivot Data Sheet'!$A$1:$M$461,10,FALSE),0)</f>
        <v>37</v>
      </c>
      <c r="Y463" s="11">
        <f>IFERROR(VLOOKUP(C463,'[1]Influenze Pivot Data Sheet'!$A$1:$M$461,11,FALSE),0)</f>
        <v>67</v>
      </c>
      <c r="Z463" s="11">
        <f>IFERROR(VLOOKUP(C463,'[1]Influenze Pivot Data Sheet'!$A$1:$M$461,12,FALSE),0)</f>
        <v>158</v>
      </c>
      <c r="AA463" s="11">
        <f>IFERROR(VLOOKUP(C463,'[1]Influenze Pivot Data Sheet'!$A$1:$M$461,13,FALSE),0)</f>
        <v>570</v>
      </c>
      <c r="AB463" s="4">
        <f t="shared" si="39"/>
        <v>2.9447685933530338E-3</v>
      </c>
      <c r="AC463" s="4">
        <f t="shared" si="40"/>
        <v>7.8792707781586791E-4</v>
      </c>
      <c r="AD463" s="4">
        <f t="shared" si="41"/>
        <v>4.1038947465906557E-4</v>
      </c>
      <c r="AE463" s="4">
        <f t="shared" si="43"/>
        <v>6.7244682465931495E-4</v>
      </c>
      <c r="AF463" s="4">
        <f t="shared" si="43"/>
        <v>8.4361410047897965E-4</v>
      </c>
      <c r="AG463" s="4">
        <f t="shared" si="43"/>
        <v>6.5356415767017448E-4</v>
      </c>
      <c r="AH463" s="4">
        <f t="shared" si="42"/>
        <v>9.6222300634350678E-4</v>
      </c>
      <c r="AI463" s="4">
        <f t="shared" si="42"/>
        <v>1.4331503439202536E-3</v>
      </c>
      <c r="AJ463" s="4">
        <f t="shared" si="42"/>
        <v>1.6315340790208398E-3</v>
      </c>
      <c r="AK463" s="4">
        <f t="shared" si="38"/>
        <v>7.6096585875565044E-3</v>
      </c>
      <c r="AL463" s="4">
        <f t="shared" si="38"/>
        <v>2.2844957117412901E-3</v>
      </c>
      <c r="AM463" s="4">
        <f t="shared" si="38"/>
        <v>1.060381540458456E-3</v>
      </c>
    </row>
    <row r="464" spans="1:39" x14ac:dyDescent="0.3">
      <c r="A464" s="9" t="s">
        <v>540</v>
      </c>
      <c r="B464" s="9" t="s">
        <v>26</v>
      </c>
      <c r="C464" s="9" t="s">
        <v>543</v>
      </c>
      <c r="D464" s="10">
        <f>VLOOKUP(C464,'[1]Cenus Pivot Data Sheet'!$A$1:$M$469,2,FALSE)</f>
        <v>38826.058999999994</v>
      </c>
      <c r="E464" s="10">
        <f>VLOOKUP(C464,'[1]Cenus Pivot Data Sheet'!$A$1:$M$469,3,FALSE)</f>
        <v>72225.652999999991</v>
      </c>
      <c r="F464" s="10">
        <f>VLOOKUP(C464,'[1]Cenus Pivot Data Sheet'!$A$1:$M$469,4,FALSE)</f>
        <v>77785.752000000008</v>
      </c>
      <c r="G464" s="10">
        <f>VLOOKUP(C464,'[1]Cenus Pivot Data Sheet'!$A$1:$M$469,5,FALSE)</f>
        <v>70992.252000000008</v>
      </c>
      <c r="H464" s="10">
        <f>VLOOKUP(C464,'[1]Cenus Pivot Data Sheet'!$A$1:$M$469,6,FALSE)</f>
        <v>63307.262000000002</v>
      </c>
      <c r="I464" s="10">
        <f>VLOOKUP(C464,'[1]Cenus Pivot Data Sheet'!$A$1:$M$469,7,FALSE)</f>
        <v>78134.710999999981</v>
      </c>
      <c r="J464" s="10">
        <f>VLOOKUP(C464,'[1]Cenus Pivot Data Sheet'!$A$1:$M$469,8,FALSE)</f>
        <v>65900.815999999992</v>
      </c>
      <c r="K464" s="10">
        <f>VLOOKUP(C464,'[1]Cenus Pivot Data Sheet'!$A$1:$M$469,9,FALSE)</f>
        <v>35775.474000000002</v>
      </c>
      <c r="L464" s="10">
        <f>VLOOKUP(C464,'[1]Cenus Pivot Data Sheet'!$A$1:$M$469,10,FALSE)</f>
        <v>20393.716</v>
      </c>
      <c r="M464" s="10">
        <f>VLOOKUP(C464,'[1]Cenus Pivot Data Sheet'!$A$1:$M$469,11,FALSE)</f>
        <v>7791.6600000000017</v>
      </c>
      <c r="N464" s="10">
        <f>VLOOKUP(C464,'[1]Cenus Pivot Data Sheet'!$A$1:$M$469,12,FALSE)</f>
        <v>63960.850000000006</v>
      </c>
      <c r="O464" s="10">
        <f>VLOOKUP(C464,'[1]Cenus Pivot Data Sheet'!$A$1:$M$469,13,FALSE)</f>
        <v>531133.35499999998</v>
      </c>
      <c r="P464" s="11">
        <f>IFERROR(VLOOKUP(C464,'[1]Influenze Pivot Data Sheet'!$A$1:$M$461,2,FALSE),0)</f>
        <v>75</v>
      </c>
      <c r="Q464" s="11">
        <f>IFERROR(VLOOKUP(C464,'[1]Influenze Pivot Data Sheet'!$A$1:$M$461,3,FALSE),0)</f>
        <v>67</v>
      </c>
      <c r="R464" s="11">
        <f>IFERROR(VLOOKUP(C464,'[1]Influenze Pivot Data Sheet'!$A$1:$M$461,4,FALSE),0)</f>
        <v>53</v>
      </c>
      <c r="S464" s="11">
        <f>IFERROR(VLOOKUP(C464,'[1]Influenze Pivot Data Sheet'!$A$1:$M$461,5,FALSE),0)</f>
        <v>45</v>
      </c>
      <c r="T464" s="11">
        <f>IFERROR(VLOOKUP(C464,'[1]Influenze Pivot Data Sheet'!$A$1:$M$461,6,FALSE),0)</f>
        <v>49</v>
      </c>
      <c r="U464" s="11">
        <f>IFERROR(VLOOKUP(C464,'[1]Influenze Pivot Data Sheet'!$A$1:$M$461,7,FALSE),0)</f>
        <v>45</v>
      </c>
      <c r="V464" s="11">
        <f>IFERROR(VLOOKUP(C464,'[1]Influenze Pivot Data Sheet'!$A$1:$M$461,8,FALSE),0)</f>
        <v>52</v>
      </c>
      <c r="W464" s="11">
        <f>IFERROR(VLOOKUP(C464,'[1]Influenze Pivot Data Sheet'!$A$1:$M$461,9,FALSE),0)</f>
        <v>59</v>
      </c>
      <c r="X464" s="11">
        <f>IFERROR(VLOOKUP(C464,'[1]Influenze Pivot Data Sheet'!$A$1:$M$461,10,FALSE),0)</f>
        <v>46</v>
      </c>
      <c r="Y464" s="11">
        <f>IFERROR(VLOOKUP(C464,'[1]Influenze Pivot Data Sheet'!$A$1:$M$461,11,FALSE),0)</f>
        <v>72</v>
      </c>
      <c r="Z464" s="11">
        <f>IFERROR(VLOOKUP(C464,'[1]Influenze Pivot Data Sheet'!$A$1:$M$461,12,FALSE),0)</f>
        <v>177</v>
      </c>
      <c r="AA464" s="11">
        <f>IFERROR(VLOOKUP(C464,'[1]Influenze Pivot Data Sheet'!$A$1:$M$461,13,FALSE),0)</f>
        <v>563</v>
      </c>
      <c r="AB464" s="4">
        <f t="shared" si="39"/>
        <v>1.9316923203562847E-3</v>
      </c>
      <c r="AC464" s="4">
        <f t="shared" si="40"/>
        <v>9.2764824154653212E-4</v>
      </c>
      <c r="AD464" s="4">
        <f t="shared" si="41"/>
        <v>6.8135871463966815E-4</v>
      </c>
      <c r="AE464" s="4">
        <f t="shared" si="43"/>
        <v>6.338719892982124E-4</v>
      </c>
      <c r="AF464" s="4">
        <f t="shared" si="43"/>
        <v>7.7400283082847588E-4</v>
      </c>
      <c r="AG464" s="4">
        <f t="shared" si="43"/>
        <v>5.759284116376908E-4</v>
      </c>
      <c r="AH464" s="4">
        <f t="shared" si="42"/>
        <v>7.8906458457206363E-4</v>
      </c>
      <c r="AI464" s="4">
        <f t="shared" si="42"/>
        <v>1.6491745154795152E-3</v>
      </c>
      <c r="AJ464" s="4">
        <f t="shared" si="42"/>
        <v>2.2555967730451872E-3</v>
      </c>
      <c r="AK464" s="4">
        <f t="shared" si="38"/>
        <v>9.2406496176681199E-3</v>
      </c>
      <c r="AL464" s="4">
        <f t="shared" si="38"/>
        <v>2.7673178201978238E-3</v>
      </c>
      <c r="AM464" s="4">
        <f t="shared" si="38"/>
        <v>1.0599974464040203E-3</v>
      </c>
    </row>
    <row r="465" spans="1:39" x14ac:dyDescent="0.3">
      <c r="A465" s="9" t="s">
        <v>540</v>
      </c>
      <c r="B465" s="9" t="s">
        <v>28</v>
      </c>
      <c r="C465" s="9" t="s">
        <v>544</v>
      </c>
      <c r="D465" s="10">
        <f>VLOOKUP(C465,'[1]Cenus Pivot Data Sheet'!$A$1:$M$469,2,FALSE)</f>
        <v>38454.359999999986</v>
      </c>
      <c r="E465" s="10">
        <f>VLOOKUP(C465,'[1]Cenus Pivot Data Sheet'!$A$1:$M$469,3,FALSE)</f>
        <v>73894.048999999999</v>
      </c>
      <c r="F465" s="10">
        <f>VLOOKUP(C465,'[1]Cenus Pivot Data Sheet'!$A$1:$M$469,4,FALSE)</f>
        <v>79268.708000000013</v>
      </c>
      <c r="G465" s="10">
        <f>VLOOKUP(C465,'[1]Cenus Pivot Data Sheet'!$A$1:$M$469,5,FALSE)</f>
        <v>76961.333000000013</v>
      </c>
      <c r="H465" s="10">
        <f>VLOOKUP(C465,'[1]Cenus Pivot Data Sheet'!$A$1:$M$469,6,FALSE)</f>
        <v>68846.611000000004</v>
      </c>
      <c r="I465" s="10">
        <f>VLOOKUP(C465,'[1]Cenus Pivot Data Sheet'!$A$1:$M$469,7,FALSE)</f>
        <v>82175.246000000014</v>
      </c>
      <c r="J465" s="10">
        <f>VLOOKUP(C465,'[1]Cenus Pivot Data Sheet'!$A$1:$M$469,8,FALSE)</f>
        <v>71092.406999999977</v>
      </c>
      <c r="K465" s="10">
        <f>VLOOKUP(C465,'[1]Cenus Pivot Data Sheet'!$A$1:$M$469,9,FALSE)</f>
        <v>38537.858999999997</v>
      </c>
      <c r="L465" s="10">
        <f>VLOOKUP(C465,'[1]Cenus Pivot Data Sheet'!$A$1:$M$469,10,FALSE)</f>
        <v>21766.835999999996</v>
      </c>
      <c r="M465" s="10">
        <f>VLOOKUP(C465,'[1]Cenus Pivot Data Sheet'!$A$1:$M$469,11,FALSE)</f>
        <v>8578.1820000000007</v>
      </c>
      <c r="N465" s="10">
        <f>VLOOKUP(C465,'[1]Cenus Pivot Data Sheet'!$A$1:$M$469,12,FALSE)</f>
        <v>68882.876999999993</v>
      </c>
      <c r="O465" s="10">
        <f>VLOOKUP(C465,'[1]Cenus Pivot Data Sheet'!$A$1:$M$469,13,FALSE)</f>
        <v>559575.59100000013</v>
      </c>
      <c r="P465" s="11">
        <f>IFERROR(VLOOKUP(C465,'[1]Influenze Pivot Data Sheet'!$A$1:$M$461,2,FALSE),0)</f>
        <v>104</v>
      </c>
      <c r="Q465" s="11">
        <f>IFERROR(VLOOKUP(C465,'[1]Influenze Pivot Data Sheet'!$A$1:$M$461,3,FALSE),0)</f>
        <v>70</v>
      </c>
      <c r="R465" s="11">
        <f>IFERROR(VLOOKUP(C465,'[1]Influenze Pivot Data Sheet'!$A$1:$M$461,4,FALSE),0)</f>
        <v>65</v>
      </c>
      <c r="S465" s="11">
        <f>IFERROR(VLOOKUP(C465,'[1]Influenze Pivot Data Sheet'!$A$1:$M$461,5,FALSE),0)</f>
        <v>66</v>
      </c>
      <c r="T465" s="11">
        <f>IFERROR(VLOOKUP(C465,'[1]Influenze Pivot Data Sheet'!$A$1:$M$461,6,FALSE),0)</f>
        <v>61</v>
      </c>
      <c r="U465" s="11">
        <f>IFERROR(VLOOKUP(C465,'[1]Influenze Pivot Data Sheet'!$A$1:$M$461,7,FALSE),0)</f>
        <v>32</v>
      </c>
      <c r="V465" s="11">
        <f>IFERROR(VLOOKUP(C465,'[1]Influenze Pivot Data Sheet'!$A$1:$M$461,8,FALSE),0)</f>
        <v>56</v>
      </c>
      <c r="W465" s="11">
        <f>IFERROR(VLOOKUP(C465,'[1]Influenze Pivot Data Sheet'!$A$1:$M$461,9,FALSE),0)</f>
        <v>38</v>
      </c>
      <c r="X465" s="11">
        <f>IFERROR(VLOOKUP(C465,'[1]Influenze Pivot Data Sheet'!$A$1:$M$461,10,FALSE),0)</f>
        <v>51</v>
      </c>
      <c r="Y465" s="11">
        <f>IFERROR(VLOOKUP(C465,'[1]Influenze Pivot Data Sheet'!$A$1:$M$461,11,FALSE),0)</f>
        <v>47</v>
      </c>
      <c r="Z465" s="11">
        <f>IFERROR(VLOOKUP(C465,'[1]Influenze Pivot Data Sheet'!$A$1:$M$461,12,FALSE),0)</f>
        <v>136</v>
      </c>
      <c r="AA465" s="11">
        <f>IFERROR(VLOOKUP(C465,'[1]Influenze Pivot Data Sheet'!$A$1:$M$461,13,FALSE),0)</f>
        <v>590</v>
      </c>
      <c r="AB465" s="4">
        <f t="shared" si="39"/>
        <v>2.7045047687700441E-3</v>
      </c>
      <c r="AC465" s="4">
        <f t="shared" si="40"/>
        <v>9.4730226516617061E-4</v>
      </c>
      <c r="AD465" s="4">
        <f t="shared" si="41"/>
        <v>8.1999570372712509E-4</v>
      </c>
      <c r="AE465" s="4">
        <f t="shared" si="43"/>
        <v>8.5757350382691512E-4</v>
      </c>
      <c r="AF465" s="4">
        <f t="shared" si="43"/>
        <v>8.8602763613157369E-4</v>
      </c>
      <c r="AG465" s="4">
        <f t="shared" si="43"/>
        <v>3.894116727073746E-4</v>
      </c>
      <c r="AH465" s="4">
        <f t="shared" si="42"/>
        <v>7.8770718791389377E-4</v>
      </c>
      <c r="AI465" s="4">
        <f t="shared" si="42"/>
        <v>9.8604336063401964E-4</v>
      </c>
      <c r="AJ465" s="4">
        <f t="shared" si="42"/>
        <v>2.3430139318364879E-3</v>
      </c>
      <c r="AK465" s="4">
        <f t="shared" si="38"/>
        <v>5.4790164162989308E-3</v>
      </c>
      <c r="AL465" s="4">
        <f t="shared" si="38"/>
        <v>1.9743658500210441E-3</v>
      </c>
      <c r="AM465" s="4">
        <f t="shared" si="38"/>
        <v>1.0543705077371752E-3</v>
      </c>
    </row>
    <row r="466" spans="1:39" x14ac:dyDescent="0.3">
      <c r="A466" s="9" t="s">
        <v>540</v>
      </c>
      <c r="B466" s="9" t="s">
        <v>30</v>
      </c>
      <c r="C466" s="9" t="s">
        <v>545</v>
      </c>
      <c r="D466" s="10">
        <f>VLOOKUP(C466,'[1]Cenus Pivot Data Sheet'!$A$1:$M$469,2,FALSE)</f>
        <v>34096.671999999999</v>
      </c>
      <c r="E466" s="10">
        <f>VLOOKUP(C466,'[1]Cenus Pivot Data Sheet'!$A$1:$M$469,3,FALSE)</f>
        <v>65882.248000000007</v>
      </c>
      <c r="F466" s="10">
        <f>VLOOKUP(C466,'[1]Cenus Pivot Data Sheet'!$A$1:$M$469,4,FALSE)</f>
        <v>70778.941999999995</v>
      </c>
      <c r="G466" s="10">
        <f>VLOOKUP(C466,'[1]Cenus Pivot Data Sheet'!$A$1:$M$469,5,FALSE)</f>
        <v>68628.370999999999</v>
      </c>
      <c r="H466" s="10">
        <f>VLOOKUP(C466,'[1]Cenus Pivot Data Sheet'!$A$1:$M$469,6,FALSE)</f>
        <v>59628.420000000006</v>
      </c>
      <c r="I466" s="10">
        <f>VLOOKUP(C466,'[1]Cenus Pivot Data Sheet'!$A$1:$M$469,7,FALSE)</f>
        <v>69991.216</v>
      </c>
      <c r="J466" s="10">
        <f>VLOOKUP(C466,'[1]Cenus Pivot Data Sheet'!$A$1:$M$469,8,FALSE)</f>
        <v>66500.143000000011</v>
      </c>
      <c r="K466" s="10">
        <f>VLOOKUP(C466,'[1]Cenus Pivot Data Sheet'!$A$1:$M$469,9,FALSE)</f>
        <v>36226.008999999991</v>
      </c>
      <c r="L466" s="10">
        <f>VLOOKUP(C466,'[1]Cenus Pivot Data Sheet'!$A$1:$M$469,10,FALSE)</f>
        <v>19807.527999999998</v>
      </c>
      <c r="M466" s="10">
        <f>VLOOKUP(C466,'[1]Cenus Pivot Data Sheet'!$A$1:$M$469,11,FALSE)</f>
        <v>7621.5539999999992</v>
      </c>
      <c r="N466" s="10">
        <f>VLOOKUP(C466,'[1]Cenus Pivot Data Sheet'!$A$1:$M$469,12,FALSE)</f>
        <v>63655.090999999986</v>
      </c>
      <c r="O466" s="10">
        <f>VLOOKUP(C466,'[1]Cenus Pivot Data Sheet'!$A$1:$M$469,13,FALSE)</f>
        <v>499161.10299999994</v>
      </c>
      <c r="P466" s="11">
        <f>IFERROR(VLOOKUP(C466,'[1]Influenze Pivot Data Sheet'!$A$1:$M$461,2,FALSE),0)</f>
        <v>117</v>
      </c>
      <c r="Q466" s="11">
        <f>IFERROR(VLOOKUP(C466,'[1]Influenze Pivot Data Sheet'!$A$1:$M$461,3,FALSE),0)</f>
        <v>53</v>
      </c>
      <c r="R466" s="11">
        <f>IFERROR(VLOOKUP(C466,'[1]Influenze Pivot Data Sheet'!$A$1:$M$461,4,FALSE),0)</f>
        <v>50</v>
      </c>
      <c r="S466" s="11">
        <f>IFERROR(VLOOKUP(C466,'[1]Influenze Pivot Data Sheet'!$A$1:$M$461,5,FALSE),0)</f>
        <v>67</v>
      </c>
      <c r="T466" s="11">
        <f>IFERROR(VLOOKUP(C466,'[1]Influenze Pivot Data Sheet'!$A$1:$M$461,6,FALSE),0)</f>
        <v>51</v>
      </c>
      <c r="U466" s="11">
        <f>IFERROR(VLOOKUP(C466,'[1]Influenze Pivot Data Sheet'!$A$1:$M$461,7,FALSE),0)</f>
        <v>54</v>
      </c>
      <c r="V466" s="11">
        <f>IFERROR(VLOOKUP(C466,'[1]Influenze Pivot Data Sheet'!$A$1:$M$461,8,FALSE),0)</f>
        <v>44</v>
      </c>
      <c r="W466" s="11">
        <f>IFERROR(VLOOKUP(C466,'[1]Influenze Pivot Data Sheet'!$A$1:$M$461,9,FALSE),0)</f>
        <v>52</v>
      </c>
      <c r="X466" s="11">
        <f>IFERROR(VLOOKUP(C466,'[1]Influenze Pivot Data Sheet'!$A$1:$M$461,10,FALSE),0)</f>
        <v>52</v>
      </c>
      <c r="Y466" s="11">
        <f>IFERROR(VLOOKUP(C466,'[1]Influenze Pivot Data Sheet'!$A$1:$M$461,11,FALSE),0)</f>
        <v>66</v>
      </c>
      <c r="Z466" s="11">
        <f>IFERROR(VLOOKUP(C466,'[1]Influenze Pivot Data Sheet'!$A$1:$M$461,12,FALSE),0)</f>
        <v>170</v>
      </c>
      <c r="AA466" s="11">
        <f>IFERROR(VLOOKUP(C466,'[1]Influenze Pivot Data Sheet'!$A$1:$M$461,13,FALSE),0)</f>
        <v>606</v>
      </c>
      <c r="AB466" s="4">
        <f t="shared" si="39"/>
        <v>3.4314199344733704E-3</v>
      </c>
      <c r="AC466" s="4">
        <f t="shared" si="40"/>
        <v>8.0446556711301039E-4</v>
      </c>
      <c r="AD466" s="4">
        <f t="shared" si="41"/>
        <v>7.0642480075500428E-4</v>
      </c>
      <c r="AE466" s="4">
        <f t="shared" si="43"/>
        <v>9.7627262637488515E-4</v>
      </c>
      <c r="AF466" s="4">
        <f t="shared" si="43"/>
        <v>8.5529685341318785E-4</v>
      </c>
      <c r="AG466" s="4">
        <f t="shared" si="43"/>
        <v>7.7152538684282894E-4</v>
      </c>
      <c r="AH466" s="4">
        <f t="shared" si="42"/>
        <v>6.6165271253627216E-4</v>
      </c>
      <c r="AI466" s="4">
        <f t="shared" si="42"/>
        <v>1.4354327577183567E-3</v>
      </c>
      <c r="AJ466" s="4">
        <f t="shared" si="42"/>
        <v>2.6252644953979115E-3</v>
      </c>
      <c r="AK466" s="4">
        <f t="shared" si="38"/>
        <v>8.6596512994594026E-3</v>
      </c>
      <c r="AL466" s="4">
        <f t="shared" si="38"/>
        <v>2.6706426356377377E-3</v>
      </c>
      <c r="AM466" s="4">
        <f t="shared" si="38"/>
        <v>1.2140369038330298E-3</v>
      </c>
    </row>
    <row r="467" spans="1:39" x14ac:dyDescent="0.3">
      <c r="A467" s="9" t="s">
        <v>540</v>
      </c>
      <c r="B467" s="9" t="s">
        <v>32</v>
      </c>
      <c r="C467" s="9" t="s">
        <v>546</v>
      </c>
      <c r="D467" s="10">
        <f>VLOOKUP(C467,'[1]Cenus Pivot Data Sheet'!$A$1:$M$469,2,FALSE)</f>
        <v>35911.311000000002</v>
      </c>
      <c r="E467" s="10">
        <f>VLOOKUP(C467,'[1]Cenus Pivot Data Sheet'!$A$1:$M$469,3,FALSE)</f>
        <v>70763.041999999987</v>
      </c>
      <c r="F467" s="10">
        <f>VLOOKUP(C467,'[1]Cenus Pivot Data Sheet'!$A$1:$M$469,4,FALSE)</f>
        <v>77056.661000000007</v>
      </c>
      <c r="G467" s="10">
        <f>VLOOKUP(C467,'[1]Cenus Pivot Data Sheet'!$A$1:$M$469,5,FALSE)</f>
        <v>78026.312999999995</v>
      </c>
      <c r="H467" s="10">
        <f>VLOOKUP(C467,'[1]Cenus Pivot Data Sheet'!$A$1:$M$469,6,FALSE)</f>
        <v>65628.247000000003</v>
      </c>
      <c r="I467" s="10">
        <f>VLOOKUP(C467,'[1]Cenus Pivot Data Sheet'!$A$1:$M$469,7,FALSE)</f>
        <v>72773.612999999998</v>
      </c>
      <c r="J467" s="10">
        <f>VLOOKUP(C467,'[1]Cenus Pivot Data Sheet'!$A$1:$M$469,8,FALSE)</f>
        <v>71566.814999999988</v>
      </c>
      <c r="K467" s="10">
        <f>VLOOKUP(C467,'[1]Cenus Pivot Data Sheet'!$A$1:$M$469,9,FALSE)</f>
        <v>40325.805999999997</v>
      </c>
      <c r="L467" s="10">
        <f>VLOOKUP(C467,'[1]Cenus Pivot Data Sheet'!$A$1:$M$469,10,FALSE)</f>
        <v>21279.026000000005</v>
      </c>
      <c r="M467" s="10">
        <f>VLOOKUP(C467,'[1]Cenus Pivot Data Sheet'!$A$1:$M$469,11,FALSE)</f>
        <v>8257.5889999999999</v>
      </c>
      <c r="N467" s="10">
        <f>VLOOKUP(C467,'[1]Cenus Pivot Data Sheet'!$A$1:$M$469,12,FALSE)</f>
        <v>69862.421000000002</v>
      </c>
      <c r="O467" s="10">
        <f>VLOOKUP(C467,'[1]Cenus Pivot Data Sheet'!$A$1:$M$469,13,FALSE)</f>
        <v>541588.42300000007</v>
      </c>
      <c r="P467" s="11">
        <f>IFERROR(VLOOKUP(C467,'[1]Influenze Pivot Data Sheet'!$A$1:$M$461,2,FALSE),0)</f>
        <v>99</v>
      </c>
      <c r="Q467" s="11">
        <f>IFERROR(VLOOKUP(C467,'[1]Influenze Pivot Data Sheet'!$A$1:$M$461,3,FALSE),0)</f>
        <v>46</v>
      </c>
      <c r="R467" s="11">
        <f>IFERROR(VLOOKUP(C467,'[1]Influenze Pivot Data Sheet'!$A$1:$M$461,4,FALSE),0)</f>
        <v>65</v>
      </c>
      <c r="S467" s="11">
        <f>IFERROR(VLOOKUP(C467,'[1]Influenze Pivot Data Sheet'!$A$1:$M$461,5,FALSE),0)</f>
        <v>55</v>
      </c>
      <c r="T467" s="11">
        <f>IFERROR(VLOOKUP(C467,'[1]Influenze Pivot Data Sheet'!$A$1:$M$461,6,FALSE),0)</f>
        <v>52</v>
      </c>
      <c r="U467" s="11">
        <f>IFERROR(VLOOKUP(C467,'[1]Influenze Pivot Data Sheet'!$A$1:$M$461,7,FALSE),0)</f>
        <v>45</v>
      </c>
      <c r="V467" s="11">
        <f>IFERROR(VLOOKUP(C467,'[1]Influenze Pivot Data Sheet'!$A$1:$M$461,8,FALSE),0)</f>
        <v>44</v>
      </c>
      <c r="W467" s="11">
        <f>IFERROR(VLOOKUP(C467,'[1]Influenze Pivot Data Sheet'!$A$1:$M$461,9,FALSE),0)</f>
        <v>49</v>
      </c>
      <c r="X467" s="11">
        <f>IFERROR(VLOOKUP(C467,'[1]Influenze Pivot Data Sheet'!$A$1:$M$461,10,FALSE),0)</f>
        <v>62</v>
      </c>
      <c r="Y467" s="11">
        <f>IFERROR(VLOOKUP(C467,'[1]Influenze Pivot Data Sheet'!$A$1:$M$461,11,FALSE),0)</f>
        <v>63</v>
      </c>
      <c r="Z467" s="11">
        <f>IFERROR(VLOOKUP(C467,'[1]Influenze Pivot Data Sheet'!$A$1:$M$461,12,FALSE),0)</f>
        <v>174</v>
      </c>
      <c r="AA467" s="11">
        <f>IFERROR(VLOOKUP(C467,'[1]Influenze Pivot Data Sheet'!$A$1:$M$461,13,FALSE),0)</f>
        <v>580</v>
      </c>
      <c r="AB467" s="4">
        <f t="shared" si="39"/>
        <v>2.7567915858042608E-3</v>
      </c>
      <c r="AC467" s="4">
        <f t="shared" si="40"/>
        <v>6.5005684747131154E-4</v>
      </c>
      <c r="AD467" s="4">
        <f t="shared" si="41"/>
        <v>8.4353512281047313E-4</v>
      </c>
      <c r="AE467" s="4">
        <f t="shared" si="43"/>
        <v>7.0489041305847686E-4</v>
      </c>
      <c r="AF467" s="4">
        <f t="shared" si="43"/>
        <v>7.9234174882044305E-4</v>
      </c>
      <c r="AG467" s="4">
        <f t="shared" si="43"/>
        <v>6.1835599669896838E-4</v>
      </c>
      <c r="AH467" s="4">
        <f t="shared" si="42"/>
        <v>6.1481009040293333E-4</v>
      </c>
      <c r="AI467" s="4">
        <f t="shared" si="42"/>
        <v>1.2151028053847207E-3</v>
      </c>
      <c r="AJ467" s="4">
        <f t="shared" si="42"/>
        <v>2.91366719510564E-3</v>
      </c>
      <c r="AK467" s="4">
        <f t="shared" si="38"/>
        <v>7.6293455632146382E-3</v>
      </c>
      <c r="AL467" s="4">
        <f t="shared" si="38"/>
        <v>2.4906093649402728E-3</v>
      </c>
      <c r="AM467" s="4">
        <f t="shared" si="38"/>
        <v>1.070923925565521E-3</v>
      </c>
    </row>
    <row r="468" spans="1:39" x14ac:dyDescent="0.3">
      <c r="A468" s="9" t="s">
        <v>540</v>
      </c>
      <c r="B468" s="9" t="s">
        <v>34</v>
      </c>
      <c r="C468" s="9" t="s">
        <v>547</v>
      </c>
      <c r="D468" s="10">
        <f>VLOOKUP(C468,'[1]Cenus Pivot Data Sheet'!$A$1:$M$469,2,FALSE)</f>
        <v>32801.686999999998</v>
      </c>
      <c r="E468" s="10">
        <f>VLOOKUP(C468,'[1]Cenus Pivot Data Sheet'!$A$1:$M$469,3,FALSE)</f>
        <v>66994.024000000005</v>
      </c>
      <c r="F468" s="10">
        <f>VLOOKUP(C468,'[1]Cenus Pivot Data Sheet'!$A$1:$M$469,4,FALSE)</f>
        <v>72571.357000000004</v>
      </c>
      <c r="G468" s="10">
        <f>VLOOKUP(C468,'[1]Cenus Pivot Data Sheet'!$A$1:$M$469,5,FALSE)</f>
        <v>68412.986999999994</v>
      </c>
      <c r="H468" s="10">
        <f>VLOOKUP(C468,'[1]Cenus Pivot Data Sheet'!$A$1:$M$469,6,FALSE)</f>
        <v>59987.608</v>
      </c>
      <c r="I468" s="10">
        <f>VLOOKUP(C468,'[1]Cenus Pivot Data Sheet'!$A$1:$M$469,7,FALSE)</f>
        <v>66932.831999999995</v>
      </c>
      <c r="J468" s="10">
        <f>VLOOKUP(C468,'[1]Cenus Pivot Data Sheet'!$A$1:$M$469,8,FALSE)</f>
        <v>70780.774999999994</v>
      </c>
      <c r="K468" s="10">
        <f>VLOOKUP(C468,'[1]Cenus Pivot Data Sheet'!$A$1:$M$469,9,FALSE)</f>
        <v>41818.156000000003</v>
      </c>
      <c r="L468" s="10">
        <f>VLOOKUP(C468,'[1]Cenus Pivot Data Sheet'!$A$1:$M$469,10,FALSE)</f>
        <v>21471.458999999999</v>
      </c>
      <c r="M468" s="10">
        <f>VLOOKUP(C468,'[1]Cenus Pivot Data Sheet'!$A$1:$M$469,11,FALSE)</f>
        <v>8752.6949999999997</v>
      </c>
      <c r="N468" s="10">
        <f>VLOOKUP(C468,'[1]Cenus Pivot Data Sheet'!$A$1:$M$469,12,FALSE)</f>
        <v>72042.31</v>
      </c>
      <c r="O468" s="10">
        <f>VLOOKUP(C468,'[1]Cenus Pivot Data Sheet'!$A$1:$M$469,13,FALSE)</f>
        <v>510523.58</v>
      </c>
      <c r="P468" s="11">
        <f>IFERROR(VLOOKUP(C468,'[1]Influenze Pivot Data Sheet'!$A$1:$M$461,2,FALSE),0)</f>
        <v>126</v>
      </c>
      <c r="Q468" s="11">
        <f>IFERROR(VLOOKUP(C468,'[1]Influenze Pivot Data Sheet'!$A$1:$M$461,3,FALSE),0)</f>
        <v>57</v>
      </c>
      <c r="R468" s="11">
        <f>IFERROR(VLOOKUP(C468,'[1]Influenze Pivot Data Sheet'!$A$1:$M$461,4,FALSE),0)</f>
        <v>48</v>
      </c>
      <c r="S468" s="11">
        <f>IFERROR(VLOOKUP(C468,'[1]Influenze Pivot Data Sheet'!$A$1:$M$461,5,FALSE),0)</f>
        <v>69</v>
      </c>
      <c r="T468" s="11">
        <f>IFERROR(VLOOKUP(C468,'[1]Influenze Pivot Data Sheet'!$A$1:$M$461,6,FALSE),0)</f>
        <v>55</v>
      </c>
      <c r="U468" s="11">
        <f>IFERROR(VLOOKUP(C468,'[1]Influenze Pivot Data Sheet'!$A$1:$M$461,7,FALSE),0)</f>
        <v>46</v>
      </c>
      <c r="V468" s="11">
        <f>IFERROR(VLOOKUP(C468,'[1]Influenze Pivot Data Sheet'!$A$1:$M$461,8,FALSE),0)</f>
        <v>58</v>
      </c>
      <c r="W468" s="11">
        <f>IFERROR(VLOOKUP(C468,'[1]Influenze Pivot Data Sheet'!$A$1:$M$461,9,FALSE),0)</f>
        <v>50</v>
      </c>
      <c r="X468" s="11">
        <f>IFERROR(VLOOKUP(C468,'[1]Influenze Pivot Data Sheet'!$A$1:$M$461,10,FALSE),0)</f>
        <v>43</v>
      </c>
      <c r="Y468" s="11">
        <f>IFERROR(VLOOKUP(C468,'[1]Influenze Pivot Data Sheet'!$A$1:$M$461,11,FALSE),0)</f>
        <v>56</v>
      </c>
      <c r="Z468" s="11">
        <f>IFERROR(VLOOKUP(C468,'[1]Influenze Pivot Data Sheet'!$A$1:$M$461,12,FALSE),0)</f>
        <v>149</v>
      </c>
      <c r="AA468" s="11">
        <f>IFERROR(VLOOKUP(C468,'[1]Influenze Pivot Data Sheet'!$A$1:$M$461,13,FALSE),0)</f>
        <v>608</v>
      </c>
      <c r="AB468" s="4">
        <f t="shared" si="39"/>
        <v>3.8412658470889016E-3</v>
      </c>
      <c r="AC468" s="4">
        <f t="shared" si="40"/>
        <v>8.5082215691357783E-4</v>
      </c>
      <c r="AD468" s="4">
        <f t="shared" si="41"/>
        <v>6.6141797513859354E-4</v>
      </c>
      <c r="AE468" s="4">
        <f t="shared" si="43"/>
        <v>1.0085804322503855E-3</v>
      </c>
      <c r="AF468" s="4">
        <f t="shared" si="43"/>
        <v>9.1685602799831587E-4</v>
      </c>
      <c r="AG468" s="4">
        <f t="shared" si="43"/>
        <v>6.8725614359183256E-4</v>
      </c>
      <c r="AH468" s="4">
        <f t="shared" si="42"/>
        <v>8.1943154762009892E-4</v>
      </c>
      <c r="AI468" s="4">
        <f t="shared" si="42"/>
        <v>1.1956529120987543E-3</v>
      </c>
      <c r="AJ468" s="4">
        <f t="shared" si="42"/>
        <v>2.002658505879829E-3</v>
      </c>
      <c r="AK468" s="4">
        <f t="shared" si="38"/>
        <v>6.3980294069426622E-3</v>
      </c>
      <c r="AL468" s="4">
        <f t="shared" si="38"/>
        <v>2.0682290726102481E-3</v>
      </c>
      <c r="AM468" s="4">
        <f t="shared" si="38"/>
        <v>1.1909342169856287E-3</v>
      </c>
    </row>
    <row r="469" spans="1:39" x14ac:dyDescent="0.3">
      <c r="A469" s="9" t="s">
        <v>540</v>
      </c>
      <c r="B469" s="9" t="s">
        <v>36</v>
      </c>
      <c r="C469" s="9" t="s">
        <v>548</v>
      </c>
      <c r="D469" s="10">
        <f>VLOOKUP(C469,'[1]Cenus Pivot Data Sheet'!$A$1:$M$469,2,FALSE)</f>
        <v>32210.192999999999</v>
      </c>
      <c r="E469" s="10">
        <f>VLOOKUP(C469,'[1]Cenus Pivot Data Sheet'!$A$1:$M$469,3,FALSE)</f>
        <v>67026.94200000001</v>
      </c>
      <c r="F469" s="10">
        <f>VLOOKUP(C469,'[1]Cenus Pivot Data Sheet'!$A$1:$M$469,4,FALSE)</f>
        <v>65014.995999999999</v>
      </c>
      <c r="G469" s="10">
        <f>VLOOKUP(C469,'[1]Cenus Pivot Data Sheet'!$A$1:$M$469,5,FALSE)</f>
        <v>65874.232000000004</v>
      </c>
      <c r="H469" s="10">
        <f>VLOOKUP(C469,'[1]Cenus Pivot Data Sheet'!$A$1:$M$469,6,FALSE)</f>
        <v>59140.994999999995</v>
      </c>
      <c r="I469" s="10">
        <f>VLOOKUP(C469,'[1]Cenus Pivot Data Sheet'!$A$1:$M$469,7,FALSE)</f>
        <v>62570.478999999992</v>
      </c>
      <c r="J469" s="10">
        <f>VLOOKUP(C469,'[1]Cenus Pivot Data Sheet'!$A$1:$M$469,8,FALSE)</f>
        <v>67318.626999999993</v>
      </c>
      <c r="K469" s="10">
        <f>VLOOKUP(C469,'[1]Cenus Pivot Data Sheet'!$A$1:$M$469,9,FALSE)</f>
        <v>41483.021999999997</v>
      </c>
      <c r="L469" s="10">
        <f>VLOOKUP(C469,'[1]Cenus Pivot Data Sheet'!$A$1:$M$469,10,FALSE)</f>
        <v>21250.659999999996</v>
      </c>
      <c r="M469" s="10">
        <f>VLOOKUP(C469,'[1]Cenus Pivot Data Sheet'!$A$1:$M$469,11,FALSE)</f>
        <v>8469.7880000000005</v>
      </c>
      <c r="N469" s="10">
        <f>VLOOKUP(C469,'[1]Cenus Pivot Data Sheet'!$A$1:$M$469,12,FALSE)</f>
        <v>71203.47</v>
      </c>
      <c r="O469" s="10">
        <f>VLOOKUP(C469,'[1]Cenus Pivot Data Sheet'!$A$1:$M$469,13,FALSE)</f>
        <v>490359.93399999995</v>
      </c>
      <c r="P469" s="11">
        <f>IFERROR(VLOOKUP(C469,'[1]Influenze Pivot Data Sheet'!$A$1:$M$461,2,FALSE),0)</f>
        <v>132</v>
      </c>
      <c r="Q469" s="11">
        <f>IFERROR(VLOOKUP(C469,'[1]Influenze Pivot Data Sheet'!$A$1:$M$461,3,FALSE),0)</f>
        <v>54</v>
      </c>
      <c r="R469" s="11">
        <f>IFERROR(VLOOKUP(C469,'[1]Influenze Pivot Data Sheet'!$A$1:$M$461,4,FALSE),0)</f>
        <v>44</v>
      </c>
      <c r="S469" s="11">
        <f>IFERROR(VLOOKUP(C469,'[1]Influenze Pivot Data Sheet'!$A$1:$M$461,5,FALSE),0)</f>
        <v>45</v>
      </c>
      <c r="T469" s="11">
        <f>IFERROR(VLOOKUP(C469,'[1]Influenze Pivot Data Sheet'!$A$1:$M$461,6,FALSE),0)</f>
        <v>71</v>
      </c>
      <c r="U469" s="11">
        <f>IFERROR(VLOOKUP(C469,'[1]Influenze Pivot Data Sheet'!$A$1:$M$461,7,FALSE),0)</f>
        <v>53</v>
      </c>
      <c r="V469" s="11">
        <f>IFERROR(VLOOKUP(C469,'[1]Influenze Pivot Data Sheet'!$A$1:$M$461,8,FALSE),0)</f>
        <v>40</v>
      </c>
      <c r="W469" s="11">
        <f>IFERROR(VLOOKUP(C469,'[1]Influenze Pivot Data Sheet'!$A$1:$M$461,9,FALSE),0)</f>
        <v>60</v>
      </c>
      <c r="X469" s="11">
        <f>IFERROR(VLOOKUP(C469,'[1]Influenze Pivot Data Sheet'!$A$1:$M$461,10,FALSE),0)</f>
        <v>57</v>
      </c>
      <c r="Y469" s="11">
        <f>IFERROR(VLOOKUP(C469,'[1]Influenze Pivot Data Sheet'!$A$1:$M$461,11,FALSE),0)</f>
        <v>50</v>
      </c>
      <c r="Z469" s="11">
        <f>IFERROR(VLOOKUP(C469,'[1]Influenze Pivot Data Sheet'!$A$1:$M$461,12,FALSE),0)</f>
        <v>167</v>
      </c>
      <c r="AA469" s="11">
        <f>IFERROR(VLOOKUP(C469,'[1]Influenze Pivot Data Sheet'!$A$1:$M$461,13,FALSE),0)</f>
        <v>606</v>
      </c>
      <c r="AB469" s="4">
        <f t="shared" si="39"/>
        <v>4.0980816227956162E-3</v>
      </c>
      <c r="AC469" s="4">
        <f t="shared" si="40"/>
        <v>8.056461832914889E-4</v>
      </c>
      <c r="AD469" s="4">
        <f t="shared" si="41"/>
        <v>6.7676694158375398E-4</v>
      </c>
      <c r="AE469" s="4">
        <f t="shared" si="43"/>
        <v>6.8311991857453451E-4</v>
      </c>
      <c r="AF469" s="4">
        <f t="shared" si="43"/>
        <v>1.2005208907966464E-3</v>
      </c>
      <c r="AG469" s="4">
        <f t="shared" si="43"/>
        <v>8.4704481805229596E-4</v>
      </c>
      <c r="AH469" s="4">
        <f t="shared" si="42"/>
        <v>5.941891833296007E-4</v>
      </c>
      <c r="AI469" s="4">
        <f t="shared" si="42"/>
        <v>1.4463748566823315E-3</v>
      </c>
      <c r="AJ469" s="4">
        <f t="shared" si="42"/>
        <v>2.6822696330372803E-3</v>
      </c>
      <c r="AK469" s="4">
        <f t="shared" si="38"/>
        <v>5.9033354789990019E-3</v>
      </c>
      <c r="AL469" s="4">
        <f t="shared" si="38"/>
        <v>2.345391313091904E-3</v>
      </c>
      <c r="AM469" s="4">
        <f t="shared" si="38"/>
        <v>1.2358269058744104E-3</v>
      </c>
    </row>
    <row r="470" spans="1:39" x14ac:dyDescent="0.3">
      <c r="A470" s="9" t="s">
        <v>540</v>
      </c>
      <c r="B470" s="9" t="s">
        <v>38</v>
      </c>
      <c r="C470" s="9" t="s">
        <v>549</v>
      </c>
      <c r="D470" s="10">
        <f>VLOOKUP(C470,'[1]Cenus Pivot Data Sheet'!$A$1:$M$469,2,FALSE)</f>
        <v>34227</v>
      </c>
      <c r="E470" s="10">
        <f>VLOOKUP(C470,'[1]Cenus Pivot Data Sheet'!$A$1:$M$469,3,FALSE)</f>
        <v>72247</v>
      </c>
      <c r="F470" s="10">
        <f>VLOOKUP(C470,'[1]Cenus Pivot Data Sheet'!$A$1:$M$469,4,FALSE)</f>
        <v>75543</v>
      </c>
      <c r="G470" s="10">
        <f>VLOOKUP(C470,'[1]Cenus Pivot Data Sheet'!$A$1:$M$469,5,FALSE)</f>
        <v>76586</v>
      </c>
      <c r="H470" s="10">
        <f>VLOOKUP(C470,'[1]Cenus Pivot Data Sheet'!$A$1:$M$469,6,FALSE)</f>
        <v>65717</v>
      </c>
      <c r="I470" s="10">
        <f>VLOOKUP(C470,'[1]Cenus Pivot Data Sheet'!$A$1:$M$469,7,FALSE)</f>
        <v>66377</v>
      </c>
      <c r="J470" s="10">
        <f>VLOOKUP(C470,'[1]Cenus Pivot Data Sheet'!$A$1:$M$469,8,FALSE)</f>
        <v>74600</v>
      </c>
      <c r="K470" s="10">
        <f>VLOOKUP(C470,'[1]Cenus Pivot Data Sheet'!$A$1:$M$469,9,FALSE)</f>
        <v>45551</v>
      </c>
      <c r="L470" s="10">
        <f>VLOOKUP(C470,'[1]Cenus Pivot Data Sheet'!$A$1:$M$469,10,FALSE)</f>
        <v>21917</v>
      </c>
      <c r="M470" s="10">
        <f>VLOOKUP(C470,'[1]Cenus Pivot Data Sheet'!$A$1:$M$469,11,FALSE)</f>
        <v>8928</v>
      </c>
      <c r="N470" s="10">
        <f>VLOOKUP(C470,'[1]Cenus Pivot Data Sheet'!$A$1:$M$469,12,FALSE)</f>
        <v>76396</v>
      </c>
      <c r="O470" s="10">
        <f>VLOOKUP(C470,'[1]Cenus Pivot Data Sheet'!$A$1:$M$469,13,FALSE)</f>
        <v>541693</v>
      </c>
      <c r="P470" s="11">
        <f>IFERROR(VLOOKUP(C470,'[1]Influenze Pivot Data Sheet'!$A$1:$M$461,2,FALSE),0)</f>
        <v>82</v>
      </c>
      <c r="Q470" s="11">
        <f>IFERROR(VLOOKUP(C470,'[1]Influenze Pivot Data Sheet'!$A$1:$M$461,3,FALSE),0)</f>
        <v>52</v>
      </c>
      <c r="R470" s="11">
        <f>IFERROR(VLOOKUP(C470,'[1]Influenze Pivot Data Sheet'!$A$1:$M$461,4,FALSE),0)</f>
        <v>61</v>
      </c>
      <c r="S470" s="11">
        <f>IFERROR(VLOOKUP(C470,'[1]Influenze Pivot Data Sheet'!$A$1:$M$461,5,FALSE),0)</f>
        <v>55</v>
      </c>
      <c r="T470" s="11">
        <f>IFERROR(VLOOKUP(C470,'[1]Influenze Pivot Data Sheet'!$A$1:$M$461,6,FALSE),0)</f>
        <v>44</v>
      </c>
      <c r="U470" s="11">
        <f>IFERROR(VLOOKUP(C470,'[1]Influenze Pivot Data Sheet'!$A$1:$M$461,7,FALSE),0)</f>
        <v>60</v>
      </c>
      <c r="V470" s="11">
        <f>IFERROR(VLOOKUP(C470,'[1]Influenze Pivot Data Sheet'!$A$1:$M$461,8,FALSE),0)</f>
        <v>66</v>
      </c>
      <c r="W470" s="11">
        <f>IFERROR(VLOOKUP(C470,'[1]Influenze Pivot Data Sheet'!$A$1:$M$461,9,FALSE),0)</f>
        <v>68</v>
      </c>
      <c r="X470" s="11">
        <f>IFERROR(VLOOKUP(C470,'[1]Influenze Pivot Data Sheet'!$A$1:$M$461,10,FALSE),0)</f>
        <v>56</v>
      </c>
      <c r="Y470" s="11">
        <f>IFERROR(VLOOKUP(C470,'[1]Influenze Pivot Data Sheet'!$A$1:$M$461,11,FALSE),0)</f>
        <v>60</v>
      </c>
      <c r="Z470" s="11">
        <f>IFERROR(VLOOKUP(C470,'[1]Influenze Pivot Data Sheet'!$A$1:$M$461,12,FALSE),0)</f>
        <v>184</v>
      </c>
      <c r="AA470" s="11">
        <f>IFERROR(VLOOKUP(C470,'[1]Influenze Pivot Data Sheet'!$A$1:$M$461,13,FALSE),0)</f>
        <v>604</v>
      </c>
      <c r="AB470" s="4">
        <f t="shared" si="39"/>
        <v>2.3957694218015016E-3</v>
      </c>
      <c r="AC470" s="4">
        <f t="shared" si="40"/>
        <v>7.1975306933159857E-4</v>
      </c>
      <c r="AD470" s="4">
        <f t="shared" si="41"/>
        <v>8.0748712653720396E-4</v>
      </c>
      <c r="AE470" s="4">
        <f t="shared" si="43"/>
        <v>7.1814691980257484E-4</v>
      </c>
      <c r="AF470" s="4">
        <f t="shared" si="43"/>
        <v>6.6953756257893699E-4</v>
      </c>
      <c r="AG470" s="4">
        <f t="shared" si="43"/>
        <v>9.0392756527110294E-4</v>
      </c>
      <c r="AH470" s="4">
        <f t="shared" si="42"/>
        <v>8.8471849865951737E-4</v>
      </c>
      <c r="AI470" s="4">
        <f t="shared" si="42"/>
        <v>1.4928322100502733E-3</v>
      </c>
      <c r="AJ470" s="4">
        <f t="shared" si="42"/>
        <v>2.5550942190993293E-3</v>
      </c>
      <c r="AK470" s="4">
        <f t="shared" si="38"/>
        <v>6.7204301075268818E-3</v>
      </c>
      <c r="AL470" s="4">
        <f t="shared" si="38"/>
        <v>2.408503062987591E-3</v>
      </c>
      <c r="AM470" s="4">
        <f t="shared" si="38"/>
        <v>1.1150227158187387E-3</v>
      </c>
    </row>
  </sheetData>
  <mergeCells count="4">
    <mergeCell ref="A1:C1"/>
    <mergeCell ref="D1:M1"/>
    <mergeCell ref="P1:Y1"/>
    <mergeCell ref="AB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F9C4-AEF2-44E0-A0E0-70D9D64E6F7E}">
  <dimension ref="A1:O470"/>
  <sheetViews>
    <sheetView topLeftCell="B1" workbookViewId="0">
      <selection activeCell="J8" sqref="J8"/>
    </sheetView>
  </sheetViews>
  <sheetFormatPr defaultRowHeight="14.4" x14ac:dyDescent="0.3"/>
  <cols>
    <col min="1" max="1" width="22.6640625" bestFit="1" customWidth="1"/>
    <col min="2" max="2" width="12" style="26" bestFit="1" customWidth="1"/>
    <col min="3" max="3" width="14.5546875" style="26" bestFit="1" customWidth="1"/>
    <col min="4" max="4" width="14.5546875" style="26" customWidth="1"/>
    <col min="5" max="5" width="8.5546875" style="11" bestFit="1" customWidth="1"/>
    <col min="6" max="6" width="11.77734375" style="11" bestFit="1" customWidth="1"/>
    <col min="7" max="7" width="11.77734375" style="11" customWidth="1"/>
    <col min="8" max="8" width="17.5546875" bestFit="1" customWidth="1"/>
    <col min="9" max="9" width="12.5546875" bestFit="1" customWidth="1"/>
    <col min="10" max="10" width="14.33203125" customWidth="1"/>
    <col min="11" max="11" width="16.44140625" bestFit="1" customWidth="1"/>
    <col min="12" max="12" width="12.5546875" bestFit="1" customWidth="1"/>
    <col min="14" max="14" width="16.6640625" bestFit="1" customWidth="1"/>
  </cols>
  <sheetData>
    <row r="1" spans="1:15" x14ac:dyDescent="0.3">
      <c r="B1" s="55" t="s">
        <v>568</v>
      </c>
      <c r="C1" s="56"/>
      <c r="D1" s="35"/>
      <c r="E1" s="57" t="s">
        <v>2</v>
      </c>
      <c r="F1" s="58"/>
      <c r="G1" s="37"/>
    </row>
    <row r="2" spans="1:15" x14ac:dyDescent="0.3">
      <c r="A2" s="24" t="s">
        <v>6</v>
      </c>
      <c r="B2" s="27" t="s">
        <v>17</v>
      </c>
      <c r="C2" s="27" t="s">
        <v>18</v>
      </c>
      <c r="D2" s="27" t="s">
        <v>588</v>
      </c>
      <c r="E2" s="28" t="s">
        <v>17</v>
      </c>
      <c r="F2" s="28" t="s">
        <v>19</v>
      </c>
      <c r="G2" s="28" t="s">
        <v>588</v>
      </c>
    </row>
    <row r="3" spans="1:15" x14ac:dyDescent="0.3">
      <c r="A3" s="25" t="s">
        <v>23</v>
      </c>
      <c r="B3" s="10">
        <v>626542.17600000009</v>
      </c>
      <c r="C3" s="10">
        <v>4634304.7070000004</v>
      </c>
      <c r="D3" s="10" t="b">
        <f t="shared" ref="D3:D66" si="0">OR($B$3&gt;$J$7,$B$3&lt;$J$8)</f>
        <v>0</v>
      </c>
      <c r="E3" s="11">
        <v>728</v>
      </c>
      <c r="F3" s="11">
        <v>1226</v>
      </c>
      <c r="G3" s="11" t="b">
        <f t="shared" ref="G3:G66" si="1">OR($E$3&gt;$J$14,$E$3&lt;$J$15)</f>
        <v>0</v>
      </c>
      <c r="I3" s="59" t="s">
        <v>582</v>
      </c>
      <c r="J3" s="60"/>
    </row>
    <row r="4" spans="1:15" x14ac:dyDescent="0.3">
      <c r="A4" s="25" t="s">
        <v>25</v>
      </c>
      <c r="B4" s="10">
        <v>633101.50099999993</v>
      </c>
      <c r="C4" s="10">
        <v>4694358.1110000005</v>
      </c>
      <c r="D4" s="10" t="b">
        <f t="shared" si="0"/>
        <v>0</v>
      </c>
      <c r="E4" s="11">
        <v>767</v>
      </c>
      <c r="F4" s="11">
        <v>1263</v>
      </c>
      <c r="G4" s="11" t="b">
        <f t="shared" si="1"/>
        <v>0</v>
      </c>
      <c r="I4" s="39" t="s">
        <v>583</v>
      </c>
      <c r="J4" s="40">
        <f>QUARTILE($B$3:$B$470,1)</f>
        <v>228333.47700000001</v>
      </c>
    </row>
    <row r="5" spans="1:15" x14ac:dyDescent="0.3">
      <c r="A5" s="25" t="s">
        <v>27</v>
      </c>
      <c r="B5" s="10">
        <v>644082.43099999998</v>
      </c>
      <c r="C5" s="10">
        <v>4724393.0250000013</v>
      </c>
      <c r="D5" s="10" t="b">
        <f t="shared" si="0"/>
        <v>0</v>
      </c>
      <c r="E5" s="11">
        <v>771</v>
      </c>
      <c r="F5" s="11">
        <v>1189</v>
      </c>
      <c r="G5" s="11" t="b">
        <f t="shared" si="1"/>
        <v>0</v>
      </c>
      <c r="I5" s="39" t="s">
        <v>584</v>
      </c>
      <c r="J5" s="40">
        <f>QUARTILE($B$3:$B$470,3)</f>
        <v>928237.44499999995</v>
      </c>
      <c r="K5" t="s">
        <v>590</v>
      </c>
      <c r="L5" s="38">
        <v>879279.1</v>
      </c>
    </row>
    <row r="6" spans="1:15" x14ac:dyDescent="0.3">
      <c r="A6" s="25" t="s">
        <v>29</v>
      </c>
      <c r="B6" s="10">
        <v>658126.88800000015</v>
      </c>
      <c r="C6" s="10">
        <v>4750866.0640000002</v>
      </c>
      <c r="D6" s="10" t="b">
        <f t="shared" si="0"/>
        <v>0</v>
      </c>
      <c r="E6" s="11">
        <v>750</v>
      </c>
      <c r="F6" s="11">
        <v>1186</v>
      </c>
      <c r="G6" s="11" t="b">
        <f t="shared" si="1"/>
        <v>0</v>
      </c>
      <c r="I6" s="39" t="s">
        <v>585</v>
      </c>
      <c r="J6" s="40">
        <f>(J5-J4)</f>
        <v>699903.96799999988</v>
      </c>
      <c r="K6" t="s">
        <v>591</v>
      </c>
      <c r="L6" s="38">
        <v>801569.14</v>
      </c>
    </row>
    <row r="7" spans="1:15" x14ac:dyDescent="0.3">
      <c r="A7" s="25" t="s">
        <v>31</v>
      </c>
      <c r="B7" s="10">
        <v>658993.38100000005</v>
      </c>
      <c r="C7" s="10">
        <v>4645680.9559999993</v>
      </c>
      <c r="D7" s="10" t="b">
        <f t="shared" si="0"/>
        <v>0</v>
      </c>
      <c r="E7" s="11">
        <v>795</v>
      </c>
      <c r="F7" s="11">
        <v>1315</v>
      </c>
      <c r="G7" s="11" t="b">
        <f t="shared" si="1"/>
        <v>0</v>
      </c>
      <c r="I7" s="39" t="s">
        <v>586</v>
      </c>
      <c r="J7" s="40">
        <f>(J5)+(1.5*J61)</f>
        <v>928237.44499999995</v>
      </c>
      <c r="K7" t="s">
        <v>592</v>
      </c>
      <c r="L7" s="48">
        <f>L6+(2*L5)</f>
        <v>2560127.34</v>
      </c>
      <c r="N7" t="s">
        <v>594</v>
      </c>
      <c r="O7" s="49">
        <f>COUNTIF($B$3:$B$470,"&lt;" &amp;$L$8) + COUNTIF($B$3:$B$470, "&lt;" &amp;$L$7)</f>
        <v>436</v>
      </c>
    </row>
    <row r="8" spans="1:15" x14ac:dyDescent="0.3">
      <c r="A8" s="25" t="s">
        <v>33</v>
      </c>
      <c r="B8" s="10">
        <v>646890.23499999987</v>
      </c>
      <c r="C8" s="10">
        <v>4504372.9390000002</v>
      </c>
      <c r="D8" s="10" t="b">
        <f t="shared" si="0"/>
        <v>0</v>
      </c>
      <c r="E8" s="11">
        <v>783</v>
      </c>
      <c r="F8" s="11">
        <v>1317</v>
      </c>
      <c r="G8" s="11" t="b">
        <f t="shared" si="1"/>
        <v>0</v>
      </c>
      <c r="I8" s="41" t="s">
        <v>587</v>
      </c>
      <c r="J8" s="42">
        <f>(J4)-(1.5*J6)</f>
        <v>-821522.47499999986</v>
      </c>
      <c r="K8" t="s">
        <v>593</v>
      </c>
      <c r="L8" s="48">
        <f>L6-(2*L5)</f>
        <v>-956989.05999999994</v>
      </c>
      <c r="N8" t="s">
        <v>595</v>
      </c>
      <c r="O8">
        <v>34</v>
      </c>
    </row>
    <row r="9" spans="1:15" x14ac:dyDescent="0.3">
      <c r="A9" s="25" t="s">
        <v>35</v>
      </c>
      <c r="B9" s="10">
        <v>643878.32299999997</v>
      </c>
      <c r="C9" s="10">
        <v>4394388.8159999996</v>
      </c>
      <c r="D9" s="10" t="b">
        <f t="shared" si="0"/>
        <v>0</v>
      </c>
      <c r="E9" s="11">
        <v>878</v>
      </c>
      <c r="F9" s="11">
        <v>1408</v>
      </c>
      <c r="G9" s="11" t="b">
        <f t="shared" si="1"/>
        <v>0</v>
      </c>
      <c r="I9" s="43"/>
      <c r="J9" s="38"/>
      <c r="N9" t="s">
        <v>576</v>
      </c>
      <c r="O9" s="50">
        <f>34/470</f>
        <v>7.2340425531914887E-2</v>
      </c>
    </row>
    <row r="10" spans="1:15" x14ac:dyDescent="0.3">
      <c r="A10" s="25" t="s">
        <v>37</v>
      </c>
      <c r="B10" s="10">
        <v>691297.94300000009</v>
      </c>
      <c r="C10" s="10">
        <v>4542822.1279999996</v>
      </c>
      <c r="D10" s="10" t="b">
        <f t="shared" si="0"/>
        <v>0</v>
      </c>
      <c r="E10" s="11">
        <v>757</v>
      </c>
      <c r="F10" s="11">
        <v>1317</v>
      </c>
      <c r="G10" s="11" t="b">
        <f t="shared" si="1"/>
        <v>0</v>
      </c>
      <c r="H10" s="36"/>
      <c r="I10" s="61" t="s">
        <v>589</v>
      </c>
      <c r="J10" s="62"/>
    </row>
    <row r="11" spans="1:15" x14ac:dyDescent="0.3">
      <c r="A11" s="25" t="s">
        <v>39</v>
      </c>
      <c r="B11" s="10">
        <v>719062</v>
      </c>
      <c r="C11" s="10">
        <v>4593132</v>
      </c>
      <c r="D11" s="10" t="b">
        <f t="shared" si="0"/>
        <v>0</v>
      </c>
      <c r="E11" s="11">
        <v>940</v>
      </c>
      <c r="F11" s="11">
        <v>1413</v>
      </c>
      <c r="G11" s="11" t="b">
        <f t="shared" si="1"/>
        <v>0</v>
      </c>
      <c r="H11" s="36"/>
      <c r="I11" s="44" t="s">
        <v>583</v>
      </c>
      <c r="J11" s="45">
        <f>QUARTILE($E$3:$E$470,1)</f>
        <v>246.5</v>
      </c>
    </row>
    <row r="12" spans="1:15" x14ac:dyDescent="0.3">
      <c r="A12" s="25" t="s">
        <v>41</v>
      </c>
      <c r="B12" s="10">
        <v>47808.709000000003</v>
      </c>
      <c r="C12" s="10">
        <v>683518.3820000001</v>
      </c>
      <c r="D12" s="10" t="b">
        <f t="shared" si="0"/>
        <v>0</v>
      </c>
      <c r="E12" s="11">
        <v>162</v>
      </c>
      <c r="F12" s="11">
        <v>590</v>
      </c>
      <c r="G12" s="11" t="b">
        <f t="shared" si="1"/>
        <v>0</v>
      </c>
      <c r="I12" s="44" t="s">
        <v>584</v>
      </c>
      <c r="J12" s="45">
        <f>QUARTILE($E$3:$E$470,3)</f>
        <v>1105.25</v>
      </c>
      <c r="K12" t="s">
        <v>590</v>
      </c>
      <c r="L12" s="38">
        <v>973.81</v>
      </c>
    </row>
    <row r="13" spans="1:15" x14ac:dyDescent="0.3">
      <c r="A13" s="25" t="s">
        <v>42</v>
      </c>
      <c r="B13" s="10">
        <v>48823.282999999996</v>
      </c>
      <c r="C13" s="10">
        <v>674170.60300000012</v>
      </c>
      <c r="D13" s="10" t="b">
        <f t="shared" si="0"/>
        <v>0</v>
      </c>
      <c r="E13" s="11">
        <v>154</v>
      </c>
      <c r="F13" s="11">
        <v>604</v>
      </c>
      <c r="G13" s="11" t="b">
        <f t="shared" si="1"/>
        <v>0</v>
      </c>
      <c r="I13" s="44" t="s">
        <v>585</v>
      </c>
      <c r="J13" s="45">
        <f>J12-J11</f>
        <v>858.75</v>
      </c>
      <c r="K13" t="s">
        <v>591</v>
      </c>
      <c r="L13" s="38">
        <v>873.2</v>
      </c>
      <c r="N13" t="s">
        <v>594</v>
      </c>
      <c r="O13" s="49">
        <f>COUNTIF(E3:E470,"&lt;" &amp;$L$15) + COUNTIF(E3:E470, "&lt;" &amp;$L$14)</f>
        <v>450</v>
      </c>
    </row>
    <row r="14" spans="1:15" x14ac:dyDescent="0.3">
      <c r="A14" s="25" t="s">
        <v>43</v>
      </c>
      <c r="B14" s="10">
        <v>50856.978000000003</v>
      </c>
      <c r="C14" s="10">
        <v>665781.28700000013</v>
      </c>
      <c r="D14" s="10" t="b">
        <f t="shared" si="0"/>
        <v>0</v>
      </c>
      <c r="E14" s="11">
        <v>155</v>
      </c>
      <c r="F14" s="11">
        <v>570</v>
      </c>
      <c r="G14" s="11" t="b">
        <f t="shared" si="1"/>
        <v>0</v>
      </c>
      <c r="I14" s="44" t="s">
        <v>586</v>
      </c>
      <c r="J14" s="45">
        <f>(J12)+(1.5*J13)</f>
        <v>2393.375</v>
      </c>
      <c r="K14" t="s">
        <v>596</v>
      </c>
      <c r="L14" s="48">
        <f>L13+(2*L12)</f>
        <v>2820.8199999999997</v>
      </c>
      <c r="N14" t="s">
        <v>595</v>
      </c>
      <c r="O14">
        <v>20</v>
      </c>
    </row>
    <row r="15" spans="1:15" x14ac:dyDescent="0.3">
      <c r="A15" s="25" t="s">
        <v>44</v>
      </c>
      <c r="B15" s="10">
        <v>51376.460999999996</v>
      </c>
      <c r="C15" s="10">
        <v>664904.65</v>
      </c>
      <c r="D15" s="10" t="b">
        <f t="shared" si="0"/>
        <v>0</v>
      </c>
      <c r="E15" s="11">
        <v>171</v>
      </c>
      <c r="F15" s="11">
        <v>612</v>
      </c>
      <c r="G15" s="11" t="b">
        <f t="shared" si="1"/>
        <v>0</v>
      </c>
      <c r="I15" s="46" t="s">
        <v>587</v>
      </c>
      <c r="J15" s="47">
        <f>J11-(1.5*J13)</f>
        <v>-1041.625</v>
      </c>
      <c r="K15" t="s">
        <v>593</v>
      </c>
      <c r="L15" s="38">
        <f>L13-(2*L12)</f>
        <v>-1074.4199999999998</v>
      </c>
      <c r="N15" t="s">
        <v>576</v>
      </c>
      <c r="O15" s="50">
        <f>20/470</f>
        <v>4.2553191489361701E-2</v>
      </c>
    </row>
    <row r="16" spans="1:15" x14ac:dyDescent="0.3">
      <c r="A16" s="25" t="s">
        <v>45</v>
      </c>
      <c r="B16" s="10">
        <v>56874.692000000003</v>
      </c>
      <c r="C16" s="10">
        <v>689790.35099999991</v>
      </c>
      <c r="D16" s="10" t="b">
        <f t="shared" si="0"/>
        <v>0</v>
      </c>
      <c r="E16" s="11">
        <v>153</v>
      </c>
      <c r="F16" s="11">
        <v>542</v>
      </c>
      <c r="G16" s="11" t="b">
        <f t="shared" si="1"/>
        <v>0</v>
      </c>
      <c r="I16" s="36"/>
    </row>
    <row r="17" spans="1:15" x14ac:dyDescent="0.3">
      <c r="A17" s="25" t="s">
        <v>46</v>
      </c>
      <c r="B17" s="10">
        <v>54377.584999999999</v>
      </c>
      <c r="C17" s="10">
        <v>627754.49900000007</v>
      </c>
      <c r="D17" s="10" t="b">
        <f t="shared" si="0"/>
        <v>0</v>
      </c>
      <c r="E17" s="11">
        <v>186</v>
      </c>
      <c r="F17" s="11">
        <v>601</v>
      </c>
      <c r="G17" s="11" t="b">
        <f t="shared" si="1"/>
        <v>0</v>
      </c>
      <c r="I17" s="36"/>
    </row>
    <row r="18" spans="1:15" x14ac:dyDescent="0.3">
      <c r="A18" s="25" t="s">
        <v>47</v>
      </c>
      <c r="B18" s="10">
        <v>63707.815000000002</v>
      </c>
      <c r="C18" s="10">
        <v>680308.14800000004</v>
      </c>
      <c r="D18" s="10" t="b">
        <f t="shared" si="0"/>
        <v>0</v>
      </c>
      <c r="E18" s="11">
        <v>188</v>
      </c>
      <c r="F18" s="11">
        <v>619</v>
      </c>
      <c r="G18" s="11" t="b">
        <f t="shared" si="1"/>
        <v>0</v>
      </c>
      <c r="K18" s="63" t="s">
        <v>597</v>
      </c>
      <c r="L18" s="63"/>
      <c r="M18" s="63"/>
      <c r="N18" s="63"/>
      <c r="O18" s="63"/>
    </row>
    <row r="19" spans="1:15" x14ac:dyDescent="0.3">
      <c r="A19" s="25" t="s">
        <v>48</v>
      </c>
      <c r="B19" s="10">
        <v>70440.233999999997</v>
      </c>
      <c r="C19" s="10">
        <v>699328.23600000003</v>
      </c>
      <c r="D19" s="10" t="b">
        <f t="shared" si="0"/>
        <v>0</v>
      </c>
      <c r="E19" s="11">
        <v>138</v>
      </c>
      <c r="F19" s="11">
        <v>536</v>
      </c>
      <c r="G19" s="11" t="b">
        <f t="shared" si="1"/>
        <v>0</v>
      </c>
    </row>
    <row r="20" spans="1:15" x14ac:dyDescent="0.3">
      <c r="A20" s="25" t="s">
        <v>49</v>
      </c>
      <c r="B20" s="10">
        <v>72309</v>
      </c>
      <c r="C20" s="10">
        <v>697411</v>
      </c>
      <c r="D20" s="10" t="b">
        <f t="shared" si="0"/>
        <v>0</v>
      </c>
      <c r="E20" s="11">
        <v>167</v>
      </c>
      <c r="F20" s="11">
        <v>622</v>
      </c>
      <c r="G20" s="11" t="b">
        <f t="shared" si="1"/>
        <v>0</v>
      </c>
    </row>
    <row r="21" spans="1:15" x14ac:dyDescent="0.3">
      <c r="A21" s="25" t="s">
        <v>51</v>
      </c>
      <c r="B21" s="10">
        <v>814059.98300000001</v>
      </c>
      <c r="C21" s="10">
        <v>6322962.5079999994</v>
      </c>
      <c r="D21" s="10" t="b">
        <f t="shared" si="0"/>
        <v>0</v>
      </c>
      <c r="E21" s="11">
        <v>789</v>
      </c>
      <c r="F21" s="11">
        <v>1303</v>
      </c>
      <c r="G21" s="11" t="b">
        <f t="shared" si="1"/>
        <v>0</v>
      </c>
    </row>
    <row r="22" spans="1:15" x14ac:dyDescent="0.3">
      <c r="A22" s="25" t="s">
        <v>52</v>
      </c>
      <c r="B22" s="10">
        <v>831393.0199999999</v>
      </c>
      <c r="C22" s="10">
        <v>6238942.2189999996</v>
      </c>
      <c r="D22" s="10" t="b">
        <f t="shared" si="0"/>
        <v>0</v>
      </c>
      <c r="E22" s="11">
        <v>595</v>
      </c>
      <c r="F22" s="11">
        <v>1028</v>
      </c>
      <c r="G22" s="11" t="b">
        <f t="shared" si="1"/>
        <v>0</v>
      </c>
    </row>
    <row r="23" spans="1:15" x14ac:dyDescent="0.3">
      <c r="A23" s="25" t="s">
        <v>53</v>
      </c>
      <c r="B23" s="10">
        <v>852456.78099999996</v>
      </c>
      <c r="C23" s="10">
        <v>6253459.3639999991</v>
      </c>
      <c r="D23" s="10" t="b">
        <f t="shared" si="0"/>
        <v>0</v>
      </c>
      <c r="E23" s="11">
        <v>550</v>
      </c>
      <c r="F23" s="11">
        <v>1009</v>
      </c>
      <c r="G23" s="11" t="b">
        <f t="shared" si="1"/>
        <v>0</v>
      </c>
    </row>
    <row r="24" spans="1:15" x14ac:dyDescent="0.3">
      <c r="A24" s="25" t="s">
        <v>54</v>
      </c>
      <c r="B24" s="10">
        <v>891925.98</v>
      </c>
      <c r="C24" s="10">
        <v>6402006.2170000002</v>
      </c>
      <c r="D24" s="10" t="b">
        <f t="shared" si="0"/>
        <v>0</v>
      </c>
      <c r="E24" s="11">
        <v>539</v>
      </c>
      <c r="F24" s="11">
        <v>1022</v>
      </c>
      <c r="G24" s="11" t="b">
        <f t="shared" si="1"/>
        <v>0</v>
      </c>
    </row>
    <row r="25" spans="1:15" x14ac:dyDescent="0.3">
      <c r="A25" s="25" t="s">
        <v>55</v>
      </c>
      <c r="B25" s="10">
        <v>925551.01700000023</v>
      </c>
      <c r="C25" s="10">
        <v>6469520.3879999993</v>
      </c>
      <c r="D25" s="10" t="b">
        <f t="shared" si="0"/>
        <v>0</v>
      </c>
      <c r="E25" s="11">
        <v>626</v>
      </c>
      <c r="F25" s="11">
        <v>1025</v>
      </c>
      <c r="G25" s="11" t="b">
        <f t="shared" si="1"/>
        <v>0</v>
      </c>
    </row>
    <row r="26" spans="1:15" x14ac:dyDescent="0.3">
      <c r="A26" s="25" t="s">
        <v>56</v>
      </c>
      <c r="B26" s="10">
        <v>966163.201</v>
      </c>
      <c r="C26" s="10">
        <v>6520324.8060000008</v>
      </c>
      <c r="D26" s="10" t="b">
        <f t="shared" si="0"/>
        <v>0</v>
      </c>
      <c r="E26" s="11">
        <v>576</v>
      </c>
      <c r="F26" s="11">
        <v>1026</v>
      </c>
      <c r="G26" s="11" t="b">
        <f t="shared" si="1"/>
        <v>0</v>
      </c>
    </row>
    <row r="27" spans="1:15" x14ac:dyDescent="0.3">
      <c r="A27" s="25" t="s">
        <v>57</v>
      </c>
      <c r="B27" s="10">
        <v>1009586.7609999999</v>
      </c>
      <c r="C27" s="10">
        <v>6533150.3740000008</v>
      </c>
      <c r="D27" s="10" t="b">
        <f t="shared" si="0"/>
        <v>0</v>
      </c>
      <c r="E27" s="11">
        <v>626</v>
      </c>
      <c r="F27" s="11">
        <v>1083</v>
      </c>
      <c r="G27" s="11" t="b">
        <f t="shared" si="1"/>
        <v>0</v>
      </c>
    </row>
    <row r="28" spans="1:15" x14ac:dyDescent="0.3">
      <c r="A28" s="25" t="s">
        <v>58</v>
      </c>
      <c r="B28" s="10">
        <v>1006219.0380000001</v>
      </c>
      <c r="C28" s="10">
        <v>6510541.2589999996</v>
      </c>
      <c r="D28" s="10" t="b">
        <f t="shared" si="0"/>
        <v>0</v>
      </c>
      <c r="E28" s="11">
        <v>665</v>
      </c>
      <c r="F28" s="11">
        <v>1176</v>
      </c>
      <c r="G28" s="11" t="b">
        <f t="shared" si="1"/>
        <v>0</v>
      </c>
    </row>
    <row r="29" spans="1:15" x14ac:dyDescent="0.3">
      <c r="A29" s="25" t="s">
        <v>59</v>
      </c>
      <c r="B29" s="10">
        <v>1092768</v>
      </c>
      <c r="C29" s="10">
        <v>6742401</v>
      </c>
      <c r="D29" s="10" t="b">
        <f t="shared" si="0"/>
        <v>0</v>
      </c>
      <c r="E29" s="11">
        <v>699</v>
      </c>
      <c r="F29" s="11">
        <v>1157</v>
      </c>
      <c r="G29" s="11" t="b">
        <f t="shared" si="1"/>
        <v>0</v>
      </c>
    </row>
    <row r="30" spans="1:15" x14ac:dyDescent="0.3">
      <c r="A30" s="25" t="s">
        <v>61</v>
      </c>
      <c r="B30" s="10">
        <v>399231.50800000003</v>
      </c>
      <c r="C30" s="10">
        <v>2839902.9170000004</v>
      </c>
      <c r="D30" s="10" t="b">
        <f t="shared" si="0"/>
        <v>0</v>
      </c>
      <c r="E30" s="11">
        <v>566</v>
      </c>
      <c r="F30" s="11">
        <v>932</v>
      </c>
      <c r="G30" s="11" t="b">
        <f t="shared" si="1"/>
        <v>0</v>
      </c>
    </row>
    <row r="31" spans="1:15" x14ac:dyDescent="0.3">
      <c r="A31" s="25" t="s">
        <v>62</v>
      </c>
      <c r="B31" s="10">
        <v>402670.82999999996</v>
      </c>
      <c r="C31" s="10">
        <v>2850442.6889999998</v>
      </c>
      <c r="D31" s="10" t="b">
        <f t="shared" si="0"/>
        <v>0</v>
      </c>
      <c r="E31" s="11">
        <v>509</v>
      </c>
      <c r="F31" s="11">
        <v>937</v>
      </c>
      <c r="G31" s="11" t="b">
        <f t="shared" si="1"/>
        <v>0</v>
      </c>
    </row>
    <row r="32" spans="1:15" x14ac:dyDescent="0.3">
      <c r="A32" s="25" t="s">
        <v>63</v>
      </c>
      <c r="B32" s="10">
        <v>400000.44200000004</v>
      </c>
      <c r="C32" s="10">
        <v>2827293.2029999997</v>
      </c>
      <c r="D32" s="10" t="b">
        <f t="shared" si="0"/>
        <v>0</v>
      </c>
      <c r="E32" s="11">
        <v>613</v>
      </c>
      <c r="F32" s="11">
        <v>1014</v>
      </c>
      <c r="G32" s="11" t="b">
        <f t="shared" si="1"/>
        <v>0</v>
      </c>
    </row>
    <row r="33" spans="1:7" x14ac:dyDescent="0.3">
      <c r="A33" s="25" t="s">
        <v>64</v>
      </c>
      <c r="B33" s="10">
        <v>403278.37800000003</v>
      </c>
      <c r="C33" s="10">
        <v>2801517.4750000006</v>
      </c>
      <c r="D33" s="10" t="b">
        <f t="shared" si="0"/>
        <v>0</v>
      </c>
      <c r="E33" s="11">
        <v>579</v>
      </c>
      <c r="F33" s="11">
        <v>1020</v>
      </c>
      <c r="G33" s="11" t="b">
        <f t="shared" si="1"/>
        <v>0</v>
      </c>
    </row>
    <row r="34" spans="1:7" x14ac:dyDescent="0.3">
      <c r="A34" s="25" t="s">
        <v>65</v>
      </c>
      <c r="B34" s="10">
        <v>405408.07999999996</v>
      </c>
      <c r="C34" s="10">
        <v>2812106.2649999997</v>
      </c>
      <c r="D34" s="10" t="b">
        <f t="shared" si="0"/>
        <v>0</v>
      </c>
      <c r="E34" s="11">
        <v>643</v>
      </c>
      <c r="F34" s="11">
        <v>1048</v>
      </c>
      <c r="G34" s="11" t="b">
        <f t="shared" si="1"/>
        <v>0</v>
      </c>
    </row>
    <row r="35" spans="1:7" x14ac:dyDescent="0.3">
      <c r="A35" s="25" t="s">
        <v>66</v>
      </c>
      <c r="B35" s="10">
        <v>380861.74400000001</v>
      </c>
      <c r="C35" s="10">
        <v>2605555.8229999999</v>
      </c>
      <c r="D35" s="10" t="b">
        <f t="shared" si="0"/>
        <v>0</v>
      </c>
      <c r="E35" s="11">
        <v>533</v>
      </c>
      <c r="F35" s="11">
        <v>983</v>
      </c>
      <c r="G35" s="11" t="b">
        <f t="shared" si="1"/>
        <v>0</v>
      </c>
    </row>
    <row r="36" spans="1:7" x14ac:dyDescent="0.3">
      <c r="A36" s="25" t="s">
        <v>67</v>
      </c>
      <c r="B36" s="10">
        <v>414375.35099999997</v>
      </c>
      <c r="C36" s="10">
        <v>2737917.98</v>
      </c>
      <c r="D36" s="10" t="b">
        <f t="shared" si="0"/>
        <v>0</v>
      </c>
      <c r="E36" s="11">
        <v>555</v>
      </c>
      <c r="F36" s="11">
        <v>1053</v>
      </c>
      <c r="G36" s="11" t="b">
        <f t="shared" si="1"/>
        <v>0</v>
      </c>
    </row>
    <row r="37" spans="1:7" x14ac:dyDescent="0.3">
      <c r="A37" s="25" t="s">
        <v>68</v>
      </c>
      <c r="B37" s="10">
        <v>396603.85200000007</v>
      </c>
      <c r="C37" s="10">
        <v>2625799.4739999999</v>
      </c>
      <c r="D37" s="10" t="b">
        <f t="shared" si="0"/>
        <v>0</v>
      </c>
      <c r="E37" s="11">
        <v>517</v>
      </c>
      <c r="F37" s="11">
        <v>945</v>
      </c>
      <c r="G37" s="11" t="b">
        <f t="shared" si="1"/>
        <v>0</v>
      </c>
    </row>
    <row r="38" spans="1:7" x14ac:dyDescent="0.3">
      <c r="A38" s="25" t="s">
        <v>69</v>
      </c>
      <c r="B38" s="10">
        <v>438946</v>
      </c>
      <c r="C38" s="10">
        <v>2806372</v>
      </c>
      <c r="D38" s="10" t="b">
        <f t="shared" si="0"/>
        <v>0</v>
      </c>
      <c r="E38" s="11">
        <v>579</v>
      </c>
      <c r="F38" s="11">
        <v>999</v>
      </c>
      <c r="G38" s="11" t="b">
        <f t="shared" si="1"/>
        <v>0</v>
      </c>
    </row>
    <row r="39" spans="1:7" x14ac:dyDescent="0.3">
      <c r="A39" s="25" t="s">
        <v>71</v>
      </c>
      <c r="B39" s="10">
        <v>3972054.6099999994</v>
      </c>
      <c r="C39" s="10">
        <v>36344855.492000006</v>
      </c>
      <c r="D39" s="10" t="b">
        <f t="shared" si="0"/>
        <v>0</v>
      </c>
      <c r="E39" s="11">
        <v>5197</v>
      </c>
      <c r="F39" s="11">
        <v>6520</v>
      </c>
      <c r="G39" s="11" t="b">
        <f t="shared" si="1"/>
        <v>0</v>
      </c>
    </row>
    <row r="40" spans="1:7" x14ac:dyDescent="0.3">
      <c r="A40" s="25" t="s">
        <v>72</v>
      </c>
      <c r="B40" s="10">
        <v>4020743.9559999993</v>
      </c>
      <c r="C40" s="10">
        <v>36400455.368000001</v>
      </c>
      <c r="D40" s="10" t="b">
        <f t="shared" si="0"/>
        <v>0</v>
      </c>
      <c r="E40" s="11">
        <v>5229</v>
      </c>
      <c r="F40" s="11">
        <v>6060</v>
      </c>
      <c r="G40" s="11" t="b">
        <f t="shared" si="1"/>
        <v>0</v>
      </c>
    </row>
    <row r="41" spans="1:7" x14ac:dyDescent="0.3">
      <c r="A41" s="25" t="s">
        <v>73</v>
      </c>
      <c r="B41" s="10">
        <v>4182654.7630000003</v>
      </c>
      <c r="C41" s="10">
        <v>37005220.663000003</v>
      </c>
      <c r="D41" s="10" t="b">
        <f t="shared" si="0"/>
        <v>0</v>
      </c>
      <c r="E41" s="11">
        <v>5338</v>
      </c>
      <c r="F41" s="11">
        <v>6330</v>
      </c>
      <c r="G41" s="11" t="b">
        <f t="shared" si="1"/>
        <v>0</v>
      </c>
    </row>
    <row r="42" spans="1:7" x14ac:dyDescent="0.3">
      <c r="A42" s="25" t="s">
        <v>74</v>
      </c>
      <c r="B42" s="10">
        <v>4305619.55</v>
      </c>
      <c r="C42" s="10">
        <v>37296778.474999994</v>
      </c>
      <c r="D42" s="10" t="b">
        <f t="shared" si="0"/>
        <v>0</v>
      </c>
      <c r="E42" s="11">
        <v>5119</v>
      </c>
      <c r="F42" s="11">
        <v>6047</v>
      </c>
      <c r="G42" s="11" t="b">
        <f t="shared" si="1"/>
        <v>0</v>
      </c>
    </row>
    <row r="43" spans="1:7" x14ac:dyDescent="0.3">
      <c r="A43" s="25" t="s">
        <v>75</v>
      </c>
      <c r="B43" s="10">
        <v>4436118.4850000003</v>
      </c>
      <c r="C43" s="10">
        <v>37598947.605999999</v>
      </c>
      <c r="D43" s="10" t="b">
        <f t="shared" si="0"/>
        <v>0</v>
      </c>
      <c r="E43" s="11">
        <v>5694</v>
      </c>
      <c r="F43" s="11">
        <v>6705</v>
      </c>
      <c r="G43" s="11" t="b">
        <f t="shared" si="1"/>
        <v>0</v>
      </c>
    </row>
    <row r="44" spans="1:7" x14ac:dyDescent="0.3">
      <c r="A44" s="25" t="s">
        <v>76</v>
      </c>
      <c r="B44" s="10">
        <v>4609077.2750000004</v>
      </c>
      <c r="C44" s="10">
        <v>38019698.908</v>
      </c>
      <c r="D44" s="10" t="b">
        <f t="shared" si="0"/>
        <v>0</v>
      </c>
      <c r="E44" s="11">
        <v>4888</v>
      </c>
      <c r="F44" s="11">
        <v>6148</v>
      </c>
      <c r="G44" s="11" t="b">
        <f t="shared" si="1"/>
        <v>0</v>
      </c>
    </row>
    <row r="45" spans="1:7" x14ac:dyDescent="0.3">
      <c r="A45" s="25" t="s">
        <v>77</v>
      </c>
      <c r="B45" s="10">
        <v>4782780.3570000008</v>
      </c>
      <c r="C45" s="10">
        <v>38367620.905000001</v>
      </c>
      <c r="D45" s="10" t="b">
        <f t="shared" si="0"/>
        <v>0</v>
      </c>
      <c r="E45" s="11">
        <v>5423</v>
      </c>
      <c r="F45" s="11">
        <v>6347</v>
      </c>
      <c r="G45" s="11" t="b">
        <f t="shared" si="1"/>
        <v>0</v>
      </c>
    </row>
    <row r="46" spans="1:7" x14ac:dyDescent="0.3">
      <c r="A46" s="25" t="s">
        <v>78</v>
      </c>
      <c r="B46" s="10">
        <v>4959017.1349999988</v>
      </c>
      <c r="C46" s="10">
        <v>38576111.790000007</v>
      </c>
      <c r="D46" s="10" t="b">
        <f t="shared" si="0"/>
        <v>0</v>
      </c>
      <c r="E46" s="11">
        <v>5085</v>
      </c>
      <c r="F46" s="11">
        <v>6088</v>
      </c>
      <c r="G46" s="11" t="b">
        <f t="shared" si="1"/>
        <v>0</v>
      </c>
    </row>
    <row r="47" spans="1:7" x14ac:dyDescent="0.3">
      <c r="A47" s="25" t="s">
        <v>79</v>
      </c>
      <c r="B47" s="10">
        <v>5078704</v>
      </c>
      <c r="C47" s="10">
        <v>38521420</v>
      </c>
      <c r="D47" s="10" t="b">
        <f t="shared" si="0"/>
        <v>0</v>
      </c>
      <c r="E47" s="11">
        <v>5510</v>
      </c>
      <c r="F47" s="11">
        <v>6531</v>
      </c>
      <c r="G47" s="11" t="b">
        <f t="shared" si="1"/>
        <v>0</v>
      </c>
    </row>
    <row r="48" spans="1:7" x14ac:dyDescent="0.3">
      <c r="A48" s="25" t="s">
        <v>81</v>
      </c>
      <c r="B48" s="10">
        <v>496615.05099999998</v>
      </c>
      <c r="C48" s="10">
        <v>4838875.6260000002</v>
      </c>
      <c r="D48" s="10" t="b">
        <f t="shared" si="0"/>
        <v>0</v>
      </c>
      <c r="E48" s="11">
        <v>459</v>
      </c>
      <c r="F48" s="11">
        <v>938</v>
      </c>
      <c r="G48" s="11" t="b">
        <f t="shared" si="1"/>
        <v>0</v>
      </c>
    </row>
    <row r="49" spans="1:7" x14ac:dyDescent="0.3">
      <c r="A49" s="25" t="s">
        <v>82</v>
      </c>
      <c r="B49" s="10">
        <v>509508.34800000006</v>
      </c>
      <c r="C49" s="10">
        <v>4845405.3229999999</v>
      </c>
      <c r="D49" s="10" t="b">
        <f t="shared" si="0"/>
        <v>0</v>
      </c>
      <c r="E49" s="11">
        <v>447</v>
      </c>
      <c r="F49" s="11">
        <v>851</v>
      </c>
      <c r="G49" s="11" t="b">
        <f t="shared" si="1"/>
        <v>0</v>
      </c>
    </row>
    <row r="50" spans="1:7" x14ac:dyDescent="0.3">
      <c r="A50" s="25" t="s">
        <v>83</v>
      </c>
      <c r="B50" s="10">
        <v>530042.08700000006</v>
      </c>
      <c r="C50" s="10">
        <v>4939083.5440000007</v>
      </c>
      <c r="D50" s="10" t="b">
        <f t="shared" si="0"/>
        <v>0</v>
      </c>
      <c r="E50" s="11">
        <v>467</v>
      </c>
      <c r="F50" s="11">
        <v>831</v>
      </c>
      <c r="G50" s="11" t="b">
        <f t="shared" si="1"/>
        <v>0</v>
      </c>
    </row>
    <row r="51" spans="1:7" x14ac:dyDescent="0.3">
      <c r="A51" s="25" t="s">
        <v>84</v>
      </c>
      <c r="B51" s="10">
        <v>544964.19099999988</v>
      </c>
      <c r="C51" s="10">
        <v>4919565.4799999995</v>
      </c>
      <c r="D51" s="10" t="b">
        <f t="shared" si="0"/>
        <v>0</v>
      </c>
      <c r="E51" s="11">
        <v>459</v>
      </c>
      <c r="F51" s="11">
        <v>898</v>
      </c>
      <c r="G51" s="11" t="b">
        <f t="shared" si="1"/>
        <v>0</v>
      </c>
    </row>
    <row r="52" spans="1:7" x14ac:dyDescent="0.3">
      <c r="A52" s="25" t="s">
        <v>85</v>
      </c>
      <c r="B52" s="10">
        <v>576951.60800000001</v>
      </c>
      <c r="C52" s="10">
        <v>5065555.7949999999</v>
      </c>
      <c r="D52" s="10" t="b">
        <f t="shared" si="0"/>
        <v>0</v>
      </c>
      <c r="E52" s="11">
        <v>478</v>
      </c>
      <c r="F52" s="11">
        <v>945</v>
      </c>
      <c r="G52" s="11" t="b">
        <f t="shared" si="1"/>
        <v>0</v>
      </c>
    </row>
    <row r="53" spans="1:7" x14ac:dyDescent="0.3">
      <c r="A53" s="25" t="s">
        <v>86</v>
      </c>
      <c r="B53" s="10">
        <v>591037.31799999985</v>
      </c>
      <c r="C53" s="10">
        <v>5038676.267</v>
      </c>
      <c r="D53" s="10" t="b">
        <f t="shared" si="0"/>
        <v>0</v>
      </c>
      <c r="E53" s="11">
        <v>499</v>
      </c>
      <c r="F53" s="11">
        <v>943</v>
      </c>
      <c r="G53" s="11" t="b">
        <f t="shared" si="1"/>
        <v>0</v>
      </c>
    </row>
    <row r="54" spans="1:7" x14ac:dyDescent="0.3">
      <c r="A54" s="25" t="s">
        <v>87</v>
      </c>
      <c r="B54" s="10">
        <v>624871.98100000003</v>
      </c>
      <c r="C54" s="10">
        <v>5162461.8059999989</v>
      </c>
      <c r="D54" s="10" t="b">
        <f t="shared" si="0"/>
        <v>0</v>
      </c>
      <c r="E54" s="11">
        <v>517</v>
      </c>
      <c r="F54" s="11">
        <v>951</v>
      </c>
      <c r="G54" s="11" t="b">
        <f t="shared" si="1"/>
        <v>0</v>
      </c>
    </row>
    <row r="55" spans="1:7" x14ac:dyDescent="0.3">
      <c r="A55" s="25" t="s">
        <v>88</v>
      </c>
      <c r="B55" s="10">
        <v>657373.84999999986</v>
      </c>
      <c r="C55" s="10">
        <v>5226499.5639999993</v>
      </c>
      <c r="D55" s="10" t="b">
        <f t="shared" si="0"/>
        <v>0</v>
      </c>
      <c r="E55" s="11">
        <v>376</v>
      </c>
      <c r="F55" s="11">
        <v>779</v>
      </c>
      <c r="G55" s="11" t="b">
        <f t="shared" si="1"/>
        <v>0</v>
      </c>
    </row>
    <row r="56" spans="1:7" x14ac:dyDescent="0.3">
      <c r="A56" s="25" t="s">
        <v>89</v>
      </c>
      <c r="B56" s="10">
        <v>708245</v>
      </c>
      <c r="C56" s="10">
        <v>5273117</v>
      </c>
      <c r="D56" s="10" t="b">
        <f t="shared" si="0"/>
        <v>0</v>
      </c>
      <c r="E56" s="11">
        <v>434</v>
      </c>
      <c r="F56" s="11">
        <v>883</v>
      </c>
      <c r="G56" s="11" t="b">
        <f t="shared" si="1"/>
        <v>0</v>
      </c>
    </row>
    <row r="57" spans="1:7" x14ac:dyDescent="0.3">
      <c r="A57" s="25" t="s">
        <v>91</v>
      </c>
      <c r="B57" s="10">
        <v>476175.16600000003</v>
      </c>
      <c r="C57" s="10">
        <v>3494729.8709999993</v>
      </c>
      <c r="D57" s="10" t="b">
        <f t="shared" si="0"/>
        <v>0</v>
      </c>
      <c r="E57" s="11">
        <v>591</v>
      </c>
      <c r="F57" s="11">
        <v>945</v>
      </c>
      <c r="G57" s="11" t="b">
        <f t="shared" si="1"/>
        <v>0</v>
      </c>
    </row>
    <row r="58" spans="1:7" x14ac:dyDescent="0.3">
      <c r="A58" s="25" t="s">
        <v>92</v>
      </c>
      <c r="B58" s="10">
        <v>491649.24899999995</v>
      </c>
      <c r="C58" s="10">
        <v>3546674.088</v>
      </c>
      <c r="D58" s="10" t="b">
        <f t="shared" si="0"/>
        <v>0</v>
      </c>
      <c r="E58" s="11">
        <v>545</v>
      </c>
      <c r="F58" s="11">
        <v>1000</v>
      </c>
      <c r="G58" s="11" t="b">
        <f t="shared" si="1"/>
        <v>0</v>
      </c>
    </row>
    <row r="59" spans="1:7" x14ac:dyDescent="0.3">
      <c r="A59" s="25" t="s">
        <v>93</v>
      </c>
      <c r="B59" s="10">
        <v>499633.78200000001</v>
      </c>
      <c r="C59" s="10">
        <v>3555012.9780000001</v>
      </c>
      <c r="D59" s="10" t="b">
        <f t="shared" si="0"/>
        <v>0</v>
      </c>
      <c r="E59" s="11">
        <v>621</v>
      </c>
      <c r="F59" s="11">
        <v>1115</v>
      </c>
      <c r="G59" s="11" t="b">
        <f t="shared" si="1"/>
        <v>0</v>
      </c>
    </row>
    <row r="60" spans="1:7" x14ac:dyDescent="0.3">
      <c r="A60" s="25" t="s">
        <v>94</v>
      </c>
      <c r="B60" s="10">
        <v>510276.24400000001</v>
      </c>
      <c r="C60" s="10">
        <v>3567229.9540000004</v>
      </c>
      <c r="D60" s="10" t="b">
        <f t="shared" si="0"/>
        <v>0</v>
      </c>
      <c r="E60" s="11">
        <v>509</v>
      </c>
      <c r="F60" s="11">
        <v>951</v>
      </c>
      <c r="G60" s="11" t="b">
        <f t="shared" si="1"/>
        <v>0</v>
      </c>
    </row>
    <row r="61" spans="1:7" x14ac:dyDescent="0.3">
      <c r="A61" s="25" t="s">
        <v>95</v>
      </c>
      <c r="B61" s="10">
        <v>519807.23900000006</v>
      </c>
      <c r="C61" s="10">
        <v>3580750.7630000003</v>
      </c>
      <c r="D61" s="10" t="b">
        <f t="shared" si="0"/>
        <v>0</v>
      </c>
      <c r="E61" s="11">
        <v>551</v>
      </c>
      <c r="F61" s="11">
        <v>981</v>
      </c>
      <c r="G61" s="11" t="b">
        <f t="shared" si="1"/>
        <v>0</v>
      </c>
    </row>
    <row r="62" spans="1:7" x14ac:dyDescent="0.3">
      <c r="A62" s="25" t="s">
        <v>96</v>
      </c>
      <c r="B62" s="10">
        <v>531465.28399999999</v>
      </c>
      <c r="C62" s="10">
        <v>3595785.3579999995</v>
      </c>
      <c r="D62" s="10" t="b">
        <f t="shared" si="0"/>
        <v>0</v>
      </c>
      <c r="E62" s="11">
        <v>545</v>
      </c>
      <c r="F62" s="11">
        <v>980</v>
      </c>
      <c r="G62" s="11" t="b">
        <f t="shared" si="1"/>
        <v>0</v>
      </c>
    </row>
    <row r="63" spans="1:7" x14ac:dyDescent="0.3">
      <c r="A63" s="25" t="s">
        <v>97</v>
      </c>
      <c r="B63" s="10">
        <v>542415.62</v>
      </c>
      <c r="C63" s="10">
        <v>3595414.8619999997</v>
      </c>
      <c r="D63" s="10" t="b">
        <f t="shared" si="0"/>
        <v>0</v>
      </c>
      <c r="E63" s="11">
        <v>618</v>
      </c>
      <c r="F63" s="11">
        <v>1060</v>
      </c>
      <c r="G63" s="11" t="b">
        <f t="shared" si="1"/>
        <v>0</v>
      </c>
    </row>
    <row r="64" spans="1:7" x14ac:dyDescent="0.3">
      <c r="A64" s="25" t="s">
        <v>98</v>
      </c>
      <c r="B64" s="10">
        <v>553638.56299999997</v>
      </c>
      <c r="C64" s="10">
        <v>3590736.3529999997</v>
      </c>
      <c r="D64" s="10" t="b">
        <f t="shared" si="0"/>
        <v>0</v>
      </c>
      <c r="E64" s="11">
        <v>492</v>
      </c>
      <c r="F64" s="11">
        <v>931</v>
      </c>
      <c r="G64" s="11" t="b">
        <f t="shared" si="1"/>
        <v>0</v>
      </c>
    </row>
    <row r="65" spans="1:7" x14ac:dyDescent="0.3">
      <c r="A65" s="25" t="s">
        <v>99</v>
      </c>
      <c r="B65" s="10">
        <v>575757</v>
      </c>
      <c r="C65" s="10">
        <v>3594478</v>
      </c>
      <c r="D65" s="10" t="b">
        <f t="shared" si="0"/>
        <v>0</v>
      </c>
      <c r="E65" s="11">
        <v>577</v>
      </c>
      <c r="F65" s="11">
        <v>1045</v>
      </c>
      <c r="G65" s="11" t="b">
        <f t="shared" si="1"/>
        <v>0</v>
      </c>
    </row>
    <row r="66" spans="1:7" x14ac:dyDescent="0.3">
      <c r="A66" s="25" t="s">
        <v>101</v>
      </c>
      <c r="B66" s="10">
        <v>119147.20600000001</v>
      </c>
      <c r="C66" s="10">
        <v>864393.16799999995</v>
      </c>
      <c r="D66" s="10" t="b">
        <f t="shared" si="0"/>
        <v>0</v>
      </c>
      <c r="E66" s="11">
        <v>151</v>
      </c>
      <c r="F66" s="11">
        <v>620</v>
      </c>
      <c r="G66" s="11" t="b">
        <f t="shared" si="1"/>
        <v>0</v>
      </c>
    </row>
    <row r="67" spans="1:7" x14ac:dyDescent="0.3">
      <c r="A67" s="25" t="s">
        <v>102</v>
      </c>
      <c r="B67" s="10">
        <v>122781.06600000001</v>
      </c>
      <c r="C67" s="10">
        <v>881693.62</v>
      </c>
      <c r="D67" s="10" t="b">
        <f t="shared" ref="D67:D130" si="2">OR($B$3&gt;$J$7,$B$3&lt;$J$8)</f>
        <v>0</v>
      </c>
      <c r="E67" s="11">
        <v>168</v>
      </c>
      <c r="F67" s="11">
        <v>592</v>
      </c>
      <c r="G67" s="11" t="b">
        <f t="shared" ref="G67:G130" si="3">OR($E$3&gt;$J$14,$E$3&lt;$J$15)</f>
        <v>0</v>
      </c>
    </row>
    <row r="68" spans="1:7" x14ac:dyDescent="0.3">
      <c r="A68" s="25" t="s">
        <v>103</v>
      </c>
      <c r="B68" s="10">
        <v>126582.41399999999</v>
      </c>
      <c r="C68" s="10">
        <v>890011.9920000002</v>
      </c>
      <c r="D68" s="10" t="b">
        <f t="shared" si="2"/>
        <v>0</v>
      </c>
      <c r="E68" s="11">
        <v>173</v>
      </c>
      <c r="F68" s="11">
        <v>674</v>
      </c>
      <c r="G68" s="11" t="b">
        <f t="shared" si="3"/>
        <v>0</v>
      </c>
    </row>
    <row r="69" spans="1:7" x14ac:dyDescent="0.3">
      <c r="A69" s="25" t="s">
        <v>104</v>
      </c>
      <c r="B69" s="10">
        <v>130733.015</v>
      </c>
      <c r="C69" s="10">
        <v>899540.02499999991</v>
      </c>
      <c r="D69" s="10" t="b">
        <f t="shared" si="2"/>
        <v>0</v>
      </c>
      <c r="E69" s="11">
        <v>156</v>
      </c>
      <c r="F69" s="11">
        <v>620</v>
      </c>
      <c r="G69" s="11" t="b">
        <f t="shared" si="3"/>
        <v>0</v>
      </c>
    </row>
    <row r="70" spans="1:7" x14ac:dyDescent="0.3">
      <c r="A70" s="25" t="s">
        <v>105</v>
      </c>
      <c r="B70" s="10">
        <v>135397.79</v>
      </c>
      <c r="C70" s="10">
        <v>908410.39800000004</v>
      </c>
      <c r="D70" s="10" t="b">
        <f t="shared" si="2"/>
        <v>0</v>
      </c>
      <c r="E70" s="11">
        <v>165</v>
      </c>
      <c r="F70" s="11">
        <v>569</v>
      </c>
      <c r="G70" s="11" t="b">
        <f t="shared" si="3"/>
        <v>0</v>
      </c>
    </row>
    <row r="71" spans="1:7" x14ac:dyDescent="0.3">
      <c r="A71" s="25" t="s">
        <v>106</v>
      </c>
      <c r="B71" s="10">
        <v>141084.97</v>
      </c>
      <c r="C71" s="10">
        <v>917125.36500000011</v>
      </c>
      <c r="D71" s="10" t="b">
        <f t="shared" si="2"/>
        <v>0</v>
      </c>
      <c r="E71" s="11">
        <v>159</v>
      </c>
      <c r="F71" s="11">
        <v>595</v>
      </c>
      <c r="G71" s="11" t="b">
        <f t="shared" si="3"/>
        <v>0</v>
      </c>
    </row>
    <row r="72" spans="1:7" x14ac:dyDescent="0.3">
      <c r="A72" s="25" t="s">
        <v>107</v>
      </c>
      <c r="B72" s="10">
        <v>147549.38700000002</v>
      </c>
      <c r="C72" s="10">
        <v>926281.16800000006</v>
      </c>
      <c r="D72" s="10" t="b">
        <f t="shared" si="2"/>
        <v>0</v>
      </c>
      <c r="E72" s="11">
        <v>205</v>
      </c>
      <c r="F72" s="11">
        <v>697</v>
      </c>
      <c r="G72" s="11" t="b">
        <f t="shared" si="3"/>
        <v>0</v>
      </c>
    </row>
    <row r="73" spans="1:7" x14ac:dyDescent="0.3">
      <c r="A73" s="25" t="s">
        <v>108</v>
      </c>
      <c r="B73" s="10">
        <v>153659.04</v>
      </c>
      <c r="C73" s="10">
        <v>935207.24699999986</v>
      </c>
      <c r="D73" s="10" t="b">
        <f t="shared" si="2"/>
        <v>0</v>
      </c>
      <c r="E73" s="11">
        <v>171</v>
      </c>
      <c r="F73" s="11">
        <v>591</v>
      </c>
      <c r="G73" s="11" t="b">
        <f t="shared" si="3"/>
        <v>0</v>
      </c>
    </row>
    <row r="74" spans="1:7" x14ac:dyDescent="0.3">
      <c r="A74" s="25" t="s">
        <v>109</v>
      </c>
      <c r="B74" s="10">
        <v>160565</v>
      </c>
      <c r="C74" s="10">
        <v>943732</v>
      </c>
      <c r="D74" s="10" t="b">
        <f t="shared" si="2"/>
        <v>0</v>
      </c>
      <c r="E74" s="11">
        <v>187</v>
      </c>
      <c r="F74" s="11">
        <v>680</v>
      </c>
      <c r="G74" s="11" t="b">
        <f t="shared" si="3"/>
        <v>0</v>
      </c>
    </row>
    <row r="75" spans="1:7" x14ac:dyDescent="0.3">
      <c r="A75" s="25" t="s">
        <v>111</v>
      </c>
      <c r="B75" s="10">
        <v>70023.527000000002</v>
      </c>
      <c r="C75" s="10">
        <v>589609.86599999992</v>
      </c>
      <c r="D75" s="10" t="b">
        <f t="shared" si="2"/>
        <v>0</v>
      </c>
      <c r="E75" s="11">
        <v>167</v>
      </c>
      <c r="F75" s="11">
        <v>511</v>
      </c>
      <c r="G75" s="11" t="b">
        <f t="shared" si="3"/>
        <v>0</v>
      </c>
    </row>
    <row r="76" spans="1:7" x14ac:dyDescent="0.3">
      <c r="A76" s="25" t="s">
        <v>112</v>
      </c>
      <c r="B76" s="10">
        <v>67206</v>
      </c>
      <c r="C76" s="10">
        <v>585568.80000000005</v>
      </c>
      <c r="D76" s="10" t="b">
        <f t="shared" si="2"/>
        <v>0</v>
      </c>
      <c r="E76" s="11">
        <v>187</v>
      </c>
      <c r="F76" s="11">
        <v>611</v>
      </c>
      <c r="G76" s="11" t="b">
        <f t="shared" si="3"/>
        <v>0</v>
      </c>
    </row>
    <row r="77" spans="1:7" x14ac:dyDescent="0.3">
      <c r="A77" s="25" t="s">
        <v>113</v>
      </c>
      <c r="B77" s="10">
        <v>67116.915000000008</v>
      </c>
      <c r="C77" s="10">
        <v>593955</v>
      </c>
      <c r="D77" s="10" t="b">
        <f t="shared" si="2"/>
        <v>0</v>
      </c>
      <c r="E77" s="11">
        <v>119</v>
      </c>
      <c r="F77" s="11">
        <v>587</v>
      </c>
      <c r="G77" s="11" t="b">
        <f t="shared" si="3"/>
        <v>0</v>
      </c>
    </row>
    <row r="78" spans="1:7" x14ac:dyDescent="0.3">
      <c r="A78" s="25" t="s">
        <v>114</v>
      </c>
      <c r="B78" s="10">
        <v>69662.285000000003</v>
      </c>
      <c r="C78" s="10">
        <v>605153.24100000004</v>
      </c>
      <c r="D78" s="10" t="b">
        <f t="shared" si="2"/>
        <v>0</v>
      </c>
      <c r="E78" s="11">
        <v>179</v>
      </c>
      <c r="F78" s="11">
        <v>607</v>
      </c>
      <c r="G78" s="11" t="b">
        <f t="shared" si="3"/>
        <v>0</v>
      </c>
    </row>
    <row r="79" spans="1:7" x14ac:dyDescent="0.3">
      <c r="A79" s="25" t="s">
        <v>115</v>
      </c>
      <c r="B79" s="10">
        <v>69988.922999999995</v>
      </c>
      <c r="C79" s="10">
        <v>617512.88699999999</v>
      </c>
      <c r="D79" s="10" t="b">
        <f t="shared" si="2"/>
        <v>0</v>
      </c>
      <c r="E79" s="11">
        <v>171</v>
      </c>
      <c r="F79" s="11">
        <v>624</v>
      </c>
      <c r="G79" s="11" t="b">
        <f t="shared" si="3"/>
        <v>0</v>
      </c>
    </row>
    <row r="80" spans="1:7" x14ac:dyDescent="0.3">
      <c r="A80" s="25" t="s">
        <v>116</v>
      </c>
      <c r="B80" s="10">
        <v>71612.168000000005</v>
      </c>
      <c r="C80" s="10">
        <v>633736</v>
      </c>
      <c r="D80" s="10" t="b">
        <f t="shared" si="2"/>
        <v>0</v>
      </c>
      <c r="E80" s="11">
        <v>167</v>
      </c>
      <c r="F80" s="11">
        <v>608</v>
      </c>
      <c r="G80" s="11" t="b">
        <f t="shared" si="3"/>
        <v>0</v>
      </c>
    </row>
    <row r="81" spans="1:7" x14ac:dyDescent="0.3">
      <c r="A81" s="25" t="s">
        <v>117</v>
      </c>
      <c r="B81" s="10">
        <v>73813.175999999992</v>
      </c>
      <c r="C81" s="10">
        <v>647484</v>
      </c>
      <c r="D81" s="10" t="b">
        <f t="shared" si="2"/>
        <v>0</v>
      </c>
      <c r="E81" s="11">
        <v>143</v>
      </c>
      <c r="F81" s="11">
        <v>614</v>
      </c>
      <c r="G81" s="11" t="b">
        <f t="shared" si="3"/>
        <v>0</v>
      </c>
    </row>
    <row r="82" spans="1:7" x14ac:dyDescent="0.3">
      <c r="A82" s="25" t="s">
        <v>118</v>
      </c>
      <c r="B82" s="10">
        <v>75127.025999999998</v>
      </c>
      <c r="C82" s="10">
        <v>660327.01799999992</v>
      </c>
      <c r="D82" s="10" t="b">
        <f t="shared" si="2"/>
        <v>0</v>
      </c>
      <c r="E82" s="11">
        <v>149</v>
      </c>
      <c r="F82" s="11">
        <v>558</v>
      </c>
      <c r="G82" s="11" t="b">
        <f t="shared" si="3"/>
        <v>0</v>
      </c>
    </row>
    <row r="83" spans="1:7" x14ac:dyDescent="0.3">
      <c r="A83" s="25" t="s">
        <v>119</v>
      </c>
      <c r="B83" s="10">
        <v>79769</v>
      </c>
      <c r="C83" s="10">
        <v>672391</v>
      </c>
      <c r="D83" s="10" t="b">
        <f t="shared" si="2"/>
        <v>0</v>
      </c>
      <c r="E83" s="11">
        <v>184</v>
      </c>
      <c r="F83" s="11">
        <v>589</v>
      </c>
      <c r="G83" s="11" t="b">
        <f t="shared" si="3"/>
        <v>0</v>
      </c>
    </row>
    <row r="84" spans="1:7" x14ac:dyDescent="0.3">
      <c r="A84" s="25" t="s">
        <v>121</v>
      </c>
      <c r="B84" s="10">
        <v>3071464.932</v>
      </c>
      <c r="C84" s="10">
        <v>18226216.442999996</v>
      </c>
      <c r="D84" s="10" t="b">
        <f t="shared" si="2"/>
        <v>0</v>
      </c>
      <c r="E84" s="11">
        <v>1861</v>
      </c>
      <c r="F84" s="11">
        <v>2584</v>
      </c>
      <c r="G84" s="11" t="b">
        <f t="shared" si="3"/>
        <v>0</v>
      </c>
    </row>
    <row r="85" spans="1:7" x14ac:dyDescent="0.3">
      <c r="A85" s="25" t="s">
        <v>122</v>
      </c>
      <c r="B85" s="10">
        <v>3132222.9639999997</v>
      </c>
      <c r="C85" s="10">
        <v>18494698.853999998</v>
      </c>
      <c r="D85" s="10" t="b">
        <f t="shared" si="2"/>
        <v>0</v>
      </c>
      <c r="E85" s="11">
        <v>1904</v>
      </c>
      <c r="F85" s="11">
        <v>2500</v>
      </c>
      <c r="G85" s="11" t="b">
        <f t="shared" si="3"/>
        <v>0</v>
      </c>
    </row>
    <row r="86" spans="1:7" x14ac:dyDescent="0.3">
      <c r="A86" s="25" t="s">
        <v>123</v>
      </c>
      <c r="B86" s="10">
        <v>3193384.6750000003</v>
      </c>
      <c r="C86" s="10">
        <v>18592086.343000006</v>
      </c>
      <c r="D86" s="10" t="b">
        <f t="shared" si="2"/>
        <v>0</v>
      </c>
      <c r="E86" s="11">
        <v>2034</v>
      </c>
      <c r="F86" s="11">
        <v>2660</v>
      </c>
      <c r="G86" s="11" t="b">
        <f t="shared" si="3"/>
        <v>0</v>
      </c>
    </row>
    <row r="87" spans="1:7" x14ac:dyDescent="0.3">
      <c r="A87" s="25" t="s">
        <v>124</v>
      </c>
      <c r="B87" s="10">
        <v>3259859.5860000001</v>
      </c>
      <c r="C87" s="10">
        <v>18616132.722999997</v>
      </c>
      <c r="D87" s="10" t="b">
        <f t="shared" si="2"/>
        <v>0</v>
      </c>
      <c r="E87" s="11">
        <v>1985</v>
      </c>
      <c r="F87" s="11">
        <v>2575</v>
      </c>
      <c r="G87" s="11" t="b">
        <f t="shared" si="3"/>
        <v>0</v>
      </c>
    </row>
    <row r="88" spans="1:7" x14ac:dyDescent="0.3">
      <c r="A88" s="25" t="s">
        <v>125</v>
      </c>
      <c r="B88" s="10">
        <v>3313645.4389999993</v>
      </c>
      <c r="C88" s="10">
        <v>18715267.698999994</v>
      </c>
      <c r="D88" s="10" t="b">
        <f t="shared" si="2"/>
        <v>0</v>
      </c>
      <c r="E88" s="11">
        <v>2136</v>
      </c>
      <c r="F88" s="11">
        <v>2837</v>
      </c>
      <c r="G88" s="11" t="b">
        <f t="shared" si="3"/>
        <v>0</v>
      </c>
    </row>
    <row r="89" spans="1:7" x14ac:dyDescent="0.3">
      <c r="A89" s="25" t="s">
        <v>126</v>
      </c>
      <c r="B89" s="10">
        <v>3464609.3659999999</v>
      </c>
      <c r="C89" s="10">
        <v>19139425.962000001</v>
      </c>
      <c r="D89" s="10" t="b">
        <f t="shared" si="2"/>
        <v>0</v>
      </c>
      <c r="E89" s="11">
        <v>2143</v>
      </c>
      <c r="F89" s="11">
        <v>2894</v>
      </c>
      <c r="G89" s="11" t="b">
        <f t="shared" si="3"/>
        <v>0</v>
      </c>
    </row>
    <row r="90" spans="1:7" x14ac:dyDescent="0.3">
      <c r="A90" s="25" t="s">
        <v>127</v>
      </c>
      <c r="B90" s="10">
        <v>3597552.9380000001</v>
      </c>
      <c r="C90" s="10">
        <v>19268714.949999999</v>
      </c>
      <c r="D90" s="10" t="b">
        <f t="shared" si="2"/>
        <v>0</v>
      </c>
      <c r="E90" s="11">
        <v>2271</v>
      </c>
      <c r="F90" s="11">
        <v>2886</v>
      </c>
      <c r="G90" s="11" t="b">
        <f t="shared" si="3"/>
        <v>0</v>
      </c>
    </row>
    <row r="91" spans="1:7" x14ac:dyDescent="0.3">
      <c r="A91" s="25" t="s">
        <v>128</v>
      </c>
      <c r="B91" s="10">
        <v>3784942.3089999994</v>
      </c>
      <c r="C91" s="10">
        <v>19859948.234000001</v>
      </c>
      <c r="D91" s="10" t="b">
        <f t="shared" si="2"/>
        <v>0</v>
      </c>
      <c r="E91" s="11">
        <v>2260</v>
      </c>
      <c r="F91" s="11">
        <v>2996</v>
      </c>
      <c r="G91" s="11" t="b">
        <f t="shared" si="3"/>
        <v>0</v>
      </c>
    </row>
    <row r="92" spans="1:7" x14ac:dyDescent="0.3">
      <c r="A92" s="25" t="s">
        <v>129</v>
      </c>
      <c r="B92" s="10">
        <v>3909738</v>
      </c>
      <c r="C92" s="10">
        <v>20177273</v>
      </c>
      <c r="D92" s="10" t="b">
        <f t="shared" si="2"/>
        <v>0</v>
      </c>
      <c r="E92" s="11">
        <v>2554</v>
      </c>
      <c r="F92" s="11">
        <v>3254</v>
      </c>
      <c r="G92" s="11" t="b">
        <f t="shared" si="3"/>
        <v>0</v>
      </c>
    </row>
    <row r="93" spans="1:7" x14ac:dyDescent="0.3">
      <c r="A93" s="25" t="s">
        <v>131</v>
      </c>
      <c r="B93" s="10">
        <v>946398.8879999998</v>
      </c>
      <c r="C93" s="10">
        <v>9495762.0960000008</v>
      </c>
      <c r="D93" s="10" t="b">
        <f t="shared" si="2"/>
        <v>0</v>
      </c>
      <c r="E93" s="11">
        <v>1163</v>
      </c>
      <c r="F93" s="11">
        <v>1719</v>
      </c>
      <c r="G93" s="11" t="b">
        <f t="shared" si="3"/>
        <v>0</v>
      </c>
    </row>
    <row r="94" spans="1:7" x14ac:dyDescent="0.3">
      <c r="A94" s="25" t="s">
        <v>132</v>
      </c>
      <c r="B94" s="10">
        <v>962370.5129999998</v>
      </c>
      <c r="C94" s="10">
        <v>9411620.6789999977</v>
      </c>
      <c r="D94" s="10" t="b">
        <f t="shared" si="2"/>
        <v>0</v>
      </c>
      <c r="E94" s="11">
        <v>1172</v>
      </c>
      <c r="F94" s="11">
        <v>1677</v>
      </c>
      <c r="G94" s="11" t="b">
        <f t="shared" si="3"/>
        <v>0</v>
      </c>
    </row>
    <row r="95" spans="1:7" x14ac:dyDescent="0.3">
      <c r="A95" s="25" t="s">
        <v>133</v>
      </c>
      <c r="B95" s="10">
        <v>986010.1</v>
      </c>
      <c r="C95" s="10">
        <v>9456452.5209999979</v>
      </c>
      <c r="D95" s="10" t="b">
        <f t="shared" si="2"/>
        <v>0</v>
      </c>
      <c r="E95" s="11">
        <v>1173</v>
      </c>
      <c r="F95" s="11">
        <v>1696</v>
      </c>
      <c r="G95" s="11" t="b">
        <f t="shared" si="3"/>
        <v>0</v>
      </c>
    </row>
    <row r="96" spans="1:7" x14ac:dyDescent="0.3">
      <c r="A96" s="25" t="s">
        <v>134</v>
      </c>
      <c r="B96" s="10">
        <v>1008057.1839999998</v>
      </c>
      <c r="C96" s="10">
        <v>9457130.2430000007</v>
      </c>
      <c r="D96" s="10" t="b">
        <f t="shared" si="2"/>
        <v>0</v>
      </c>
      <c r="E96" s="11">
        <v>1118</v>
      </c>
      <c r="F96" s="11">
        <v>1629</v>
      </c>
      <c r="G96" s="11" t="b">
        <f t="shared" si="3"/>
        <v>0</v>
      </c>
    </row>
    <row r="97" spans="1:7" x14ac:dyDescent="0.3">
      <c r="A97" s="25" t="s">
        <v>135</v>
      </c>
      <c r="B97" s="10">
        <v>1063965.2520000001</v>
      </c>
      <c r="C97" s="10">
        <v>9591114.5960000008</v>
      </c>
      <c r="D97" s="10" t="b">
        <f t="shared" si="2"/>
        <v>0</v>
      </c>
      <c r="E97" s="11">
        <v>1156</v>
      </c>
      <c r="F97" s="11">
        <v>1723</v>
      </c>
      <c r="G97" s="11" t="b">
        <f t="shared" si="3"/>
        <v>0</v>
      </c>
    </row>
    <row r="98" spans="1:7" x14ac:dyDescent="0.3">
      <c r="A98" s="25" t="s">
        <v>136</v>
      </c>
      <c r="B98" s="10">
        <v>1066700.2510000002</v>
      </c>
      <c r="C98" s="10">
        <v>9475736.148</v>
      </c>
      <c r="D98" s="10" t="b">
        <f t="shared" si="2"/>
        <v>0</v>
      </c>
      <c r="E98" s="11">
        <v>1133</v>
      </c>
      <c r="F98" s="11">
        <v>1732</v>
      </c>
      <c r="G98" s="11" t="b">
        <f t="shared" si="3"/>
        <v>0</v>
      </c>
    </row>
    <row r="99" spans="1:7" x14ac:dyDescent="0.3">
      <c r="A99" s="25" t="s">
        <v>137</v>
      </c>
      <c r="B99" s="10">
        <v>1131307.0190000001</v>
      </c>
      <c r="C99" s="10">
        <v>9632345.2739999983</v>
      </c>
      <c r="D99" s="10" t="b">
        <f t="shared" si="2"/>
        <v>0</v>
      </c>
      <c r="E99" s="11">
        <v>1159</v>
      </c>
      <c r="F99" s="11">
        <v>1675</v>
      </c>
      <c r="G99" s="11" t="b">
        <f t="shared" si="3"/>
        <v>0</v>
      </c>
    </row>
    <row r="100" spans="1:7" x14ac:dyDescent="0.3">
      <c r="A100" s="25" t="s">
        <v>138</v>
      </c>
      <c r="B100" s="10">
        <v>1158465.159</v>
      </c>
      <c r="C100" s="10">
        <v>9572972.4810000006</v>
      </c>
      <c r="D100" s="10" t="b">
        <f t="shared" si="2"/>
        <v>0</v>
      </c>
      <c r="E100" s="11">
        <v>1068</v>
      </c>
      <c r="F100" s="11">
        <v>1631</v>
      </c>
      <c r="G100" s="11" t="b">
        <f t="shared" si="3"/>
        <v>0</v>
      </c>
    </row>
    <row r="101" spans="1:7" x14ac:dyDescent="0.3">
      <c r="A101" s="25" t="s">
        <v>139</v>
      </c>
      <c r="B101" s="10">
        <v>1205631</v>
      </c>
      <c r="C101" s="10">
        <v>9582620</v>
      </c>
      <c r="D101" s="10" t="b">
        <f t="shared" si="2"/>
        <v>0</v>
      </c>
      <c r="E101" s="11">
        <v>1117</v>
      </c>
      <c r="F101" s="11">
        <v>1699</v>
      </c>
      <c r="G101" s="11" t="b">
        <f t="shared" si="3"/>
        <v>0</v>
      </c>
    </row>
    <row r="102" spans="1:7" x14ac:dyDescent="0.3">
      <c r="A102" s="25" t="s">
        <v>141</v>
      </c>
      <c r="B102" s="10">
        <v>180646.57</v>
      </c>
      <c r="C102" s="10">
        <v>1282393.3970000001</v>
      </c>
      <c r="D102" s="10" t="b">
        <f t="shared" si="2"/>
        <v>0</v>
      </c>
      <c r="E102" s="11">
        <v>226</v>
      </c>
      <c r="F102" s="11">
        <v>668</v>
      </c>
      <c r="G102" s="11" t="b">
        <f t="shared" si="3"/>
        <v>0</v>
      </c>
    </row>
    <row r="103" spans="1:7" x14ac:dyDescent="0.3">
      <c r="A103" s="25" t="s">
        <v>142</v>
      </c>
      <c r="B103" s="10">
        <v>185908.43599999999</v>
      </c>
      <c r="C103" s="10">
        <v>1333656.534</v>
      </c>
      <c r="D103" s="10" t="b">
        <f t="shared" si="2"/>
        <v>0</v>
      </c>
      <c r="E103" s="11">
        <v>250</v>
      </c>
      <c r="F103" s="11">
        <v>647</v>
      </c>
      <c r="G103" s="11" t="b">
        <f t="shared" si="3"/>
        <v>0</v>
      </c>
    </row>
    <row r="104" spans="1:7" x14ac:dyDescent="0.3">
      <c r="A104" s="25" t="s">
        <v>143</v>
      </c>
      <c r="B104" s="10">
        <v>191821.69</v>
      </c>
      <c r="C104" s="10">
        <v>1348559.379</v>
      </c>
      <c r="D104" s="10" t="b">
        <f t="shared" si="2"/>
        <v>0</v>
      </c>
      <c r="E104" s="11">
        <v>299</v>
      </c>
      <c r="F104" s="11">
        <v>748</v>
      </c>
      <c r="G104" s="11" t="b">
        <f t="shared" si="3"/>
        <v>0</v>
      </c>
    </row>
    <row r="105" spans="1:7" x14ac:dyDescent="0.3">
      <c r="A105" s="25" t="s">
        <v>144</v>
      </c>
      <c r="B105" s="10">
        <v>197109.54499999998</v>
      </c>
      <c r="C105" s="10">
        <v>1362063.882</v>
      </c>
      <c r="D105" s="10" t="b">
        <f t="shared" si="2"/>
        <v>0</v>
      </c>
      <c r="E105" s="11">
        <v>383</v>
      </c>
      <c r="F105" s="11">
        <v>775</v>
      </c>
      <c r="G105" s="11" t="b">
        <f t="shared" si="3"/>
        <v>0</v>
      </c>
    </row>
    <row r="106" spans="1:7" x14ac:dyDescent="0.3">
      <c r="A106" s="25" t="s">
        <v>145</v>
      </c>
      <c r="B106" s="10">
        <v>202208.25300000003</v>
      </c>
      <c r="C106" s="10">
        <v>1372058.0080000001</v>
      </c>
      <c r="D106" s="10" t="b">
        <f t="shared" si="2"/>
        <v>0</v>
      </c>
      <c r="E106" s="11">
        <v>418</v>
      </c>
      <c r="F106" s="11">
        <v>827</v>
      </c>
      <c r="G106" s="11" t="b">
        <f t="shared" si="3"/>
        <v>0</v>
      </c>
    </row>
    <row r="107" spans="1:7" x14ac:dyDescent="0.3">
      <c r="A107" s="25" t="s">
        <v>146</v>
      </c>
      <c r="B107" s="10">
        <v>212874.065</v>
      </c>
      <c r="C107" s="10">
        <v>1391420.05</v>
      </c>
      <c r="D107" s="10" t="b">
        <f t="shared" si="2"/>
        <v>0</v>
      </c>
      <c r="E107" s="11">
        <v>367</v>
      </c>
      <c r="F107" s="11">
        <v>789</v>
      </c>
      <c r="G107" s="11" t="b">
        <f t="shared" si="3"/>
        <v>0</v>
      </c>
    </row>
    <row r="108" spans="1:7" x14ac:dyDescent="0.3">
      <c r="A108" s="25" t="s">
        <v>147</v>
      </c>
      <c r="B108" s="10">
        <v>219910.652</v>
      </c>
      <c r="C108" s="10">
        <v>1405238.2750000001</v>
      </c>
      <c r="D108" s="10" t="b">
        <f t="shared" si="2"/>
        <v>0</v>
      </c>
      <c r="E108" s="11">
        <v>470</v>
      </c>
      <c r="F108" s="11">
        <v>901</v>
      </c>
      <c r="G108" s="11" t="b">
        <f t="shared" si="3"/>
        <v>0</v>
      </c>
    </row>
    <row r="109" spans="1:7" x14ac:dyDescent="0.3">
      <c r="A109" s="25" t="s">
        <v>148</v>
      </c>
      <c r="B109" s="10">
        <v>228155.08799999999</v>
      </c>
      <c r="C109" s="10">
        <v>1413774.7619999999</v>
      </c>
      <c r="D109" s="10" t="b">
        <f t="shared" si="2"/>
        <v>0</v>
      </c>
      <c r="E109" s="11">
        <v>441</v>
      </c>
      <c r="F109" s="11">
        <v>848</v>
      </c>
      <c r="G109" s="11" t="b">
        <f t="shared" si="3"/>
        <v>0</v>
      </c>
    </row>
    <row r="110" spans="1:7" x14ac:dyDescent="0.3">
      <c r="A110" s="25" t="s">
        <v>149</v>
      </c>
      <c r="B110" s="10">
        <v>238126</v>
      </c>
      <c r="C110" s="10">
        <v>1421658</v>
      </c>
      <c r="D110" s="10" t="b">
        <f t="shared" si="2"/>
        <v>0</v>
      </c>
      <c r="E110" s="11">
        <v>540</v>
      </c>
      <c r="F110" s="11">
        <v>947</v>
      </c>
      <c r="G110" s="11" t="b">
        <f t="shared" si="3"/>
        <v>0</v>
      </c>
    </row>
    <row r="111" spans="1:7" x14ac:dyDescent="0.3">
      <c r="A111" s="25" t="s">
        <v>151</v>
      </c>
      <c r="B111" s="10">
        <v>174379.39299999998</v>
      </c>
      <c r="C111" s="10">
        <v>1488828.564</v>
      </c>
      <c r="D111" s="10" t="b">
        <f t="shared" si="2"/>
        <v>0</v>
      </c>
      <c r="E111" s="11">
        <v>190</v>
      </c>
      <c r="F111" s="11">
        <v>632</v>
      </c>
      <c r="G111" s="11" t="b">
        <f t="shared" si="3"/>
        <v>0</v>
      </c>
    </row>
    <row r="112" spans="1:7" x14ac:dyDescent="0.3">
      <c r="A112" s="25" t="s">
        <v>152</v>
      </c>
      <c r="B112" s="10">
        <v>177896.87000000002</v>
      </c>
      <c r="C112" s="10">
        <v>1500151.6910000003</v>
      </c>
      <c r="D112" s="10" t="b">
        <f t="shared" si="2"/>
        <v>0</v>
      </c>
      <c r="E112" s="11">
        <v>226</v>
      </c>
      <c r="F112" s="11">
        <v>609</v>
      </c>
      <c r="G112" s="11" t="b">
        <f t="shared" si="3"/>
        <v>0</v>
      </c>
    </row>
    <row r="113" spans="1:7" x14ac:dyDescent="0.3">
      <c r="A113" s="25" t="s">
        <v>153</v>
      </c>
      <c r="B113" s="10">
        <v>186788.20299999998</v>
      </c>
      <c r="C113" s="10">
        <v>1529301.4080000001</v>
      </c>
      <c r="D113" s="10" t="b">
        <f t="shared" si="2"/>
        <v>0</v>
      </c>
      <c r="E113" s="11">
        <v>195</v>
      </c>
      <c r="F113" s="11">
        <v>608</v>
      </c>
      <c r="G113" s="11" t="b">
        <f t="shared" si="3"/>
        <v>0</v>
      </c>
    </row>
    <row r="114" spans="1:7" x14ac:dyDescent="0.3">
      <c r="A114" s="25" t="s">
        <v>154</v>
      </c>
      <c r="B114" s="10">
        <v>191302.49500000002</v>
      </c>
      <c r="C114" s="10">
        <v>1537633.0829999999</v>
      </c>
      <c r="D114" s="10" t="b">
        <f t="shared" si="2"/>
        <v>0</v>
      </c>
      <c r="E114" s="11">
        <v>195</v>
      </c>
      <c r="F114" s="11">
        <v>638</v>
      </c>
      <c r="G114" s="11" t="b">
        <f t="shared" si="3"/>
        <v>0</v>
      </c>
    </row>
    <row r="115" spans="1:7" x14ac:dyDescent="0.3">
      <c r="A115" s="25" t="s">
        <v>155</v>
      </c>
      <c r="B115" s="10">
        <v>195739.24600000001</v>
      </c>
      <c r="C115" s="10">
        <v>1553908.9680000001</v>
      </c>
      <c r="D115" s="10" t="b">
        <f t="shared" si="2"/>
        <v>0</v>
      </c>
      <c r="E115" s="11">
        <v>251</v>
      </c>
      <c r="F115" s="11">
        <v>649</v>
      </c>
      <c r="G115" s="11" t="b">
        <f t="shared" si="3"/>
        <v>0</v>
      </c>
    </row>
    <row r="116" spans="1:7" x14ac:dyDescent="0.3">
      <c r="A116" s="25" t="s">
        <v>156</v>
      </c>
      <c r="B116" s="10">
        <v>189451.18099999998</v>
      </c>
      <c r="C116" s="10">
        <v>1447080.152</v>
      </c>
      <c r="D116" s="10" t="b">
        <f t="shared" si="2"/>
        <v>0</v>
      </c>
      <c r="E116" s="11">
        <v>214</v>
      </c>
      <c r="F116" s="11">
        <v>627</v>
      </c>
      <c r="G116" s="11" t="b">
        <f t="shared" si="3"/>
        <v>0</v>
      </c>
    </row>
    <row r="117" spans="1:7" x14ac:dyDescent="0.3">
      <c r="A117" s="25" t="s">
        <v>157</v>
      </c>
      <c r="B117" s="10">
        <v>195342.87899999999</v>
      </c>
      <c r="C117" s="10">
        <v>1483419.281</v>
      </c>
      <c r="D117" s="10" t="b">
        <f t="shared" si="2"/>
        <v>0</v>
      </c>
      <c r="E117" s="11">
        <v>203</v>
      </c>
      <c r="F117" s="11">
        <v>668</v>
      </c>
      <c r="G117" s="11" t="b">
        <f t="shared" si="3"/>
        <v>0</v>
      </c>
    </row>
    <row r="118" spans="1:7" x14ac:dyDescent="0.3">
      <c r="A118" s="25" t="s">
        <v>158</v>
      </c>
      <c r="B118" s="10">
        <v>209266.174</v>
      </c>
      <c r="C118" s="10">
        <v>1497334.48</v>
      </c>
      <c r="D118" s="10" t="b">
        <f t="shared" si="2"/>
        <v>0</v>
      </c>
      <c r="E118" s="11">
        <v>187</v>
      </c>
      <c r="F118" s="11">
        <v>605</v>
      </c>
      <c r="G118" s="11" t="b">
        <f t="shared" si="3"/>
        <v>0</v>
      </c>
    </row>
    <row r="119" spans="1:7" x14ac:dyDescent="0.3">
      <c r="A119" s="25" t="s">
        <v>159</v>
      </c>
      <c r="B119" s="10">
        <v>213704</v>
      </c>
      <c r="C119" s="10">
        <v>1477406</v>
      </c>
      <c r="D119" s="10" t="b">
        <f t="shared" si="2"/>
        <v>0</v>
      </c>
      <c r="E119" s="11">
        <v>217</v>
      </c>
      <c r="F119" s="11">
        <v>657</v>
      </c>
      <c r="G119" s="11" t="b">
        <f t="shared" si="3"/>
        <v>0</v>
      </c>
    </row>
    <row r="120" spans="1:7" x14ac:dyDescent="0.3">
      <c r="A120" s="25" t="s">
        <v>161</v>
      </c>
      <c r="B120" s="10">
        <v>1551158.4959999998</v>
      </c>
      <c r="C120" s="10">
        <v>12784232.82</v>
      </c>
      <c r="D120" s="10" t="b">
        <f t="shared" si="2"/>
        <v>0</v>
      </c>
      <c r="E120" s="11">
        <v>2006</v>
      </c>
      <c r="F120" s="11">
        <v>2637</v>
      </c>
      <c r="G120" s="11" t="b">
        <f t="shared" si="3"/>
        <v>0</v>
      </c>
    </row>
    <row r="121" spans="1:7" x14ac:dyDescent="0.3">
      <c r="A121" s="25" t="s">
        <v>162</v>
      </c>
      <c r="B121" s="10">
        <v>1556220.429</v>
      </c>
      <c r="C121" s="10">
        <v>12702946.404999999</v>
      </c>
      <c r="D121" s="10" t="b">
        <f t="shared" si="2"/>
        <v>0</v>
      </c>
      <c r="E121" s="11">
        <v>1912</v>
      </c>
      <c r="F121" s="11">
        <v>2442</v>
      </c>
      <c r="G121" s="11" t="b">
        <f t="shared" si="3"/>
        <v>0</v>
      </c>
    </row>
    <row r="122" spans="1:7" x14ac:dyDescent="0.3">
      <c r="A122" s="25" t="s">
        <v>163</v>
      </c>
      <c r="B122" s="10">
        <v>1559619.9859999998</v>
      </c>
      <c r="C122" s="10">
        <v>12590202.341999998</v>
      </c>
      <c r="D122" s="10" t="b">
        <f t="shared" si="2"/>
        <v>0</v>
      </c>
      <c r="E122" s="11">
        <v>2049</v>
      </c>
      <c r="F122" s="11">
        <v>2629</v>
      </c>
      <c r="G122" s="11" t="b">
        <f t="shared" si="3"/>
        <v>0</v>
      </c>
    </row>
    <row r="123" spans="1:7" x14ac:dyDescent="0.3">
      <c r="A123" s="25" t="s">
        <v>164</v>
      </c>
      <c r="B123" s="10">
        <v>1601625.2590000001</v>
      </c>
      <c r="C123" s="10">
        <v>12698768.038000003</v>
      </c>
      <c r="D123" s="10" t="b">
        <f t="shared" si="2"/>
        <v>0</v>
      </c>
      <c r="E123" s="11">
        <v>1983</v>
      </c>
      <c r="F123" s="11">
        <v>2623</v>
      </c>
      <c r="G123" s="11" t="b">
        <f t="shared" si="3"/>
        <v>0</v>
      </c>
    </row>
    <row r="124" spans="1:7" x14ac:dyDescent="0.3">
      <c r="A124" s="25" t="s">
        <v>165</v>
      </c>
      <c r="B124" s="10">
        <v>1605856.5230000003</v>
      </c>
      <c r="C124" s="10">
        <v>12573798.702000001</v>
      </c>
      <c r="D124" s="10" t="b">
        <f t="shared" si="2"/>
        <v>0</v>
      </c>
      <c r="E124" s="11">
        <v>2122</v>
      </c>
      <c r="F124" s="11">
        <v>2677</v>
      </c>
      <c r="G124" s="11" t="b">
        <f t="shared" si="3"/>
        <v>0</v>
      </c>
    </row>
    <row r="125" spans="1:7" x14ac:dyDescent="0.3">
      <c r="A125" s="25" t="s">
        <v>166</v>
      </c>
      <c r="B125" s="10">
        <v>1630702.03</v>
      </c>
      <c r="C125" s="10">
        <v>12552673.890000002</v>
      </c>
      <c r="D125" s="10" t="b">
        <f t="shared" si="2"/>
        <v>0</v>
      </c>
      <c r="E125" s="11">
        <v>2125</v>
      </c>
      <c r="F125" s="11">
        <v>2735</v>
      </c>
      <c r="G125" s="11" t="b">
        <f t="shared" si="3"/>
        <v>0</v>
      </c>
    </row>
    <row r="126" spans="1:7" x14ac:dyDescent="0.3">
      <c r="A126" s="25" t="s">
        <v>167</v>
      </c>
      <c r="B126" s="10">
        <v>1667285.6799999997</v>
      </c>
      <c r="C126" s="10">
        <v>12510483.438000001</v>
      </c>
      <c r="D126" s="10" t="b">
        <f t="shared" si="2"/>
        <v>0</v>
      </c>
      <c r="E126" s="11">
        <v>1997</v>
      </c>
      <c r="F126" s="11">
        <v>2635</v>
      </c>
      <c r="G126" s="11" t="b">
        <f t="shared" si="3"/>
        <v>0</v>
      </c>
    </row>
    <row r="127" spans="1:7" x14ac:dyDescent="0.3">
      <c r="A127" s="25" t="s">
        <v>168</v>
      </c>
      <c r="B127" s="10">
        <v>1741843.075</v>
      </c>
      <c r="C127" s="10">
        <v>12609899.385000002</v>
      </c>
      <c r="D127" s="10" t="b">
        <f t="shared" si="2"/>
        <v>0</v>
      </c>
      <c r="E127" s="11">
        <v>1799</v>
      </c>
      <c r="F127" s="11">
        <v>2402</v>
      </c>
      <c r="G127" s="11" t="b">
        <f t="shared" si="3"/>
        <v>0</v>
      </c>
    </row>
    <row r="128" spans="1:7" x14ac:dyDescent="0.3">
      <c r="A128" s="25" t="s">
        <v>169</v>
      </c>
      <c r="B128" s="10">
        <v>1773763</v>
      </c>
      <c r="C128" s="10">
        <v>12491161</v>
      </c>
      <c r="D128" s="10" t="b">
        <f t="shared" si="2"/>
        <v>0</v>
      </c>
      <c r="E128" s="11">
        <v>2026</v>
      </c>
      <c r="F128" s="11">
        <v>2665</v>
      </c>
      <c r="G128" s="11" t="b">
        <f t="shared" si="3"/>
        <v>0</v>
      </c>
    </row>
    <row r="129" spans="1:7" x14ac:dyDescent="0.3">
      <c r="A129" s="25" t="s">
        <v>171</v>
      </c>
      <c r="B129" s="10">
        <v>798519.55799999984</v>
      </c>
      <c r="C129" s="10">
        <v>6339155.7479999997</v>
      </c>
      <c r="D129" s="10" t="b">
        <f t="shared" si="2"/>
        <v>0</v>
      </c>
      <c r="E129" s="11">
        <v>952</v>
      </c>
      <c r="F129" s="11">
        <v>1454</v>
      </c>
      <c r="G129" s="11" t="b">
        <f t="shared" si="3"/>
        <v>0</v>
      </c>
    </row>
    <row r="130" spans="1:7" x14ac:dyDescent="0.3">
      <c r="A130" s="25" t="s">
        <v>172</v>
      </c>
      <c r="B130" s="10">
        <v>816965.27399999998</v>
      </c>
      <c r="C130" s="10">
        <v>6418385.2620000001</v>
      </c>
      <c r="D130" s="10" t="b">
        <f t="shared" si="2"/>
        <v>0</v>
      </c>
      <c r="E130" s="11">
        <v>979</v>
      </c>
      <c r="F130" s="11">
        <v>1427</v>
      </c>
      <c r="G130" s="11" t="b">
        <f t="shared" si="3"/>
        <v>0</v>
      </c>
    </row>
    <row r="131" spans="1:7" x14ac:dyDescent="0.3">
      <c r="A131" s="25" t="s">
        <v>173</v>
      </c>
      <c r="B131" s="10">
        <v>782863.51899999985</v>
      </c>
      <c r="C131" s="10">
        <v>6124777.3769999994</v>
      </c>
      <c r="D131" s="10" t="b">
        <f t="shared" ref="D131:D194" si="4">OR($B$3&gt;$J$7,$B$3&lt;$J$8)</f>
        <v>0</v>
      </c>
      <c r="E131" s="11">
        <v>814</v>
      </c>
      <c r="F131" s="11">
        <v>1307</v>
      </c>
      <c r="G131" s="11" t="b">
        <f t="shared" ref="G131:G194" si="5">OR($E$3&gt;$J$14,$E$3&lt;$J$15)</f>
        <v>0</v>
      </c>
    </row>
    <row r="132" spans="1:7" x14ac:dyDescent="0.3">
      <c r="A132" s="25" t="s">
        <v>174</v>
      </c>
      <c r="B132" s="10">
        <v>806244.01600000006</v>
      </c>
      <c r="C132" s="10">
        <v>6194736.2339999992</v>
      </c>
      <c r="D132" s="10" t="b">
        <f t="shared" si="4"/>
        <v>0</v>
      </c>
      <c r="E132" s="11">
        <v>797</v>
      </c>
      <c r="F132" s="11">
        <v>1281</v>
      </c>
      <c r="G132" s="11" t="b">
        <f t="shared" si="5"/>
        <v>0</v>
      </c>
    </row>
    <row r="133" spans="1:7" x14ac:dyDescent="0.3">
      <c r="A133" s="25" t="s">
        <v>175</v>
      </c>
      <c r="B133" s="10">
        <v>831703.03299999994</v>
      </c>
      <c r="C133" s="10">
        <v>6297841.9420000007</v>
      </c>
      <c r="D133" s="10" t="b">
        <f t="shared" si="4"/>
        <v>0</v>
      </c>
      <c r="E133" s="11">
        <v>915</v>
      </c>
      <c r="F133" s="11">
        <v>1402</v>
      </c>
      <c r="G133" s="11" t="b">
        <f t="shared" si="5"/>
        <v>0</v>
      </c>
    </row>
    <row r="134" spans="1:7" x14ac:dyDescent="0.3">
      <c r="A134" s="25" t="s">
        <v>176</v>
      </c>
      <c r="B134" s="10">
        <v>844157.79999999993</v>
      </c>
      <c r="C134" s="10">
        <v>6227423.6239999998</v>
      </c>
      <c r="D134" s="10" t="b">
        <f t="shared" si="4"/>
        <v>0</v>
      </c>
      <c r="E134" s="11">
        <v>840</v>
      </c>
      <c r="F134" s="11">
        <v>1342</v>
      </c>
      <c r="G134" s="11" t="b">
        <f t="shared" si="5"/>
        <v>0</v>
      </c>
    </row>
    <row r="135" spans="1:7" x14ac:dyDescent="0.3">
      <c r="A135" s="25" t="s">
        <v>177</v>
      </c>
      <c r="B135" s="10">
        <v>834075.3949999999</v>
      </c>
      <c r="C135" s="10">
        <v>6086611.4779999992</v>
      </c>
      <c r="D135" s="10" t="b">
        <f t="shared" si="4"/>
        <v>0</v>
      </c>
      <c r="E135" s="11">
        <v>872</v>
      </c>
      <c r="F135" s="11">
        <v>1316</v>
      </c>
      <c r="G135" s="11" t="b">
        <f t="shared" si="5"/>
        <v>0</v>
      </c>
    </row>
    <row r="136" spans="1:7" x14ac:dyDescent="0.3">
      <c r="A136" s="25" t="s">
        <v>178</v>
      </c>
      <c r="B136" s="10">
        <v>883020.91400000011</v>
      </c>
      <c r="C136" s="10">
        <v>6207122.4230000023</v>
      </c>
      <c r="D136" s="10" t="b">
        <f t="shared" si="4"/>
        <v>0</v>
      </c>
      <c r="E136" s="11">
        <v>757</v>
      </c>
      <c r="F136" s="11">
        <v>1213</v>
      </c>
      <c r="G136" s="11" t="b">
        <f t="shared" si="5"/>
        <v>0</v>
      </c>
    </row>
    <row r="137" spans="1:7" x14ac:dyDescent="0.3">
      <c r="A137" s="25" t="s">
        <v>179</v>
      </c>
      <c r="B137" s="10">
        <v>940248</v>
      </c>
      <c r="C137" s="10">
        <v>6424375</v>
      </c>
      <c r="D137" s="10" t="b">
        <f t="shared" si="4"/>
        <v>0</v>
      </c>
      <c r="E137" s="11">
        <v>894</v>
      </c>
      <c r="F137" s="11">
        <v>1312</v>
      </c>
      <c r="G137" s="11" t="b">
        <f t="shared" si="5"/>
        <v>0</v>
      </c>
    </row>
    <row r="138" spans="1:7" x14ac:dyDescent="0.3">
      <c r="A138" s="25" t="s">
        <v>181</v>
      </c>
      <c r="B138" s="10">
        <v>431457.27400000003</v>
      </c>
      <c r="C138" s="10">
        <v>2938705.8050000002</v>
      </c>
      <c r="D138" s="10" t="b">
        <f t="shared" si="4"/>
        <v>0</v>
      </c>
      <c r="E138" s="11">
        <v>548</v>
      </c>
      <c r="F138" s="11">
        <v>984</v>
      </c>
      <c r="G138" s="11" t="b">
        <f t="shared" si="5"/>
        <v>0</v>
      </c>
    </row>
    <row r="139" spans="1:7" x14ac:dyDescent="0.3">
      <c r="A139" s="25" t="s">
        <v>182</v>
      </c>
      <c r="B139" s="10">
        <v>426239.08000000007</v>
      </c>
      <c r="C139" s="10">
        <v>2899422.5510000004</v>
      </c>
      <c r="D139" s="10" t="b">
        <f t="shared" si="4"/>
        <v>0</v>
      </c>
      <c r="E139" s="11">
        <v>526</v>
      </c>
      <c r="F139" s="11">
        <v>1009</v>
      </c>
      <c r="G139" s="11" t="b">
        <f t="shared" si="5"/>
        <v>0</v>
      </c>
    </row>
    <row r="140" spans="1:7" x14ac:dyDescent="0.3">
      <c r="A140" s="25" t="s">
        <v>183</v>
      </c>
      <c r="B140" s="10">
        <v>417420.43500000011</v>
      </c>
      <c r="C140" s="10">
        <v>2839231.5159999998</v>
      </c>
      <c r="D140" s="10" t="b">
        <f t="shared" si="4"/>
        <v>0</v>
      </c>
      <c r="E140" s="11">
        <v>578</v>
      </c>
      <c r="F140" s="11">
        <v>942</v>
      </c>
      <c r="G140" s="11" t="b">
        <f t="shared" si="5"/>
        <v>0</v>
      </c>
    </row>
    <row r="141" spans="1:7" x14ac:dyDescent="0.3">
      <c r="A141" s="25" t="s">
        <v>184</v>
      </c>
      <c r="B141" s="10">
        <v>438910.20600000006</v>
      </c>
      <c r="C141" s="10">
        <v>2959972.9029999999</v>
      </c>
      <c r="D141" s="10" t="b">
        <f t="shared" si="4"/>
        <v>0</v>
      </c>
      <c r="E141" s="11">
        <v>587</v>
      </c>
      <c r="F141" s="11">
        <v>1032</v>
      </c>
      <c r="G141" s="11" t="b">
        <f t="shared" si="5"/>
        <v>0</v>
      </c>
    </row>
    <row r="142" spans="1:7" x14ac:dyDescent="0.3">
      <c r="A142" s="25" t="s">
        <v>185</v>
      </c>
      <c r="B142" s="10">
        <v>424006.62300000008</v>
      </c>
      <c r="C142" s="10">
        <v>2868132.0490000001</v>
      </c>
      <c r="D142" s="10" t="b">
        <f t="shared" si="4"/>
        <v>0</v>
      </c>
      <c r="E142" s="11">
        <v>685</v>
      </c>
      <c r="F142" s="11">
        <v>1113</v>
      </c>
      <c r="G142" s="11" t="b">
        <f t="shared" si="5"/>
        <v>0</v>
      </c>
    </row>
    <row r="143" spans="1:7" x14ac:dyDescent="0.3">
      <c r="A143" s="25" t="s">
        <v>186</v>
      </c>
      <c r="B143" s="10">
        <v>400292.60700000008</v>
      </c>
      <c r="C143" s="10">
        <v>2715444.5570000005</v>
      </c>
      <c r="D143" s="10" t="b">
        <f t="shared" si="4"/>
        <v>0</v>
      </c>
      <c r="E143" s="11">
        <v>513</v>
      </c>
      <c r="F143" s="11">
        <v>966</v>
      </c>
      <c r="G143" s="11" t="b">
        <f t="shared" si="5"/>
        <v>0</v>
      </c>
    </row>
    <row r="144" spans="1:7" x14ac:dyDescent="0.3">
      <c r="A144" s="25" t="s">
        <v>187</v>
      </c>
      <c r="B144" s="10">
        <v>435418.72400000005</v>
      </c>
      <c r="C144" s="10">
        <v>2858400.0020000003</v>
      </c>
      <c r="D144" s="10" t="b">
        <f t="shared" si="4"/>
        <v>0</v>
      </c>
      <c r="E144" s="11">
        <v>529</v>
      </c>
      <c r="F144" s="11">
        <v>998</v>
      </c>
      <c r="G144" s="11" t="b">
        <f t="shared" si="5"/>
        <v>0</v>
      </c>
    </row>
    <row r="145" spans="1:7" x14ac:dyDescent="0.3">
      <c r="A145" s="25" t="s">
        <v>188</v>
      </c>
      <c r="B145" s="10">
        <v>416589.34299999999</v>
      </c>
      <c r="C145" s="10">
        <v>2728510.7030000002</v>
      </c>
      <c r="D145" s="10" t="b">
        <f t="shared" si="4"/>
        <v>0</v>
      </c>
      <c r="E145" s="11">
        <v>438</v>
      </c>
      <c r="F145" s="11">
        <v>880</v>
      </c>
      <c r="G145" s="11" t="b">
        <f t="shared" si="5"/>
        <v>0</v>
      </c>
    </row>
    <row r="146" spans="1:7" x14ac:dyDescent="0.3">
      <c r="A146" s="25" t="s">
        <v>189</v>
      </c>
      <c r="B146" s="10">
        <v>412990</v>
      </c>
      <c r="C146" s="10">
        <v>2660904</v>
      </c>
      <c r="D146" s="10" t="b">
        <f t="shared" si="4"/>
        <v>0</v>
      </c>
      <c r="E146" s="11">
        <v>468</v>
      </c>
      <c r="F146" s="11">
        <v>898</v>
      </c>
      <c r="G146" s="11" t="b">
        <f t="shared" si="5"/>
        <v>0</v>
      </c>
    </row>
    <row r="147" spans="1:7" x14ac:dyDescent="0.3">
      <c r="A147" s="25" t="s">
        <v>191</v>
      </c>
      <c r="B147" s="10">
        <v>357172.13800000004</v>
      </c>
      <c r="C147" s="10">
        <v>2764975.9500000007</v>
      </c>
      <c r="D147" s="10" t="b">
        <f t="shared" si="4"/>
        <v>0</v>
      </c>
      <c r="E147" s="11">
        <v>507</v>
      </c>
      <c r="F147" s="11">
        <v>927</v>
      </c>
      <c r="G147" s="11" t="b">
        <f t="shared" si="5"/>
        <v>0</v>
      </c>
    </row>
    <row r="148" spans="1:7" x14ac:dyDescent="0.3">
      <c r="A148" s="25" t="s">
        <v>192</v>
      </c>
      <c r="B148" s="10">
        <v>355943.4420000001</v>
      </c>
      <c r="C148" s="10">
        <v>2728878.2300000009</v>
      </c>
      <c r="D148" s="10" t="b">
        <f t="shared" si="4"/>
        <v>0</v>
      </c>
      <c r="E148" s="11">
        <v>461</v>
      </c>
      <c r="F148" s="11">
        <v>874</v>
      </c>
      <c r="G148" s="11" t="b">
        <f t="shared" si="5"/>
        <v>0</v>
      </c>
    </row>
    <row r="149" spans="1:7" x14ac:dyDescent="0.3">
      <c r="A149" s="25" t="s">
        <v>193</v>
      </c>
      <c r="B149" s="10">
        <v>355419.89799999993</v>
      </c>
      <c r="C149" s="10">
        <v>2733004.713</v>
      </c>
      <c r="D149" s="10" t="b">
        <f t="shared" si="4"/>
        <v>0</v>
      </c>
      <c r="E149" s="11">
        <v>575</v>
      </c>
      <c r="F149" s="11">
        <v>988</v>
      </c>
      <c r="G149" s="11" t="b">
        <f t="shared" si="5"/>
        <v>0</v>
      </c>
    </row>
    <row r="150" spans="1:7" x14ac:dyDescent="0.3">
      <c r="A150" s="25" t="s">
        <v>194</v>
      </c>
      <c r="B150" s="10">
        <v>364201.97500000003</v>
      </c>
      <c r="C150" s="10">
        <v>2783511.7519999999</v>
      </c>
      <c r="D150" s="10" t="b">
        <f t="shared" si="4"/>
        <v>0</v>
      </c>
      <c r="E150" s="11">
        <v>542</v>
      </c>
      <c r="F150" s="11">
        <v>1008</v>
      </c>
      <c r="G150" s="11" t="b">
        <f t="shared" si="5"/>
        <v>0</v>
      </c>
    </row>
    <row r="151" spans="1:7" x14ac:dyDescent="0.3">
      <c r="A151" s="25" t="s">
        <v>195</v>
      </c>
      <c r="B151" s="10">
        <v>352205.13800000009</v>
      </c>
      <c r="C151" s="10">
        <v>2671071.8319999999</v>
      </c>
      <c r="D151" s="10" t="b">
        <f t="shared" si="4"/>
        <v>0</v>
      </c>
      <c r="E151" s="11">
        <v>604</v>
      </c>
      <c r="F151" s="11">
        <v>1064</v>
      </c>
      <c r="G151" s="11" t="b">
        <f t="shared" si="5"/>
        <v>0</v>
      </c>
    </row>
    <row r="152" spans="1:7" x14ac:dyDescent="0.3">
      <c r="A152" s="25" t="s">
        <v>196</v>
      </c>
      <c r="B152" s="10">
        <v>368061.12199999986</v>
      </c>
      <c r="C152" s="10">
        <v>2722537.7960000001</v>
      </c>
      <c r="D152" s="10" t="b">
        <f t="shared" si="4"/>
        <v>0</v>
      </c>
      <c r="E152" s="11">
        <v>503</v>
      </c>
      <c r="F152" s="11">
        <v>898</v>
      </c>
      <c r="G152" s="11" t="b">
        <f t="shared" si="5"/>
        <v>0</v>
      </c>
    </row>
    <row r="153" spans="1:7" x14ac:dyDescent="0.3">
      <c r="A153" s="25" t="s">
        <v>197</v>
      </c>
      <c r="B153" s="10">
        <v>385218.79200000007</v>
      </c>
      <c r="C153" s="10">
        <v>2767448.3620000002</v>
      </c>
      <c r="D153" s="10" t="b">
        <f t="shared" si="4"/>
        <v>0</v>
      </c>
      <c r="E153" s="11">
        <v>569</v>
      </c>
      <c r="F153" s="11">
        <v>999</v>
      </c>
      <c r="G153" s="11" t="b">
        <f t="shared" si="5"/>
        <v>0</v>
      </c>
    </row>
    <row r="154" spans="1:7" x14ac:dyDescent="0.3">
      <c r="A154" s="25" t="s">
        <v>198</v>
      </c>
      <c r="B154" s="10">
        <v>384869.66600000003</v>
      </c>
      <c r="C154" s="10">
        <v>2743390.4389999998</v>
      </c>
      <c r="D154" s="10" t="b">
        <f t="shared" si="4"/>
        <v>0</v>
      </c>
      <c r="E154" s="11">
        <v>431</v>
      </c>
      <c r="F154" s="11">
        <v>890</v>
      </c>
      <c r="G154" s="11" t="b">
        <f t="shared" si="5"/>
        <v>0</v>
      </c>
    </row>
    <row r="155" spans="1:7" x14ac:dyDescent="0.3">
      <c r="A155" s="25" t="s">
        <v>199</v>
      </c>
      <c r="B155" s="10">
        <v>393739</v>
      </c>
      <c r="C155" s="10">
        <v>2714883</v>
      </c>
      <c r="D155" s="10" t="b">
        <f t="shared" si="4"/>
        <v>0</v>
      </c>
      <c r="E155" s="11">
        <v>468</v>
      </c>
      <c r="F155" s="11">
        <v>908</v>
      </c>
      <c r="G155" s="11" t="b">
        <f t="shared" si="5"/>
        <v>0</v>
      </c>
    </row>
    <row r="156" spans="1:7" x14ac:dyDescent="0.3">
      <c r="A156" s="25" t="s">
        <v>201</v>
      </c>
      <c r="B156" s="10">
        <v>546937.87699999986</v>
      </c>
      <c r="C156" s="10">
        <v>4238424.0130000003</v>
      </c>
      <c r="D156" s="10" t="b">
        <f t="shared" si="4"/>
        <v>0</v>
      </c>
      <c r="E156" s="11">
        <v>798</v>
      </c>
      <c r="F156" s="11">
        <v>1219</v>
      </c>
      <c r="G156" s="11" t="b">
        <f t="shared" si="5"/>
        <v>0</v>
      </c>
    </row>
    <row r="157" spans="1:7" x14ac:dyDescent="0.3">
      <c r="A157" s="25" t="s">
        <v>202</v>
      </c>
      <c r="B157" s="10">
        <v>524273.91599999997</v>
      </c>
      <c r="C157" s="10">
        <v>4032332.2879999992</v>
      </c>
      <c r="D157" s="10" t="b">
        <f t="shared" si="4"/>
        <v>0</v>
      </c>
      <c r="E157" s="11">
        <v>761</v>
      </c>
      <c r="F157" s="11">
        <v>1177</v>
      </c>
      <c r="G157" s="11" t="b">
        <f t="shared" si="5"/>
        <v>0</v>
      </c>
    </row>
    <row r="158" spans="1:7" x14ac:dyDescent="0.3">
      <c r="A158" s="25" t="s">
        <v>203</v>
      </c>
      <c r="B158" s="10">
        <v>541225.69300000009</v>
      </c>
      <c r="C158" s="10">
        <v>4080705.8140000002</v>
      </c>
      <c r="D158" s="10" t="b">
        <f t="shared" si="4"/>
        <v>0</v>
      </c>
      <c r="E158" s="11">
        <v>766</v>
      </c>
      <c r="F158" s="11">
        <v>1220</v>
      </c>
      <c r="G158" s="11" t="b">
        <f t="shared" si="5"/>
        <v>0</v>
      </c>
    </row>
    <row r="159" spans="1:7" x14ac:dyDescent="0.3">
      <c r="A159" s="25" t="s">
        <v>204</v>
      </c>
      <c r="B159" s="10">
        <v>561653.07000000007</v>
      </c>
      <c r="C159" s="10">
        <v>4188790.4250000003</v>
      </c>
      <c r="D159" s="10" t="b">
        <f t="shared" si="4"/>
        <v>0</v>
      </c>
      <c r="E159" s="11">
        <v>711</v>
      </c>
      <c r="F159" s="11">
        <v>1156</v>
      </c>
      <c r="G159" s="11" t="b">
        <f t="shared" si="5"/>
        <v>0</v>
      </c>
    </row>
    <row r="160" spans="1:7" x14ac:dyDescent="0.3">
      <c r="A160" s="25" t="s">
        <v>205</v>
      </c>
      <c r="B160" s="10">
        <v>559609.09300000011</v>
      </c>
      <c r="C160" s="10">
        <v>4096819.5780000002</v>
      </c>
      <c r="D160" s="10" t="b">
        <f t="shared" si="4"/>
        <v>0</v>
      </c>
      <c r="E160" s="11">
        <v>749</v>
      </c>
      <c r="F160" s="11">
        <v>1195</v>
      </c>
      <c r="G160" s="11" t="b">
        <f t="shared" si="5"/>
        <v>0</v>
      </c>
    </row>
    <row r="161" spans="1:7" x14ac:dyDescent="0.3">
      <c r="A161" s="25" t="s">
        <v>206</v>
      </c>
      <c r="B161" s="10">
        <v>561445.85</v>
      </c>
      <c r="C161" s="10">
        <v>4030928.3710000003</v>
      </c>
      <c r="D161" s="10" t="b">
        <f t="shared" si="4"/>
        <v>0</v>
      </c>
      <c r="E161" s="11">
        <v>795</v>
      </c>
      <c r="F161" s="11">
        <v>1303</v>
      </c>
      <c r="G161" s="11" t="b">
        <f t="shared" si="5"/>
        <v>0</v>
      </c>
    </row>
    <row r="162" spans="1:7" x14ac:dyDescent="0.3">
      <c r="A162" s="25" t="s">
        <v>207</v>
      </c>
      <c r="B162" s="10">
        <v>596258.80399999989</v>
      </c>
      <c r="C162" s="10">
        <v>4140644.9669999992</v>
      </c>
      <c r="D162" s="10" t="b">
        <f t="shared" si="4"/>
        <v>0</v>
      </c>
      <c r="E162" s="11">
        <v>801</v>
      </c>
      <c r="F162" s="11">
        <v>1291</v>
      </c>
      <c r="G162" s="11" t="b">
        <f t="shared" si="5"/>
        <v>0</v>
      </c>
    </row>
    <row r="163" spans="1:7" x14ac:dyDescent="0.3">
      <c r="A163" s="25" t="s">
        <v>208</v>
      </c>
      <c r="B163" s="10">
        <v>602014.45500000007</v>
      </c>
      <c r="C163" s="10">
        <v>4055627.8049999997</v>
      </c>
      <c r="D163" s="10" t="b">
        <f t="shared" si="4"/>
        <v>0</v>
      </c>
      <c r="E163" s="11">
        <v>699</v>
      </c>
      <c r="F163" s="11">
        <v>1175</v>
      </c>
      <c r="G163" s="11" t="b">
        <f t="shared" si="5"/>
        <v>0</v>
      </c>
    </row>
    <row r="164" spans="1:7" x14ac:dyDescent="0.3">
      <c r="A164" s="25" t="s">
        <v>209</v>
      </c>
      <c r="B164" s="10">
        <v>589340</v>
      </c>
      <c r="C164" s="10">
        <v>3887172</v>
      </c>
      <c r="D164" s="10" t="b">
        <f t="shared" si="4"/>
        <v>0</v>
      </c>
      <c r="E164" s="11">
        <v>750</v>
      </c>
      <c r="F164" s="11">
        <v>1204</v>
      </c>
      <c r="G164" s="11" t="b">
        <f t="shared" si="5"/>
        <v>0</v>
      </c>
    </row>
    <row r="165" spans="1:7" x14ac:dyDescent="0.3">
      <c r="A165" s="25" t="s">
        <v>211</v>
      </c>
      <c r="B165" s="10">
        <v>534792.00600000005</v>
      </c>
      <c r="C165" s="10">
        <v>4412702.9440000001</v>
      </c>
      <c r="D165" s="10" t="b">
        <f t="shared" si="4"/>
        <v>0</v>
      </c>
      <c r="E165" s="11">
        <v>686</v>
      </c>
      <c r="F165" s="11">
        <v>1136</v>
      </c>
      <c r="G165" s="11" t="b">
        <f t="shared" si="5"/>
        <v>0</v>
      </c>
    </row>
    <row r="166" spans="1:7" x14ac:dyDescent="0.3">
      <c r="A166" s="25" t="s">
        <v>212</v>
      </c>
      <c r="B166" s="10">
        <v>535176.98699999996</v>
      </c>
      <c r="C166" s="10">
        <v>4422686.9530000007</v>
      </c>
      <c r="D166" s="10" t="b">
        <f t="shared" si="4"/>
        <v>0</v>
      </c>
      <c r="E166" s="11">
        <v>727</v>
      </c>
      <c r="F166" s="11">
        <v>1113</v>
      </c>
      <c r="G166" s="11" t="b">
        <f t="shared" si="5"/>
        <v>0</v>
      </c>
    </row>
    <row r="167" spans="1:7" x14ac:dyDescent="0.3">
      <c r="A167" s="25" t="s">
        <v>213</v>
      </c>
      <c r="B167" s="10">
        <v>546632.58600000001</v>
      </c>
      <c r="C167" s="10">
        <v>4465755.7429999998</v>
      </c>
      <c r="D167" s="10" t="b">
        <f t="shared" si="4"/>
        <v>0</v>
      </c>
      <c r="E167" s="11">
        <v>674</v>
      </c>
      <c r="F167" s="11">
        <v>1120</v>
      </c>
      <c r="G167" s="11" t="b">
        <f t="shared" si="5"/>
        <v>0</v>
      </c>
    </row>
    <row r="168" spans="1:7" x14ac:dyDescent="0.3">
      <c r="A168" s="25" t="s">
        <v>214</v>
      </c>
      <c r="B168" s="10">
        <v>540326.72</v>
      </c>
      <c r="C168" s="10">
        <v>4385802.568</v>
      </c>
      <c r="D168" s="10" t="b">
        <f t="shared" si="4"/>
        <v>0</v>
      </c>
      <c r="E168" s="11">
        <v>635</v>
      </c>
      <c r="F168" s="11">
        <v>1067</v>
      </c>
      <c r="G168" s="11" t="b">
        <f t="shared" si="5"/>
        <v>0</v>
      </c>
    </row>
    <row r="169" spans="1:7" x14ac:dyDescent="0.3">
      <c r="A169" s="25" t="s">
        <v>215</v>
      </c>
      <c r="B169" s="10">
        <v>547080.58800000011</v>
      </c>
      <c r="C169" s="10">
        <v>4327632.9859999996</v>
      </c>
      <c r="D169" s="10" t="b">
        <f t="shared" si="4"/>
        <v>0</v>
      </c>
      <c r="E169" s="11">
        <v>650</v>
      </c>
      <c r="F169" s="11">
        <v>1139</v>
      </c>
      <c r="G169" s="11" t="b">
        <f t="shared" si="5"/>
        <v>0</v>
      </c>
    </row>
    <row r="170" spans="1:7" x14ac:dyDescent="0.3">
      <c r="A170" s="25" t="s">
        <v>216</v>
      </c>
      <c r="B170" s="10">
        <v>580674.83199999994</v>
      </c>
      <c r="C170" s="10">
        <v>4462592.9780000001</v>
      </c>
      <c r="D170" s="10" t="b">
        <f t="shared" si="4"/>
        <v>0</v>
      </c>
      <c r="E170" s="11">
        <v>603</v>
      </c>
      <c r="F170" s="11">
        <v>1086</v>
      </c>
      <c r="G170" s="11" t="b">
        <f t="shared" si="5"/>
        <v>0</v>
      </c>
    </row>
    <row r="171" spans="1:7" x14ac:dyDescent="0.3">
      <c r="A171" s="25" t="s">
        <v>217</v>
      </c>
      <c r="B171" s="10">
        <v>583976.42999999993</v>
      </c>
      <c r="C171" s="10">
        <v>4386676.0360000012</v>
      </c>
      <c r="D171" s="10" t="b">
        <f t="shared" si="4"/>
        <v>0</v>
      </c>
      <c r="E171" s="11">
        <v>589</v>
      </c>
      <c r="F171" s="11">
        <v>976</v>
      </c>
      <c r="G171" s="11" t="b">
        <f t="shared" si="5"/>
        <v>0</v>
      </c>
    </row>
    <row r="172" spans="1:7" x14ac:dyDescent="0.3">
      <c r="A172" s="25" t="s">
        <v>218</v>
      </c>
      <c r="B172" s="10">
        <v>652120.7350000001</v>
      </c>
      <c r="C172" s="10">
        <v>4479759.3600000003</v>
      </c>
      <c r="D172" s="10" t="b">
        <f t="shared" si="4"/>
        <v>0</v>
      </c>
      <c r="E172" s="11">
        <v>523</v>
      </c>
      <c r="F172" s="11">
        <v>942</v>
      </c>
      <c r="G172" s="11" t="b">
        <f t="shared" si="5"/>
        <v>0</v>
      </c>
    </row>
    <row r="173" spans="1:7" x14ac:dyDescent="0.3">
      <c r="A173" s="25" t="s">
        <v>219</v>
      </c>
      <c r="B173" s="10">
        <v>602907</v>
      </c>
      <c r="C173" s="10">
        <v>4332996</v>
      </c>
      <c r="D173" s="10" t="b">
        <f t="shared" si="4"/>
        <v>0</v>
      </c>
      <c r="E173" s="11">
        <v>599</v>
      </c>
      <c r="F173" s="11">
        <v>1075</v>
      </c>
      <c r="G173" s="11" t="b">
        <f t="shared" si="5"/>
        <v>0</v>
      </c>
    </row>
    <row r="174" spans="1:7" x14ac:dyDescent="0.3">
      <c r="A174" s="25" t="s">
        <v>221</v>
      </c>
      <c r="B174" s="10">
        <v>197784.867</v>
      </c>
      <c r="C174" s="10">
        <v>1317115.4949999999</v>
      </c>
      <c r="D174" s="10" t="b">
        <f t="shared" si="4"/>
        <v>0</v>
      </c>
      <c r="E174" s="11">
        <v>209</v>
      </c>
      <c r="F174" s="11">
        <v>660</v>
      </c>
      <c r="G174" s="11" t="b">
        <f t="shared" si="5"/>
        <v>0</v>
      </c>
    </row>
    <row r="175" spans="1:7" x14ac:dyDescent="0.3">
      <c r="A175" s="25" t="s">
        <v>222</v>
      </c>
      <c r="B175" s="10">
        <v>203415.772</v>
      </c>
      <c r="C175" s="10">
        <v>1328035.2000000002</v>
      </c>
      <c r="D175" s="10" t="b">
        <f t="shared" si="4"/>
        <v>0</v>
      </c>
      <c r="E175" s="11">
        <v>245</v>
      </c>
      <c r="F175" s="11">
        <v>649</v>
      </c>
      <c r="G175" s="11" t="b">
        <f t="shared" si="5"/>
        <v>0</v>
      </c>
    </row>
    <row r="176" spans="1:7" x14ac:dyDescent="0.3">
      <c r="A176" s="25" t="s">
        <v>223</v>
      </c>
      <c r="B176" s="10">
        <v>205112.72999999998</v>
      </c>
      <c r="C176" s="10">
        <v>1329030.8739999998</v>
      </c>
      <c r="D176" s="10" t="b">
        <f t="shared" si="4"/>
        <v>0</v>
      </c>
      <c r="E176" s="11">
        <v>280</v>
      </c>
      <c r="F176" s="11">
        <v>706</v>
      </c>
      <c r="G176" s="11" t="b">
        <f t="shared" si="5"/>
        <v>0</v>
      </c>
    </row>
    <row r="177" spans="1:7" x14ac:dyDescent="0.3">
      <c r="A177" s="25" t="s">
        <v>224</v>
      </c>
      <c r="B177" s="10">
        <v>209726.864</v>
      </c>
      <c r="C177" s="10">
        <v>1312107.52</v>
      </c>
      <c r="D177" s="10" t="b">
        <f t="shared" si="4"/>
        <v>0</v>
      </c>
      <c r="E177" s="11">
        <v>215</v>
      </c>
      <c r="F177" s="11">
        <v>660</v>
      </c>
      <c r="G177" s="11" t="b">
        <f t="shared" si="5"/>
        <v>0</v>
      </c>
    </row>
    <row r="178" spans="1:7" x14ac:dyDescent="0.3">
      <c r="A178" s="25" t="s">
        <v>225</v>
      </c>
      <c r="B178" s="10">
        <v>220400.67299999998</v>
      </c>
      <c r="C178" s="10">
        <v>1329560.8050000002</v>
      </c>
      <c r="D178" s="10" t="b">
        <f t="shared" si="4"/>
        <v>0</v>
      </c>
      <c r="E178" s="11">
        <v>215</v>
      </c>
      <c r="F178" s="11">
        <v>590</v>
      </c>
      <c r="G178" s="11" t="b">
        <f t="shared" si="5"/>
        <v>0</v>
      </c>
    </row>
    <row r="179" spans="1:7" x14ac:dyDescent="0.3">
      <c r="A179" s="25" t="s">
        <v>226</v>
      </c>
      <c r="B179" s="10">
        <v>226674.226</v>
      </c>
      <c r="C179" s="10">
        <v>1328796.3589999997</v>
      </c>
      <c r="D179" s="10" t="b">
        <f t="shared" si="4"/>
        <v>0</v>
      </c>
      <c r="E179" s="11">
        <v>223</v>
      </c>
      <c r="F179" s="11">
        <v>620</v>
      </c>
      <c r="G179" s="11" t="b">
        <f t="shared" si="5"/>
        <v>0</v>
      </c>
    </row>
    <row r="180" spans="1:7" x14ac:dyDescent="0.3">
      <c r="A180" s="25" t="s">
        <v>227</v>
      </c>
      <c r="B180" s="10">
        <v>226323.83200000002</v>
      </c>
      <c r="C180" s="10">
        <v>1294144.608</v>
      </c>
      <c r="D180" s="10" t="b">
        <f t="shared" si="4"/>
        <v>0</v>
      </c>
      <c r="E180" s="11">
        <v>309</v>
      </c>
      <c r="F180" s="11">
        <v>791</v>
      </c>
      <c r="G180" s="11" t="b">
        <f t="shared" si="5"/>
        <v>0</v>
      </c>
    </row>
    <row r="181" spans="1:7" x14ac:dyDescent="0.3">
      <c r="A181" s="25" t="s">
        <v>228</v>
      </c>
      <c r="B181" s="10">
        <v>228693.141</v>
      </c>
      <c r="C181" s="10">
        <v>1262194.277</v>
      </c>
      <c r="D181" s="10" t="b">
        <f t="shared" si="4"/>
        <v>0</v>
      </c>
      <c r="E181" s="11">
        <v>247</v>
      </c>
      <c r="F181" s="11">
        <v>657</v>
      </c>
      <c r="G181" s="11" t="b">
        <f t="shared" si="5"/>
        <v>0</v>
      </c>
    </row>
    <row r="182" spans="1:7" x14ac:dyDescent="0.3">
      <c r="A182" s="25" t="s">
        <v>229</v>
      </c>
      <c r="B182" s="10">
        <v>231559</v>
      </c>
      <c r="C182" s="10">
        <v>1243290</v>
      </c>
      <c r="D182" s="10" t="b">
        <f t="shared" si="4"/>
        <v>0</v>
      </c>
      <c r="E182" s="11">
        <v>247</v>
      </c>
      <c r="F182" s="11">
        <v>697</v>
      </c>
      <c r="G182" s="11" t="b">
        <f t="shared" si="5"/>
        <v>0</v>
      </c>
    </row>
    <row r="183" spans="1:7" x14ac:dyDescent="0.3">
      <c r="A183" s="25" t="s">
        <v>231</v>
      </c>
      <c r="B183" s="10">
        <v>663114.52299999993</v>
      </c>
      <c r="C183" s="10">
        <v>5636543.6790000005</v>
      </c>
      <c r="D183" s="10" t="b">
        <f t="shared" si="4"/>
        <v>0</v>
      </c>
      <c r="E183" s="11">
        <v>759</v>
      </c>
      <c r="F183" s="11">
        <v>1164</v>
      </c>
      <c r="G183" s="11" t="b">
        <f t="shared" si="5"/>
        <v>0</v>
      </c>
    </row>
    <row r="184" spans="1:7" x14ac:dyDescent="0.3">
      <c r="A184" s="25" t="s">
        <v>232</v>
      </c>
      <c r="B184" s="10">
        <v>676447.65799999994</v>
      </c>
      <c r="C184" s="10">
        <v>5696232.7239999995</v>
      </c>
      <c r="D184" s="10" t="b">
        <f t="shared" si="4"/>
        <v>0</v>
      </c>
      <c r="E184" s="11">
        <v>759</v>
      </c>
      <c r="F184" s="11">
        <v>1221</v>
      </c>
      <c r="G184" s="11" t="b">
        <f t="shared" si="5"/>
        <v>0</v>
      </c>
    </row>
    <row r="185" spans="1:7" x14ac:dyDescent="0.3">
      <c r="A185" s="25" t="s">
        <v>233</v>
      </c>
      <c r="B185" s="10">
        <v>691979.24199999997</v>
      </c>
      <c r="C185" s="10">
        <v>5703537.4079999998</v>
      </c>
      <c r="D185" s="10" t="b">
        <f t="shared" si="4"/>
        <v>0</v>
      </c>
      <c r="E185" s="11">
        <v>859</v>
      </c>
      <c r="F185" s="11">
        <v>1352</v>
      </c>
      <c r="G185" s="11" t="b">
        <f t="shared" si="5"/>
        <v>0</v>
      </c>
    </row>
    <row r="186" spans="1:7" x14ac:dyDescent="0.3">
      <c r="A186" s="25" t="s">
        <v>234</v>
      </c>
      <c r="B186" s="10">
        <v>716292.64900000009</v>
      </c>
      <c r="C186" s="10">
        <v>5783376.4100000001</v>
      </c>
      <c r="D186" s="10" t="b">
        <f t="shared" si="4"/>
        <v>0</v>
      </c>
      <c r="E186" s="11">
        <v>777</v>
      </c>
      <c r="F186" s="11">
        <v>1228</v>
      </c>
      <c r="G186" s="11" t="b">
        <f t="shared" si="5"/>
        <v>0</v>
      </c>
    </row>
    <row r="187" spans="1:7" x14ac:dyDescent="0.3">
      <c r="A187" s="25" t="s">
        <v>235</v>
      </c>
      <c r="B187" s="10">
        <v>734077.25</v>
      </c>
      <c r="C187" s="10">
        <v>5804647.2190000005</v>
      </c>
      <c r="D187" s="10" t="b">
        <f t="shared" si="4"/>
        <v>0</v>
      </c>
      <c r="E187" s="11">
        <v>923</v>
      </c>
      <c r="F187" s="11">
        <v>1443</v>
      </c>
      <c r="G187" s="11" t="b">
        <f t="shared" si="5"/>
        <v>0</v>
      </c>
    </row>
    <row r="188" spans="1:7" x14ac:dyDescent="0.3">
      <c r="A188" s="25" t="s">
        <v>236</v>
      </c>
      <c r="B188" s="10">
        <v>763840.40599999984</v>
      </c>
      <c r="C188" s="10">
        <v>5884417.2030000007</v>
      </c>
      <c r="D188" s="10" t="b">
        <f t="shared" si="4"/>
        <v>0</v>
      </c>
      <c r="E188" s="11">
        <v>805</v>
      </c>
      <c r="F188" s="11">
        <v>1253</v>
      </c>
      <c r="G188" s="11" t="b">
        <f t="shared" si="5"/>
        <v>0</v>
      </c>
    </row>
    <row r="189" spans="1:7" x14ac:dyDescent="0.3">
      <c r="A189" s="25" t="s">
        <v>237</v>
      </c>
      <c r="B189" s="10">
        <v>786230.71899999992</v>
      </c>
      <c r="C189" s="10">
        <v>5933513.165</v>
      </c>
      <c r="D189" s="10" t="b">
        <f t="shared" si="4"/>
        <v>0</v>
      </c>
      <c r="E189" s="11">
        <v>995</v>
      </c>
      <c r="F189" s="11">
        <v>1449</v>
      </c>
      <c r="G189" s="11" t="b">
        <f t="shared" si="5"/>
        <v>0</v>
      </c>
    </row>
    <row r="190" spans="1:7" x14ac:dyDescent="0.3">
      <c r="A190" s="25" t="s">
        <v>238</v>
      </c>
      <c r="B190" s="10">
        <v>804822.50200000009</v>
      </c>
      <c r="C190" s="10">
        <v>5879798.6550000012</v>
      </c>
      <c r="D190" s="10" t="b">
        <f t="shared" si="4"/>
        <v>0</v>
      </c>
      <c r="E190" s="11">
        <v>844</v>
      </c>
      <c r="F190" s="11">
        <v>1295</v>
      </c>
      <c r="G190" s="11" t="b">
        <f t="shared" si="5"/>
        <v>0</v>
      </c>
    </row>
    <row r="191" spans="1:7" x14ac:dyDescent="0.3">
      <c r="A191" s="25" t="s">
        <v>239</v>
      </c>
      <c r="B191" s="10">
        <v>836474</v>
      </c>
      <c r="C191" s="10">
        <v>5921207</v>
      </c>
      <c r="D191" s="10" t="b">
        <f t="shared" si="4"/>
        <v>0</v>
      </c>
      <c r="E191" s="11">
        <v>834</v>
      </c>
      <c r="F191" s="11">
        <v>1254</v>
      </c>
      <c r="G191" s="11" t="b">
        <f t="shared" si="5"/>
        <v>0</v>
      </c>
    </row>
    <row r="192" spans="1:7" x14ac:dyDescent="0.3">
      <c r="A192" s="25" t="s">
        <v>241</v>
      </c>
      <c r="B192" s="10">
        <v>868998.38300000003</v>
      </c>
      <c r="C192" s="10">
        <v>6509484.7860000012</v>
      </c>
      <c r="D192" s="10" t="b">
        <f t="shared" si="4"/>
        <v>0</v>
      </c>
      <c r="E192" s="11">
        <v>1174</v>
      </c>
      <c r="F192" s="11">
        <v>1629</v>
      </c>
      <c r="G192" s="11" t="b">
        <f t="shared" si="5"/>
        <v>0</v>
      </c>
    </row>
    <row r="193" spans="1:7" x14ac:dyDescent="0.3">
      <c r="A193" s="25" t="s">
        <v>242</v>
      </c>
      <c r="B193" s="10">
        <v>874616.72600000002</v>
      </c>
      <c r="C193" s="10">
        <v>6471499.4029999999</v>
      </c>
      <c r="D193" s="10" t="b">
        <f t="shared" si="4"/>
        <v>0</v>
      </c>
      <c r="E193" s="11">
        <v>1144</v>
      </c>
      <c r="F193" s="11">
        <v>1582</v>
      </c>
      <c r="G193" s="11" t="b">
        <f t="shared" si="5"/>
        <v>0</v>
      </c>
    </row>
    <row r="194" spans="1:7" x14ac:dyDescent="0.3">
      <c r="A194" s="25" t="s">
        <v>243</v>
      </c>
      <c r="B194" s="10">
        <v>894689.74699999997</v>
      </c>
      <c r="C194" s="10">
        <v>6512800.0109999999</v>
      </c>
      <c r="D194" s="10" t="b">
        <f t="shared" si="4"/>
        <v>0</v>
      </c>
      <c r="E194" s="11">
        <v>1278</v>
      </c>
      <c r="F194" s="11">
        <v>1674</v>
      </c>
      <c r="G194" s="11" t="b">
        <f t="shared" si="5"/>
        <v>0</v>
      </c>
    </row>
    <row r="195" spans="1:7" x14ac:dyDescent="0.3">
      <c r="A195" s="25" t="s">
        <v>244</v>
      </c>
      <c r="B195" s="10">
        <v>909459.3820000001</v>
      </c>
      <c r="C195" s="10">
        <v>6547258.8209999995</v>
      </c>
      <c r="D195" s="10" t="b">
        <f t="shared" ref="D195:D258" si="6">OR($B$3&gt;$J$7,$B$3&lt;$J$8)</f>
        <v>0</v>
      </c>
      <c r="E195" s="11">
        <v>1216</v>
      </c>
      <c r="F195" s="11">
        <v>1701</v>
      </c>
      <c r="G195" s="11" t="b">
        <f t="shared" ref="G195:G258" si="7">OR($E$3&gt;$J$14,$E$3&lt;$J$15)</f>
        <v>0</v>
      </c>
    </row>
    <row r="196" spans="1:7" x14ac:dyDescent="0.3">
      <c r="A196" s="25" t="s">
        <v>245</v>
      </c>
      <c r="B196" s="10">
        <v>935524.70600000012</v>
      </c>
      <c r="C196" s="10">
        <v>6610466.2410000004</v>
      </c>
      <c r="D196" s="10" t="b">
        <f t="shared" si="6"/>
        <v>0</v>
      </c>
      <c r="E196" s="11">
        <v>1399</v>
      </c>
      <c r="F196" s="11">
        <v>1801</v>
      </c>
      <c r="G196" s="11" t="b">
        <f t="shared" si="7"/>
        <v>0</v>
      </c>
    </row>
    <row r="197" spans="1:7" x14ac:dyDescent="0.3">
      <c r="A197" s="25" t="s">
        <v>246</v>
      </c>
      <c r="B197" s="10">
        <v>960533.90700000012</v>
      </c>
      <c r="C197" s="10">
        <v>6658466.9630000005</v>
      </c>
      <c r="D197" s="10" t="b">
        <f t="shared" si="6"/>
        <v>0</v>
      </c>
      <c r="E197" s="11">
        <v>1189</v>
      </c>
      <c r="F197" s="11">
        <v>1678</v>
      </c>
      <c r="G197" s="11" t="b">
        <f t="shared" si="7"/>
        <v>0</v>
      </c>
    </row>
    <row r="198" spans="1:7" x14ac:dyDescent="0.3">
      <c r="A198" s="25" t="s">
        <v>247</v>
      </c>
      <c r="B198" s="10">
        <v>980267.26600000006</v>
      </c>
      <c r="C198" s="10">
        <v>6684113.4610000001</v>
      </c>
      <c r="D198" s="10" t="b">
        <f t="shared" si="6"/>
        <v>0</v>
      </c>
      <c r="E198" s="11">
        <v>1375</v>
      </c>
      <c r="F198" s="11">
        <v>1849</v>
      </c>
      <c r="G198" s="11" t="b">
        <f t="shared" si="7"/>
        <v>0</v>
      </c>
    </row>
    <row r="199" spans="1:7" x14ac:dyDescent="0.3">
      <c r="A199" s="25" t="s">
        <v>248</v>
      </c>
      <c r="B199" s="10">
        <v>1016590.853</v>
      </c>
      <c r="C199" s="10">
        <v>6743712.5210000006</v>
      </c>
      <c r="D199" s="10" t="b">
        <f t="shared" si="6"/>
        <v>0</v>
      </c>
      <c r="E199" s="11">
        <v>1106</v>
      </c>
      <c r="F199" s="11">
        <v>1528</v>
      </c>
      <c r="G199" s="11" t="b">
        <f t="shared" si="7"/>
        <v>0</v>
      </c>
    </row>
    <row r="200" spans="1:7" x14ac:dyDescent="0.3">
      <c r="A200" s="25" t="s">
        <v>249</v>
      </c>
      <c r="B200" s="10">
        <v>1046092</v>
      </c>
      <c r="C200" s="10">
        <v>6772044</v>
      </c>
      <c r="D200" s="10" t="b">
        <f t="shared" si="6"/>
        <v>0</v>
      </c>
      <c r="E200" s="11">
        <v>1299</v>
      </c>
      <c r="F200" s="11">
        <v>1761</v>
      </c>
      <c r="G200" s="11" t="b">
        <f t="shared" si="7"/>
        <v>0</v>
      </c>
    </row>
    <row r="201" spans="1:7" x14ac:dyDescent="0.3">
      <c r="A201" s="25" t="s">
        <v>251</v>
      </c>
      <c r="B201" s="10">
        <v>1283330.4539999997</v>
      </c>
      <c r="C201" s="10">
        <v>10005224.807</v>
      </c>
      <c r="D201" s="10" t="b">
        <f t="shared" si="6"/>
        <v>0</v>
      </c>
      <c r="E201" s="11">
        <v>1293</v>
      </c>
      <c r="F201" s="11">
        <v>1838</v>
      </c>
      <c r="G201" s="11" t="b">
        <f t="shared" si="7"/>
        <v>0</v>
      </c>
    </row>
    <row r="202" spans="1:7" x14ac:dyDescent="0.3">
      <c r="A202" s="25" t="s">
        <v>252</v>
      </c>
      <c r="B202" s="10">
        <v>1313897.5009999997</v>
      </c>
      <c r="C202" s="10">
        <v>9939168.8879999984</v>
      </c>
      <c r="D202" s="10" t="b">
        <f t="shared" si="6"/>
        <v>0</v>
      </c>
      <c r="E202" s="11">
        <v>1275</v>
      </c>
      <c r="F202" s="11">
        <v>1743</v>
      </c>
      <c r="G202" s="11" t="b">
        <f t="shared" si="7"/>
        <v>0</v>
      </c>
    </row>
    <row r="203" spans="1:7" x14ac:dyDescent="0.3">
      <c r="A203" s="25" t="s">
        <v>253</v>
      </c>
      <c r="B203" s="10">
        <v>1327198.3289999999</v>
      </c>
      <c r="C203" s="10">
        <v>9862880.3730000015</v>
      </c>
      <c r="D203" s="10" t="b">
        <f t="shared" si="6"/>
        <v>0</v>
      </c>
      <c r="E203" s="11">
        <v>1461</v>
      </c>
      <c r="F203" s="11">
        <v>1989</v>
      </c>
      <c r="G203" s="11" t="b">
        <f t="shared" si="7"/>
        <v>0</v>
      </c>
    </row>
    <row r="204" spans="1:7" x14ac:dyDescent="0.3">
      <c r="A204" s="25" t="s">
        <v>254</v>
      </c>
      <c r="B204" s="10">
        <v>1348383.5200000003</v>
      </c>
      <c r="C204" s="10">
        <v>9779711.541000003</v>
      </c>
      <c r="D204" s="10" t="b">
        <f t="shared" si="6"/>
        <v>0</v>
      </c>
      <c r="E204" s="11">
        <v>1335</v>
      </c>
      <c r="F204" s="11">
        <v>1794</v>
      </c>
      <c r="G204" s="11" t="b">
        <f t="shared" si="7"/>
        <v>0</v>
      </c>
    </row>
    <row r="205" spans="1:7" x14ac:dyDescent="0.3">
      <c r="A205" s="25" t="s">
        <v>255</v>
      </c>
      <c r="B205" s="10">
        <v>1362462.2759999996</v>
      </c>
      <c r="C205" s="10">
        <v>9711020.1309999973</v>
      </c>
      <c r="D205" s="10" t="b">
        <f t="shared" si="6"/>
        <v>0</v>
      </c>
      <c r="E205" s="11">
        <v>1586</v>
      </c>
      <c r="F205" s="11">
        <v>2165</v>
      </c>
      <c r="G205" s="11" t="b">
        <f t="shared" si="7"/>
        <v>0</v>
      </c>
    </row>
    <row r="206" spans="1:7" x14ac:dyDescent="0.3">
      <c r="A206" s="25" t="s">
        <v>256</v>
      </c>
      <c r="B206" s="10">
        <v>1411023.4649999996</v>
      </c>
      <c r="C206" s="10">
        <v>9753365.3540000003</v>
      </c>
      <c r="D206" s="10" t="b">
        <f t="shared" si="6"/>
        <v>0</v>
      </c>
      <c r="E206" s="11">
        <v>1553</v>
      </c>
      <c r="F206" s="11">
        <v>2109</v>
      </c>
      <c r="G206" s="11" t="b">
        <f t="shared" si="7"/>
        <v>0</v>
      </c>
    </row>
    <row r="207" spans="1:7" x14ac:dyDescent="0.3">
      <c r="A207" s="25" t="s">
        <v>257</v>
      </c>
      <c r="B207" s="10">
        <v>1424742.8689999997</v>
      </c>
      <c r="C207" s="10">
        <v>9640858.2009999994</v>
      </c>
      <c r="D207" s="10" t="b">
        <f t="shared" si="6"/>
        <v>0</v>
      </c>
      <c r="E207" s="11">
        <v>1607</v>
      </c>
      <c r="F207" s="11">
        <v>2186</v>
      </c>
      <c r="G207" s="11" t="b">
        <f t="shared" si="7"/>
        <v>0</v>
      </c>
    </row>
    <row r="208" spans="1:7" x14ac:dyDescent="0.3">
      <c r="A208" s="25" t="s">
        <v>258</v>
      </c>
      <c r="B208" s="10">
        <v>1455310.7459999998</v>
      </c>
      <c r="C208" s="10">
        <v>9625130.4730000012</v>
      </c>
      <c r="D208" s="10" t="b">
        <f t="shared" si="6"/>
        <v>0</v>
      </c>
      <c r="E208" s="11">
        <v>1354</v>
      </c>
      <c r="F208" s="11">
        <v>1907</v>
      </c>
      <c r="G208" s="11" t="b">
        <f t="shared" si="7"/>
        <v>0</v>
      </c>
    </row>
    <row r="209" spans="1:7" x14ac:dyDescent="0.3">
      <c r="A209" s="25" t="s">
        <v>259</v>
      </c>
      <c r="B209" s="10">
        <v>1498088</v>
      </c>
      <c r="C209" s="10">
        <v>9551028</v>
      </c>
      <c r="D209" s="10" t="b">
        <f t="shared" si="6"/>
        <v>0</v>
      </c>
      <c r="E209" s="11">
        <v>1495</v>
      </c>
      <c r="F209" s="11">
        <v>2089</v>
      </c>
      <c r="G209" s="11" t="b">
        <f t="shared" si="7"/>
        <v>0</v>
      </c>
    </row>
    <row r="210" spans="1:7" x14ac:dyDescent="0.3">
      <c r="A210" s="25" t="s">
        <v>261</v>
      </c>
      <c r="B210" s="10">
        <v>639914.58000000007</v>
      </c>
      <c r="C210" s="10">
        <v>5171212.1150000002</v>
      </c>
      <c r="D210" s="10" t="b">
        <f t="shared" si="6"/>
        <v>0</v>
      </c>
      <c r="E210" s="11">
        <v>523</v>
      </c>
      <c r="F210" s="11">
        <v>954</v>
      </c>
      <c r="G210" s="11" t="b">
        <f t="shared" si="7"/>
        <v>0</v>
      </c>
    </row>
    <row r="211" spans="1:7" x14ac:dyDescent="0.3">
      <c r="A211" s="25" t="s">
        <v>262</v>
      </c>
      <c r="B211" s="10">
        <v>653204.97400000005</v>
      </c>
      <c r="C211" s="10">
        <v>5228674.3280000007</v>
      </c>
      <c r="D211" s="10" t="b">
        <f t="shared" si="6"/>
        <v>0</v>
      </c>
      <c r="E211" s="11">
        <v>510</v>
      </c>
      <c r="F211" s="11">
        <v>944</v>
      </c>
      <c r="G211" s="11" t="b">
        <f t="shared" si="7"/>
        <v>0</v>
      </c>
    </row>
    <row r="212" spans="1:7" x14ac:dyDescent="0.3">
      <c r="A212" s="25" t="s">
        <v>263</v>
      </c>
      <c r="B212" s="10">
        <v>629019.2910000002</v>
      </c>
      <c r="C212" s="10">
        <v>5051392.4630000005</v>
      </c>
      <c r="D212" s="10" t="b">
        <f t="shared" si="6"/>
        <v>0</v>
      </c>
      <c r="E212" s="11">
        <v>560</v>
      </c>
      <c r="F212" s="11">
        <v>1010</v>
      </c>
      <c r="G212" s="11" t="b">
        <f t="shared" si="7"/>
        <v>0</v>
      </c>
    </row>
    <row r="213" spans="1:7" x14ac:dyDescent="0.3">
      <c r="A213" s="25" t="s">
        <v>264</v>
      </c>
      <c r="B213" s="10">
        <v>633021.27600000007</v>
      </c>
      <c r="C213" s="10">
        <v>5030760.7370000007</v>
      </c>
      <c r="D213" s="10" t="b">
        <f t="shared" si="6"/>
        <v>0</v>
      </c>
      <c r="E213" s="11">
        <v>567</v>
      </c>
      <c r="F213" s="11">
        <v>1001</v>
      </c>
      <c r="G213" s="11" t="b">
        <f t="shared" si="7"/>
        <v>0</v>
      </c>
    </row>
    <row r="214" spans="1:7" x14ac:dyDescent="0.3">
      <c r="A214" s="25" t="s">
        <v>265</v>
      </c>
      <c r="B214" s="10">
        <v>724180.80299999996</v>
      </c>
      <c r="C214" s="10">
        <v>5192658.8269999996</v>
      </c>
      <c r="D214" s="10" t="b">
        <f t="shared" si="6"/>
        <v>0</v>
      </c>
      <c r="E214" s="11">
        <v>641</v>
      </c>
      <c r="F214" s="11">
        <v>1055</v>
      </c>
      <c r="G214" s="11" t="b">
        <f t="shared" si="7"/>
        <v>0</v>
      </c>
    </row>
    <row r="215" spans="1:7" x14ac:dyDescent="0.3">
      <c r="A215" s="25" t="s">
        <v>266</v>
      </c>
      <c r="B215" s="10">
        <v>686069.95199999993</v>
      </c>
      <c r="C215" s="10">
        <v>5167160.6729999995</v>
      </c>
      <c r="D215" s="10" t="b">
        <f t="shared" si="6"/>
        <v>0</v>
      </c>
      <c r="E215" s="11">
        <v>487</v>
      </c>
      <c r="F215" s="11">
        <v>919</v>
      </c>
      <c r="G215" s="11" t="b">
        <f t="shared" si="7"/>
        <v>0</v>
      </c>
    </row>
    <row r="216" spans="1:7" x14ac:dyDescent="0.3">
      <c r="A216" s="25" t="s">
        <v>267</v>
      </c>
      <c r="B216" s="10">
        <v>704357.04099999985</v>
      </c>
      <c r="C216" s="10">
        <v>5150873.4609999992</v>
      </c>
      <c r="D216" s="10" t="b">
        <f t="shared" si="6"/>
        <v>0</v>
      </c>
      <c r="E216" s="11">
        <v>631</v>
      </c>
      <c r="F216" s="11">
        <v>1032</v>
      </c>
      <c r="G216" s="11" t="b">
        <f t="shared" si="7"/>
        <v>0</v>
      </c>
    </row>
    <row r="217" spans="1:7" x14ac:dyDescent="0.3">
      <c r="A217" s="25" t="s">
        <v>268</v>
      </c>
      <c r="B217" s="10">
        <v>733677.36400000006</v>
      </c>
      <c r="C217" s="10">
        <v>5194848.3069999991</v>
      </c>
      <c r="D217" s="10" t="b">
        <f t="shared" si="6"/>
        <v>0</v>
      </c>
      <c r="E217" s="11">
        <v>425</v>
      </c>
      <c r="F217" s="11">
        <v>913</v>
      </c>
      <c r="G217" s="11" t="b">
        <f t="shared" si="7"/>
        <v>0</v>
      </c>
    </row>
    <row r="218" spans="1:7" x14ac:dyDescent="0.3">
      <c r="A218" s="25" t="s">
        <v>269</v>
      </c>
      <c r="B218" s="10">
        <v>702765</v>
      </c>
      <c r="C218" s="10">
        <v>4927974</v>
      </c>
      <c r="D218" s="10" t="b">
        <f t="shared" si="6"/>
        <v>0</v>
      </c>
      <c r="E218" s="11">
        <v>576</v>
      </c>
      <c r="F218" s="11">
        <v>1029</v>
      </c>
      <c r="G218" s="11" t="b">
        <f t="shared" si="7"/>
        <v>0</v>
      </c>
    </row>
    <row r="219" spans="1:7" x14ac:dyDescent="0.3">
      <c r="A219" s="25" t="s">
        <v>271</v>
      </c>
      <c r="B219" s="10">
        <v>365180.54399999999</v>
      </c>
      <c r="C219" s="10">
        <v>2923524.0379999997</v>
      </c>
      <c r="D219" s="10" t="b">
        <f t="shared" si="6"/>
        <v>0</v>
      </c>
      <c r="E219" s="11">
        <v>461</v>
      </c>
      <c r="F219" s="11">
        <v>857</v>
      </c>
      <c r="G219" s="11" t="b">
        <f t="shared" si="7"/>
        <v>0</v>
      </c>
    </row>
    <row r="220" spans="1:7" x14ac:dyDescent="0.3">
      <c r="A220" s="25" t="s">
        <v>272</v>
      </c>
      <c r="B220" s="10">
        <v>350795.66600000003</v>
      </c>
      <c r="C220" s="10">
        <v>2820210.8089999999</v>
      </c>
      <c r="D220" s="10" t="b">
        <f t="shared" si="6"/>
        <v>0</v>
      </c>
      <c r="E220" s="11">
        <v>443</v>
      </c>
      <c r="F220" s="11">
        <v>866</v>
      </c>
      <c r="G220" s="11" t="b">
        <f t="shared" si="7"/>
        <v>0</v>
      </c>
    </row>
    <row r="221" spans="1:7" x14ac:dyDescent="0.3">
      <c r="A221" s="25" t="s">
        <v>273</v>
      </c>
      <c r="B221" s="10">
        <v>347002.89099999995</v>
      </c>
      <c r="C221" s="10">
        <v>2751942.8790000002</v>
      </c>
      <c r="D221" s="10" t="b">
        <f t="shared" si="6"/>
        <v>0</v>
      </c>
      <c r="E221" s="11">
        <v>474</v>
      </c>
      <c r="F221" s="11">
        <v>937</v>
      </c>
      <c r="G221" s="11" t="b">
        <f t="shared" si="7"/>
        <v>0</v>
      </c>
    </row>
    <row r="222" spans="1:7" x14ac:dyDescent="0.3">
      <c r="A222" s="25" t="s">
        <v>274</v>
      </c>
      <c r="B222" s="10">
        <v>358986.98299999995</v>
      </c>
      <c r="C222" s="10">
        <v>2788099.7570000002</v>
      </c>
      <c r="D222" s="10" t="b">
        <f t="shared" si="6"/>
        <v>0</v>
      </c>
      <c r="E222" s="11">
        <v>449</v>
      </c>
      <c r="F222" s="11">
        <v>859</v>
      </c>
      <c r="G222" s="11" t="b">
        <f t="shared" si="7"/>
        <v>0</v>
      </c>
    </row>
    <row r="223" spans="1:7" x14ac:dyDescent="0.3">
      <c r="A223" s="25" t="s">
        <v>275</v>
      </c>
      <c r="B223" s="10">
        <v>368194.85699999996</v>
      </c>
      <c r="C223" s="10">
        <v>2807632.2880000002</v>
      </c>
      <c r="D223" s="10" t="b">
        <f t="shared" si="6"/>
        <v>0</v>
      </c>
      <c r="E223" s="11">
        <v>581</v>
      </c>
      <c r="F223" s="11">
        <v>1028</v>
      </c>
      <c r="G223" s="11" t="b">
        <f t="shared" si="7"/>
        <v>0</v>
      </c>
    </row>
    <row r="224" spans="1:7" x14ac:dyDescent="0.3">
      <c r="A224" s="25" t="s">
        <v>276</v>
      </c>
      <c r="B224" s="10">
        <v>369023.799</v>
      </c>
      <c r="C224" s="10">
        <v>2684506.3730000001</v>
      </c>
      <c r="D224" s="10" t="b">
        <f t="shared" si="6"/>
        <v>0</v>
      </c>
      <c r="E224" s="11">
        <v>546</v>
      </c>
      <c r="F224" s="11">
        <v>1021</v>
      </c>
      <c r="G224" s="11" t="b">
        <f t="shared" si="7"/>
        <v>0</v>
      </c>
    </row>
    <row r="225" spans="1:7" x14ac:dyDescent="0.3">
      <c r="A225" s="25" t="s">
        <v>277</v>
      </c>
      <c r="B225" s="10">
        <v>378589.55399999995</v>
      </c>
      <c r="C225" s="10">
        <v>2748072.605</v>
      </c>
      <c r="D225" s="10" t="b">
        <f t="shared" si="6"/>
        <v>0</v>
      </c>
      <c r="E225" s="11">
        <v>644</v>
      </c>
      <c r="F225" s="11">
        <v>1032</v>
      </c>
      <c r="G225" s="11" t="b">
        <f t="shared" si="7"/>
        <v>0</v>
      </c>
    </row>
    <row r="226" spans="1:7" x14ac:dyDescent="0.3">
      <c r="A226" s="25" t="s">
        <v>278</v>
      </c>
      <c r="B226" s="10">
        <v>387205.27600000001</v>
      </c>
      <c r="C226" s="10">
        <v>2734703.2549999999</v>
      </c>
      <c r="D226" s="10" t="b">
        <f t="shared" si="6"/>
        <v>0</v>
      </c>
      <c r="E226" s="11">
        <v>613</v>
      </c>
      <c r="F226" s="11">
        <v>1042</v>
      </c>
      <c r="G226" s="11" t="b">
        <f t="shared" si="7"/>
        <v>0</v>
      </c>
    </row>
    <row r="227" spans="1:7" x14ac:dyDescent="0.3">
      <c r="A227" s="25" t="s">
        <v>279</v>
      </c>
      <c r="B227" s="10">
        <v>347215</v>
      </c>
      <c r="C227" s="10">
        <v>2366832</v>
      </c>
      <c r="D227" s="10" t="b">
        <f t="shared" si="6"/>
        <v>0</v>
      </c>
      <c r="E227" s="11">
        <v>590</v>
      </c>
      <c r="F227" s="11">
        <v>1056</v>
      </c>
      <c r="G227" s="11" t="b">
        <f t="shared" si="7"/>
        <v>0</v>
      </c>
    </row>
    <row r="228" spans="1:7" x14ac:dyDescent="0.3">
      <c r="A228" s="25" t="s">
        <v>281</v>
      </c>
      <c r="B228" s="10">
        <v>777185.89800000016</v>
      </c>
      <c r="C228" s="10">
        <v>5783416.659</v>
      </c>
      <c r="D228" s="10" t="b">
        <f t="shared" si="6"/>
        <v>0</v>
      </c>
      <c r="E228" s="11">
        <v>1110</v>
      </c>
      <c r="F228" s="11">
        <v>1615</v>
      </c>
      <c r="G228" s="11" t="b">
        <f t="shared" si="7"/>
        <v>0</v>
      </c>
    </row>
    <row r="229" spans="1:7" x14ac:dyDescent="0.3">
      <c r="A229" s="25" t="s">
        <v>282</v>
      </c>
      <c r="B229" s="10">
        <v>786591.8940000002</v>
      </c>
      <c r="C229" s="10">
        <v>5734869.754999999</v>
      </c>
      <c r="D229" s="10" t="b">
        <f t="shared" si="6"/>
        <v>0</v>
      </c>
      <c r="E229" s="11">
        <v>1006</v>
      </c>
      <c r="F229" s="11">
        <v>1427</v>
      </c>
      <c r="G229" s="11" t="b">
        <f t="shared" si="7"/>
        <v>0</v>
      </c>
    </row>
    <row r="230" spans="1:7" x14ac:dyDescent="0.3">
      <c r="A230" s="25" t="s">
        <v>283</v>
      </c>
      <c r="B230" s="10">
        <v>787256.86</v>
      </c>
      <c r="C230" s="10">
        <v>5749459.1969999997</v>
      </c>
      <c r="D230" s="10" t="b">
        <f t="shared" si="6"/>
        <v>0</v>
      </c>
      <c r="E230" s="11">
        <v>1015</v>
      </c>
      <c r="F230" s="11">
        <v>1445</v>
      </c>
      <c r="G230" s="11" t="b">
        <f t="shared" si="7"/>
        <v>0</v>
      </c>
    </row>
    <row r="231" spans="1:7" x14ac:dyDescent="0.3">
      <c r="A231" s="25" t="s">
        <v>284</v>
      </c>
      <c r="B231" s="10">
        <v>804906.40200000012</v>
      </c>
      <c r="C231" s="10">
        <v>5771748.3209999995</v>
      </c>
      <c r="D231" s="10" t="b">
        <f t="shared" si="6"/>
        <v>0</v>
      </c>
      <c r="E231" s="11">
        <v>1028</v>
      </c>
      <c r="F231" s="11">
        <v>1519</v>
      </c>
      <c r="G231" s="11" t="b">
        <f t="shared" si="7"/>
        <v>0</v>
      </c>
    </row>
    <row r="232" spans="1:7" x14ac:dyDescent="0.3">
      <c r="A232" s="25" t="s">
        <v>285</v>
      </c>
      <c r="B232" s="10">
        <v>783191.95</v>
      </c>
      <c r="C232" s="10">
        <v>5559720.5019999994</v>
      </c>
      <c r="D232" s="10" t="b">
        <f t="shared" si="6"/>
        <v>0</v>
      </c>
      <c r="E232" s="11">
        <v>1136</v>
      </c>
      <c r="F232" s="11">
        <v>1610</v>
      </c>
      <c r="G232" s="11" t="b">
        <f t="shared" si="7"/>
        <v>0</v>
      </c>
    </row>
    <row r="233" spans="1:7" x14ac:dyDescent="0.3">
      <c r="A233" s="25" t="s">
        <v>286</v>
      </c>
      <c r="B233" s="10">
        <v>834746.84700000007</v>
      </c>
      <c r="C233" s="10">
        <v>5772537.7209999999</v>
      </c>
      <c r="D233" s="10" t="b">
        <f t="shared" si="6"/>
        <v>0</v>
      </c>
      <c r="E233" s="11">
        <v>1092</v>
      </c>
      <c r="F233" s="11">
        <v>1559</v>
      </c>
      <c r="G233" s="11" t="b">
        <f t="shared" si="7"/>
        <v>0</v>
      </c>
    </row>
    <row r="234" spans="1:7" x14ac:dyDescent="0.3">
      <c r="A234" s="25" t="s">
        <v>287</v>
      </c>
      <c r="B234" s="10">
        <v>817059.4299999997</v>
      </c>
      <c r="C234" s="10">
        <v>5584484.7879999997</v>
      </c>
      <c r="D234" s="10" t="b">
        <f t="shared" si="6"/>
        <v>0</v>
      </c>
      <c r="E234" s="11">
        <v>1153</v>
      </c>
      <c r="F234" s="11">
        <v>1656</v>
      </c>
      <c r="G234" s="11" t="b">
        <f t="shared" si="7"/>
        <v>0</v>
      </c>
    </row>
    <row r="235" spans="1:7" x14ac:dyDescent="0.3">
      <c r="A235" s="25" t="s">
        <v>288</v>
      </c>
      <c r="B235" s="10">
        <v>877110.41500000015</v>
      </c>
      <c r="C235" s="10">
        <v>5777052.2170000002</v>
      </c>
      <c r="D235" s="10" t="b">
        <f t="shared" si="6"/>
        <v>0</v>
      </c>
      <c r="E235" s="11">
        <v>956</v>
      </c>
      <c r="F235" s="11">
        <v>1410</v>
      </c>
      <c r="G235" s="11" t="b">
        <f t="shared" si="7"/>
        <v>0</v>
      </c>
    </row>
    <row r="236" spans="1:7" x14ac:dyDescent="0.3">
      <c r="A236" s="25" t="s">
        <v>289</v>
      </c>
      <c r="B236" s="10">
        <v>852935</v>
      </c>
      <c r="C236" s="10">
        <v>5568576</v>
      </c>
      <c r="D236" s="10" t="b">
        <f t="shared" si="6"/>
        <v>0</v>
      </c>
      <c r="E236" s="11">
        <v>1105</v>
      </c>
      <c r="F236" s="11">
        <v>1578</v>
      </c>
      <c r="G236" s="11" t="b">
        <f t="shared" si="7"/>
        <v>0</v>
      </c>
    </row>
    <row r="237" spans="1:7" x14ac:dyDescent="0.3">
      <c r="A237" s="25" t="s">
        <v>291</v>
      </c>
      <c r="B237" s="10">
        <v>131683.641</v>
      </c>
      <c r="C237" s="10">
        <v>938431.75499999989</v>
      </c>
      <c r="D237" s="10" t="b">
        <f t="shared" si="6"/>
        <v>0</v>
      </c>
      <c r="E237" s="11">
        <v>171</v>
      </c>
      <c r="F237" s="11">
        <v>560</v>
      </c>
      <c r="G237" s="11" t="b">
        <f t="shared" si="7"/>
        <v>0</v>
      </c>
    </row>
    <row r="238" spans="1:7" x14ac:dyDescent="0.3">
      <c r="A238" s="25" t="s">
        <v>292</v>
      </c>
      <c r="B238" s="10">
        <v>134086.67199999999</v>
      </c>
      <c r="C238" s="10">
        <v>938096.45200000005</v>
      </c>
      <c r="D238" s="10" t="b">
        <f t="shared" si="6"/>
        <v>0</v>
      </c>
      <c r="E238" s="11">
        <v>212</v>
      </c>
      <c r="F238" s="11">
        <v>635</v>
      </c>
      <c r="G238" s="11" t="b">
        <f t="shared" si="7"/>
        <v>0</v>
      </c>
    </row>
    <row r="239" spans="1:7" x14ac:dyDescent="0.3">
      <c r="A239" s="25" t="s">
        <v>293</v>
      </c>
      <c r="B239" s="10">
        <v>135259.59100000001</v>
      </c>
      <c r="C239" s="10">
        <v>920988.23</v>
      </c>
      <c r="D239" s="10" t="b">
        <f t="shared" si="6"/>
        <v>0</v>
      </c>
      <c r="E239" s="11">
        <v>169</v>
      </c>
      <c r="F239" s="11">
        <v>595</v>
      </c>
      <c r="G239" s="11" t="b">
        <f t="shared" si="7"/>
        <v>0</v>
      </c>
    </row>
    <row r="240" spans="1:7" x14ac:dyDescent="0.3">
      <c r="A240" s="25" t="s">
        <v>294</v>
      </c>
      <c r="B240" s="10">
        <v>137110.86399999997</v>
      </c>
      <c r="C240" s="10">
        <v>916433.60100000014</v>
      </c>
      <c r="D240" s="10" t="b">
        <f t="shared" si="6"/>
        <v>0</v>
      </c>
      <c r="E240" s="11">
        <v>188</v>
      </c>
      <c r="F240" s="11">
        <v>653</v>
      </c>
      <c r="G240" s="11" t="b">
        <f t="shared" si="7"/>
        <v>0</v>
      </c>
    </row>
    <row r="241" spans="1:7" x14ac:dyDescent="0.3">
      <c r="A241" s="25" t="s">
        <v>295</v>
      </c>
      <c r="B241" s="10">
        <v>135565.011</v>
      </c>
      <c r="C241" s="10">
        <v>892961.08699999994</v>
      </c>
      <c r="D241" s="10" t="b">
        <f t="shared" si="6"/>
        <v>0</v>
      </c>
      <c r="E241" s="11">
        <v>225</v>
      </c>
      <c r="F241" s="11">
        <v>647</v>
      </c>
      <c r="G241" s="11" t="b">
        <f t="shared" si="7"/>
        <v>0</v>
      </c>
    </row>
    <row r="242" spans="1:7" x14ac:dyDescent="0.3">
      <c r="A242" s="25" t="s">
        <v>296</v>
      </c>
      <c r="B242" s="10">
        <v>136192.69900000002</v>
      </c>
      <c r="C242" s="10">
        <v>886181.11400000006</v>
      </c>
      <c r="D242" s="10" t="b">
        <f t="shared" si="6"/>
        <v>0</v>
      </c>
      <c r="E242" s="11">
        <v>190</v>
      </c>
      <c r="F242" s="11">
        <v>663</v>
      </c>
      <c r="G242" s="11" t="b">
        <f t="shared" si="7"/>
        <v>0</v>
      </c>
    </row>
    <row r="243" spans="1:7" x14ac:dyDescent="0.3">
      <c r="A243" s="25" t="s">
        <v>297</v>
      </c>
      <c r="B243" s="10">
        <v>153462.34</v>
      </c>
      <c r="C243" s="10">
        <v>950781.97699999996</v>
      </c>
      <c r="D243" s="10" t="b">
        <f t="shared" si="6"/>
        <v>0</v>
      </c>
      <c r="E243" s="11">
        <v>167</v>
      </c>
      <c r="F243" s="11">
        <v>659</v>
      </c>
      <c r="G243" s="11" t="b">
        <f t="shared" si="7"/>
        <v>0</v>
      </c>
    </row>
    <row r="244" spans="1:7" x14ac:dyDescent="0.3">
      <c r="A244" s="25" t="s">
        <v>298</v>
      </c>
      <c r="B244" s="10">
        <v>155915.878</v>
      </c>
      <c r="C244" s="10">
        <v>946230.39700000011</v>
      </c>
      <c r="D244" s="10" t="b">
        <f t="shared" si="6"/>
        <v>0</v>
      </c>
      <c r="E244" s="11">
        <v>153</v>
      </c>
      <c r="F244" s="11">
        <v>590</v>
      </c>
      <c r="G244" s="11" t="b">
        <f t="shared" si="7"/>
        <v>0</v>
      </c>
    </row>
    <row r="245" spans="1:7" x14ac:dyDescent="0.3">
      <c r="A245" s="25" t="s">
        <v>299</v>
      </c>
      <c r="B245" s="10">
        <v>134545</v>
      </c>
      <c r="C245" s="10">
        <v>805712</v>
      </c>
      <c r="D245" s="10" t="b">
        <f t="shared" si="6"/>
        <v>0</v>
      </c>
      <c r="E245" s="11">
        <v>206</v>
      </c>
      <c r="F245" s="11">
        <v>661</v>
      </c>
      <c r="G245" s="11" t="b">
        <f t="shared" si="7"/>
        <v>0</v>
      </c>
    </row>
    <row r="246" spans="1:7" x14ac:dyDescent="0.3">
      <c r="A246" s="25" t="s">
        <v>301</v>
      </c>
      <c r="B246" s="10">
        <v>231425.41899999999</v>
      </c>
      <c r="C246" s="10">
        <v>1737165.064</v>
      </c>
      <c r="D246" s="10" t="b">
        <f t="shared" si="6"/>
        <v>0</v>
      </c>
      <c r="E246" s="11">
        <v>261</v>
      </c>
      <c r="F246" s="11">
        <v>667</v>
      </c>
      <c r="G246" s="11" t="b">
        <f t="shared" si="7"/>
        <v>0</v>
      </c>
    </row>
    <row r="247" spans="1:7" x14ac:dyDescent="0.3">
      <c r="A247" s="25" t="s">
        <v>302</v>
      </c>
      <c r="B247" s="10">
        <v>231307.878</v>
      </c>
      <c r="C247" s="10">
        <v>1736241.3159999999</v>
      </c>
      <c r="D247" s="10" t="b">
        <f t="shared" si="6"/>
        <v>0</v>
      </c>
      <c r="E247" s="11">
        <v>272</v>
      </c>
      <c r="F247" s="11">
        <v>661</v>
      </c>
      <c r="G247" s="11" t="b">
        <f t="shared" si="7"/>
        <v>0</v>
      </c>
    </row>
    <row r="248" spans="1:7" x14ac:dyDescent="0.3">
      <c r="A248" s="25" t="s">
        <v>303</v>
      </c>
      <c r="B248" s="10">
        <v>230538.68000000002</v>
      </c>
      <c r="C248" s="10">
        <v>1740420.8660000002</v>
      </c>
      <c r="D248" s="10" t="b">
        <f t="shared" si="6"/>
        <v>0</v>
      </c>
      <c r="E248" s="11">
        <v>287</v>
      </c>
      <c r="F248" s="11">
        <v>717</v>
      </c>
      <c r="G248" s="11" t="b">
        <f t="shared" si="7"/>
        <v>0</v>
      </c>
    </row>
    <row r="249" spans="1:7" x14ac:dyDescent="0.3">
      <c r="A249" s="25" t="s">
        <v>304</v>
      </c>
      <c r="B249" s="10">
        <v>225516.60700000002</v>
      </c>
      <c r="C249" s="10">
        <v>1704852.8250000002</v>
      </c>
      <c r="D249" s="10" t="b">
        <f t="shared" si="6"/>
        <v>0</v>
      </c>
      <c r="E249" s="11">
        <v>286</v>
      </c>
      <c r="F249" s="11">
        <v>739</v>
      </c>
      <c r="G249" s="11" t="b">
        <f t="shared" si="7"/>
        <v>0</v>
      </c>
    </row>
    <row r="250" spans="1:7" x14ac:dyDescent="0.3">
      <c r="A250" s="25" t="s">
        <v>305</v>
      </c>
      <c r="B250" s="10">
        <v>228392.94</v>
      </c>
      <c r="C250" s="10">
        <v>1725174.693</v>
      </c>
      <c r="D250" s="10" t="b">
        <f t="shared" si="6"/>
        <v>0</v>
      </c>
      <c r="E250" s="11">
        <v>294</v>
      </c>
      <c r="F250" s="11">
        <v>746</v>
      </c>
      <c r="G250" s="11" t="b">
        <f t="shared" si="7"/>
        <v>0</v>
      </c>
    </row>
    <row r="251" spans="1:7" x14ac:dyDescent="0.3">
      <c r="A251" s="25" t="s">
        <v>306</v>
      </c>
      <c r="B251" s="10">
        <v>227180.55000000002</v>
      </c>
      <c r="C251" s="10">
        <v>1670434.3840000003</v>
      </c>
      <c r="D251" s="10" t="b">
        <f t="shared" si="6"/>
        <v>0</v>
      </c>
      <c r="E251" s="11">
        <v>286</v>
      </c>
      <c r="F251" s="11">
        <v>681</v>
      </c>
      <c r="G251" s="11" t="b">
        <f t="shared" si="7"/>
        <v>0</v>
      </c>
    </row>
    <row r="252" spans="1:7" x14ac:dyDescent="0.3">
      <c r="A252" s="25" t="s">
        <v>307</v>
      </c>
      <c r="B252" s="10">
        <v>224954.777</v>
      </c>
      <c r="C252" s="10">
        <v>1648887.8670000003</v>
      </c>
      <c r="D252" s="10" t="b">
        <f t="shared" si="6"/>
        <v>0</v>
      </c>
      <c r="E252" s="11">
        <v>309</v>
      </c>
      <c r="F252" s="11">
        <v>747</v>
      </c>
      <c r="G252" s="11" t="b">
        <f t="shared" si="7"/>
        <v>0</v>
      </c>
    </row>
    <row r="253" spans="1:7" x14ac:dyDescent="0.3">
      <c r="A253" s="25" t="s">
        <v>308</v>
      </c>
      <c r="B253" s="10">
        <v>253300.77499999997</v>
      </c>
      <c r="C253" s="10">
        <v>1795070.1789999995</v>
      </c>
      <c r="D253" s="10" t="b">
        <f t="shared" si="6"/>
        <v>0</v>
      </c>
      <c r="E253" s="11">
        <v>299</v>
      </c>
      <c r="F253" s="11">
        <v>682</v>
      </c>
      <c r="G253" s="11" t="b">
        <f t="shared" si="7"/>
        <v>0</v>
      </c>
    </row>
    <row r="254" spans="1:7" x14ac:dyDescent="0.3">
      <c r="A254" s="25" t="s">
        <v>309</v>
      </c>
      <c r="B254" s="10">
        <v>240694</v>
      </c>
      <c r="C254" s="10">
        <v>1705402</v>
      </c>
      <c r="D254" s="10" t="b">
        <f t="shared" si="6"/>
        <v>0</v>
      </c>
      <c r="E254" s="11">
        <v>328</v>
      </c>
      <c r="F254" s="11">
        <v>726</v>
      </c>
      <c r="G254" s="11" t="b">
        <f t="shared" si="7"/>
        <v>0</v>
      </c>
    </row>
    <row r="255" spans="1:7" x14ac:dyDescent="0.3">
      <c r="A255" s="25" t="s">
        <v>311</v>
      </c>
      <c r="B255" s="10">
        <v>287539.783</v>
      </c>
      <c r="C255" s="10">
        <v>2538210.4959999998</v>
      </c>
      <c r="D255" s="10" t="b">
        <f t="shared" si="6"/>
        <v>0</v>
      </c>
      <c r="E255" s="11">
        <v>346</v>
      </c>
      <c r="F255" s="11">
        <v>717</v>
      </c>
      <c r="G255" s="11" t="b">
        <f t="shared" si="7"/>
        <v>0</v>
      </c>
    </row>
    <row r="256" spans="1:7" x14ac:dyDescent="0.3">
      <c r="A256" s="25" t="s">
        <v>312</v>
      </c>
      <c r="B256" s="10">
        <v>301759.87200000003</v>
      </c>
      <c r="C256" s="10">
        <v>2633035.5570000005</v>
      </c>
      <c r="D256" s="10" t="b">
        <f t="shared" si="6"/>
        <v>0</v>
      </c>
      <c r="E256" s="11">
        <v>329</v>
      </c>
      <c r="F256" s="11">
        <v>733</v>
      </c>
      <c r="G256" s="11" t="b">
        <f t="shared" si="7"/>
        <v>0</v>
      </c>
    </row>
    <row r="257" spans="1:7" x14ac:dyDescent="0.3">
      <c r="A257" s="25" t="s">
        <v>313</v>
      </c>
      <c r="B257" s="10">
        <v>314395.99100000004</v>
      </c>
      <c r="C257" s="10">
        <v>2669071.5799999996</v>
      </c>
      <c r="D257" s="10" t="b">
        <f t="shared" si="6"/>
        <v>0</v>
      </c>
      <c r="E257" s="11">
        <v>298</v>
      </c>
      <c r="F257" s="11">
        <v>761</v>
      </c>
      <c r="G257" s="11" t="b">
        <f t="shared" si="7"/>
        <v>0</v>
      </c>
    </row>
    <row r="258" spans="1:7" x14ac:dyDescent="0.3">
      <c r="A258" s="25" t="s">
        <v>314</v>
      </c>
      <c r="B258" s="10">
        <v>326416.68300000002</v>
      </c>
      <c r="C258" s="10">
        <v>2671465.8709999998</v>
      </c>
      <c r="D258" s="10" t="b">
        <f t="shared" si="6"/>
        <v>0</v>
      </c>
      <c r="E258" s="11">
        <v>364</v>
      </c>
      <c r="F258" s="11">
        <v>851</v>
      </c>
      <c r="G258" s="11" t="b">
        <f t="shared" si="7"/>
        <v>0</v>
      </c>
    </row>
    <row r="259" spans="1:7" x14ac:dyDescent="0.3">
      <c r="A259" s="25" t="s">
        <v>315</v>
      </c>
      <c r="B259" s="10">
        <v>343911.67699999997</v>
      </c>
      <c r="C259" s="10">
        <v>2722299.2350000003</v>
      </c>
      <c r="D259" s="10" t="b">
        <f t="shared" ref="D259:D322" si="8">OR($B$3&gt;$J$7,$B$3&lt;$J$8)</f>
        <v>0</v>
      </c>
      <c r="E259" s="11">
        <v>319</v>
      </c>
      <c r="F259" s="11">
        <v>754</v>
      </c>
      <c r="G259" s="11" t="b">
        <f t="shared" ref="G259:G322" si="9">OR($E$3&gt;$J$14,$E$3&lt;$J$15)</f>
        <v>0</v>
      </c>
    </row>
    <row r="260" spans="1:7" x14ac:dyDescent="0.3">
      <c r="A260" s="25" t="s">
        <v>316</v>
      </c>
      <c r="B260" s="10">
        <v>352140.33999999997</v>
      </c>
      <c r="C260" s="10">
        <v>2709663.0860000001</v>
      </c>
      <c r="D260" s="10" t="b">
        <f t="shared" si="8"/>
        <v>0</v>
      </c>
      <c r="E260" s="11">
        <v>510</v>
      </c>
      <c r="F260" s="11">
        <v>971</v>
      </c>
      <c r="G260" s="11" t="b">
        <f t="shared" si="9"/>
        <v>0</v>
      </c>
    </row>
    <row r="261" spans="1:7" x14ac:dyDescent="0.3">
      <c r="A261" s="25" t="s">
        <v>317</v>
      </c>
      <c r="B261" s="10">
        <v>376977.897</v>
      </c>
      <c r="C261" s="10">
        <v>2782687.1670000004</v>
      </c>
      <c r="D261" s="10" t="b">
        <f t="shared" si="8"/>
        <v>0</v>
      </c>
      <c r="E261" s="11">
        <v>471</v>
      </c>
      <c r="F261" s="11">
        <v>904</v>
      </c>
      <c r="G261" s="11" t="b">
        <f t="shared" si="9"/>
        <v>0</v>
      </c>
    </row>
    <row r="262" spans="1:7" x14ac:dyDescent="0.3">
      <c r="A262" s="25" t="s">
        <v>318</v>
      </c>
      <c r="B262" s="10">
        <v>401912.06400000001</v>
      </c>
      <c r="C262" s="10">
        <v>2818965.7739999997</v>
      </c>
      <c r="D262" s="10" t="b">
        <f t="shared" si="8"/>
        <v>0</v>
      </c>
      <c r="E262" s="11">
        <v>396</v>
      </c>
      <c r="F262" s="11">
        <v>833</v>
      </c>
      <c r="G262" s="11" t="b">
        <f t="shared" si="9"/>
        <v>0</v>
      </c>
    </row>
    <row r="263" spans="1:7" x14ac:dyDescent="0.3">
      <c r="A263" s="25" t="s">
        <v>319</v>
      </c>
      <c r="B263" s="10">
        <v>407062</v>
      </c>
      <c r="C263" s="10">
        <v>2818761</v>
      </c>
      <c r="D263" s="10" t="b">
        <f t="shared" si="8"/>
        <v>0</v>
      </c>
      <c r="E263" s="11">
        <v>457</v>
      </c>
      <c r="F263" s="11">
        <v>909</v>
      </c>
      <c r="G263" s="11" t="b">
        <f t="shared" si="9"/>
        <v>0</v>
      </c>
    </row>
    <row r="264" spans="1:7" x14ac:dyDescent="0.3">
      <c r="A264" s="25" t="s">
        <v>321</v>
      </c>
      <c r="B264" s="10">
        <v>169178.11799999999</v>
      </c>
      <c r="C264" s="10">
        <v>1316131.1459999999</v>
      </c>
      <c r="D264" s="10" t="b">
        <f t="shared" si="8"/>
        <v>0</v>
      </c>
      <c r="E264" s="11">
        <v>202</v>
      </c>
      <c r="F264" s="11">
        <v>638</v>
      </c>
      <c r="G264" s="11" t="b">
        <f t="shared" si="9"/>
        <v>0</v>
      </c>
    </row>
    <row r="265" spans="1:7" x14ac:dyDescent="0.3">
      <c r="A265" s="25" t="s">
        <v>322</v>
      </c>
      <c r="B265" s="10">
        <v>170318.71800000002</v>
      </c>
      <c r="C265" s="10">
        <v>1313396.068</v>
      </c>
      <c r="D265" s="10" t="b">
        <f t="shared" si="8"/>
        <v>0</v>
      </c>
      <c r="E265" s="11">
        <v>215</v>
      </c>
      <c r="F265" s="11">
        <v>654</v>
      </c>
      <c r="G265" s="11" t="b">
        <f t="shared" si="9"/>
        <v>0</v>
      </c>
    </row>
    <row r="266" spans="1:7" x14ac:dyDescent="0.3">
      <c r="A266" s="25" t="s">
        <v>323</v>
      </c>
      <c r="B266" s="10">
        <v>164747.16700000002</v>
      </c>
      <c r="C266" s="10">
        <v>1256113.899</v>
      </c>
      <c r="D266" s="10" t="b">
        <f t="shared" si="8"/>
        <v>0</v>
      </c>
      <c r="E266" s="11">
        <v>230</v>
      </c>
      <c r="F266" s="11">
        <v>642</v>
      </c>
      <c r="G266" s="11" t="b">
        <f t="shared" si="9"/>
        <v>0</v>
      </c>
    </row>
    <row r="267" spans="1:7" x14ac:dyDescent="0.3">
      <c r="A267" s="25" t="s">
        <v>324</v>
      </c>
      <c r="B267" s="10">
        <v>181157.38499999998</v>
      </c>
      <c r="C267" s="10">
        <v>1318463.7089999998</v>
      </c>
      <c r="D267" s="10" t="b">
        <f t="shared" si="8"/>
        <v>0</v>
      </c>
      <c r="E267" s="11">
        <v>214</v>
      </c>
      <c r="F267" s="11">
        <v>647</v>
      </c>
      <c r="G267" s="11" t="b">
        <f t="shared" si="9"/>
        <v>0</v>
      </c>
    </row>
    <row r="268" spans="1:7" x14ac:dyDescent="0.3">
      <c r="A268" s="25" t="s">
        <v>325</v>
      </c>
      <c r="B268" s="10">
        <v>186859.56199999998</v>
      </c>
      <c r="C268" s="10">
        <v>1318911.6569999999</v>
      </c>
      <c r="D268" s="10" t="b">
        <f t="shared" si="8"/>
        <v>0</v>
      </c>
      <c r="E268" s="11">
        <v>233</v>
      </c>
      <c r="F268" s="11">
        <v>663</v>
      </c>
      <c r="G268" s="11" t="b">
        <f t="shared" si="9"/>
        <v>0</v>
      </c>
    </row>
    <row r="269" spans="1:7" x14ac:dyDescent="0.3">
      <c r="A269" s="25" t="s">
        <v>326</v>
      </c>
      <c r="B269" s="10">
        <v>186227.503</v>
      </c>
      <c r="C269" s="10">
        <v>1278043.5689999997</v>
      </c>
      <c r="D269" s="10" t="b">
        <f t="shared" si="8"/>
        <v>0</v>
      </c>
      <c r="E269" s="11">
        <v>179</v>
      </c>
      <c r="F269" s="11">
        <v>659</v>
      </c>
      <c r="G269" s="11" t="b">
        <f t="shared" si="9"/>
        <v>0</v>
      </c>
    </row>
    <row r="270" spans="1:7" x14ac:dyDescent="0.3">
      <c r="A270" s="25" t="s">
        <v>327</v>
      </c>
      <c r="B270" s="10">
        <v>184193.99400000001</v>
      </c>
      <c r="C270" s="10">
        <v>1244868.7369999997</v>
      </c>
      <c r="D270" s="10" t="b">
        <f t="shared" si="8"/>
        <v>0</v>
      </c>
      <c r="E270" s="11">
        <v>264</v>
      </c>
      <c r="F270" s="11">
        <v>673</v>
      </c>
      <c r="G270" s="11" t="b">
        <f t="shared" si="9"/>
        <v>0</v>
      </c>
    </row>
    <row r="271" spans="1:7" x14ac:dyDescent="0.3">
      <c r="A271" s="25" t="s">
        <v>328</v>
      </c>
      <c r="B271" s="10">
        <v>210513.98400000005</v>
      </c>
      <c r="C271" s="10">
        <v>1327147.7190000003</v>
      </c>
      <c r="D271" s="10" t="b">
        <f t="shared" si="8"/>
        <v>0</v>
      </c>
      <c r="E271" s="11">
        <v>189</v>
      </c>
      <c r="F271" s="11">
        <v>624</v>
      </c>
      <c r="G271" s="11" t="b">
        <f t="shared" si="9"/>
        <v>0</v>
      </c>
    </row>
    <row r="272" spans="1:7" x14ac:dyDescent="0.3">
      <c r="A272" s="25" t="s">
        <v>329</v>
      </c>
      <c r="B272" s="10">
        <v>216890</v>
      </c>
      <c r="C272" s="10">
        <v>1332309</v>
      </c>
      <c r="D272" s="10" t="b">
        <f t="shared" si="8"/>
        <v>0</v>
      </c>
      <c r="E272" s="11">
        <v>195</v>
      </c>
      <c r="F272" s="11">
        <v>662</v>
      </c>
      <c r="G272" s="11" t="b">
        <f t="shared" si="9"/>
        <v>0</v>
      </c>
    </row>
    <row r="273" spans="1:7" x14ac:dyDescent="0.3">
      <c r="A273" s="25" t="s">
        <v>331</v>
      </c>
      <c r="B273" s="10">
        <v>1141421.0090000001</v>
      </c>
      <c r="C273" s="10">
        <v>8650962.8930000011</v>
      </c>
      <c r="D273" s="10" t="b">
        <f t="shared" si="8"/>
        <v>0</v>
      </c>
      <c r="E273" s="11">
        <v>1085</v>
      </c>
      <c r="F273" s="11">
        <v>1535</v>
      </c>
      <c r="G273" s="11" t="b">
        <f t="shared" si="9"/>
        <v>0</v>
      </c>
    </row>
    <row r="274" spans="1:7" x14ac:dyDescent="0.3">
      <c r="A274" s="25" t="s">
        <v>332</v>
      </c>
      <c r="B274" s="10">
        <v>1155586.2859999998</v>
      </c>
      <c r="C274" s="10">
        <v>8721299.8679999989</v>
      </c>
      <c r="D274" s="10" t="b">
        <f t="shared" si="8"/>
        <v>0</v>
      </c>
      <c r="E274" s="11">
        <v>947</v>
      </c>
      <c r="F274" s="11">
        <v>1399</v>
      </c>
      <c r="G274" s="11" t="b">
        <f t="shared" si="9"/>
        <v>0</v>
      </c>
    </row>
    <row r="275" spans="1:7" x14ac:dyDescent="0.3">
      <c r="A275" s="25" t="s">
        <v>333</v>
      </c>
      <c r="B275" s="10">
        <v>1173040.6779999998</v>
      </c>
      <c r="C275" s="10">
        <v>8749832.8359999992</v>
      </c>
      <c r="D275" s="10" t="b">
        <f t="shared" si="8"/>
        <v>0</v>
      </c>
      <c r="E275" s="11">
        <v>1006</v>
      </c>
      <c r="F275" s="11">
        <v>1497</v>
      </c>
      <c r="G275" s="11" t="b">
        <f t="shared" si="9"/>
        <v>0</v>
      </c>
    </row>
    <row r="276" spans="1:7" x14ac:dyDescent="0.3">
      <c r="A276" s="25" t="s">
        <v>334</v>
      </c>
      <c r="B276" s="10">
        <v>1198409.213</v>
      </c>
      <c r="C276" s="10">
        <v>8795986.568</v>
      </c>
      <c r="D276" s="10" t="b">
        <f t="shared" si="8"/>
        <v>0</v>
      </c>
      <c r="E276" s="11">
        <v>975</v>
      </c>
      <c r="F276" s="11">
        <v>1375</v>
      </c>
      <c r="G276" s="11" t="b">
        <f t="shared" si="9"/>
        <v>0</v>
      </c>
    </row>
    <row r="277" spans="1:7" x14ac:dyDescent="0.3">
      <c r="A277" s="25" t="s">
        <v>335</v>
      </c>
      <c r="B277" s="10">
        <v>1221817.905</v>
      </c>
      <c r="C277" s="10">
        <v>8832286.2090000007</v>
      </c>
      <c r="D277" s="10" t="b">
        <f t="shared" si="8"/>
        <v>0</v>
      </c>
      <c r="E277" s="11">
        <v>1170</v>
      </c>
      <c r="F277" s="11">
        <v>1637</v>
      </c>
      <c r="G277" s="11" t="b">
        <f t="shared" si="9"/>
        <v>0</v>
      </c>
    </row>
    <row r="278" spans="1:7" x14ac:dyDescent="0.3">
      <c r="A278" s="25" t="s">
        <v>336</v>
      </c>
      <c r="B278" s="10">
        <v>1247956.8369999998</v>
      </c>
      <c r="C278" s="10">
        <v>8878148.4509999994</v>
      </c>
      <c r="D278" s="10" t="b">
        <f t="shared" si="8"/>
        <v>0</v>
      </c>
      <c r="E278" s="11">
        <v>1046</v>
      </c>
      <c r="F278" s="11">
        <v>1488</v>
      </c>
      <c r="G278" s="11" t="b">
        <f t="shared" si="9"/>
        <v>0</v>
      </c>
    </row>
    <row r="279" spans="1:7" x14ac:dyDescent="0.3">
      <c r="A279" s="25" t="s">
        <v>337</v>
      </c>
      <c r="B279" s="10">
        <v>1279769.193</v>
      </c>
      <c r="C279" s="10">
        <v>8903941.7650000006</v>
      </c>
      <c r="D279" s="10" t="b">
        <f t="shared" si="8"/>
        <v>0</v>
      </c>
      <c r="E279" s="11">
        <v>1234</v>
      </c>
      <c r="F279" s="11">
        <v>1692</v>
      </c>
      <c r="G279" s="11" t="b">
        <f t="shared" si="9"/>
        <v>0</v>
      </c>
    </row>
    <row r="280" spans="1:7" x14ac:dyDescent="0.3">
      <c r="A280" s="25" t="s">
        <v>338</v>
      </c>
      <c r="B280" s="10">
        <v>1301696.4760000003</v>
      </c>
      <c r="C280" s="10">
        <v>8852008.129999999</v>
      </c>
      <c r="D280" s="10" t="b">
        <f t="shared" si="8"/>
        <v>0</v>
      </c>
      <c r="E280" s="11">
        <v>1028</v>
      </c>
      <c r="F280" s="11">
        <v>1481</v>
      </c>
      <c r="G280" s="11" t="b">
        <f t="shared" si="9"/>
        <v>0</v>
      </c>
    </row>
    <row r="281" spans="1:7" x14ac:dyDescent="0.3">
      <c r="A281" s="25" t="s">
        <v>339</v>
      </c>
      <c r="B281" s="10">
        <v>1353999</v>
      </c>
      <c r="C281" s="10">
        <v>8960161</v>
      </c>
      <c r="D281" s="10" t="b">
        <f t="shared" si="8"/>
        <v>0</v>
      </c>
      <c r="E281" s="11">
        <v>1140</v>
      </c>
      <c r="F281" s="11">
        <v>1645</v>
      </c>
      <c r="G281" s="11" t="b">
        <f t="shared" si="9"/>
        <v>0</v>
      </c>
    </row>
    <row r="282" spans="1:7" x14ac:dyDescent="0.3">
      <c r="A282" s="25" t="s">
        <v>341</v>
      </c>
      <c r="B282" s="10">
        <v>248670.01200000005</v>
      </c>
      <c r="C282" s="10">
        <v>1965922.7259999998</v>
      </c>
      <c r="D282" s="10" t="b">
        <f t="shared" si="8"/>
        <v>0</v>
      </c>
      <c r="E282" s="11">
        <v>228</v>
      </c>
      <c r="F282" s="11">
        <v>634</v>
      </c>
      <c r="G282" s="11" t="b">
        <f t="shared" si="9"/>
        <v>0</v>
      </c>
    </row>
    <row r="283" spans="1:7" x14ac:dyDescent="0.3">
      <c r="A283" s="25" t="s">
        <v>342</v>
      </c>
      <c r="B283" s="10">
        <v>252441.02599999998</v>
      </c>
      <c r="C283" s="10">
        <v>1985462.5790000001</v>
      </c>
      <c r="D283" s="10" t="b">
        <f t="shared" si="8"/>
        <v>0</v>
      </c>
      <c r="E283" s="11">
        <v>262</v>
      </c>
      <c r="F283" s="11">
        <v>681</v>
      </c>
      <c r="G283" s="11" t="b">
        <f t="shared" si="9"/>
        <v>0</v>
      </c>
    </row>
    <row r="284" spans="1:7" x14ac:dyDescent="0.3">
      <c r="A284" s="25" t="s">
        <v>343</v>
      </c>
      <c r="B284" s="10">
        <v>258420.31000000006</v>
      </c>
      <c r="C284" s="10">
        <v>2002886.0140000002</v>
      </c>
      <c r="D284" s="10" t="b">
        <f t="shared" si="8"/>
        <v>0</v>
      </c>
      <c r="E284" s="11">
        <v>249</v>
      </c>
      <c r="F284" s="11">
        <v>679</v>
      </c>
      <c r="G284" s="11" t="b">
        <f t="shared" si="9"/>
        <v>0</v>
      </c>
    </row>
    <row r="285" spans="1:7" x14ac:dyDescent="0.3">
      <c r="A285" s="25" t="s">
        <v>344</v>
      </c>
      <c r="B285" s="10">
        <v>262105.11199999996</v>
      </c>
      <c r="C285" s="10">
        <v>2001744.825</v>
      </c>
      <c r="D285" s="10" t="b">
        <f t="shared" si="8"/>
        <v>0</v>
      </c>
      <c r="E285" s="11">
        <v>236</v>
      </c>
      <c r="F285" s="11">
        <v>685</v>
      </c>
      <c r="G285" s="11" t="b">
        <f t="shared" si="9"/>
        <v>0</v>
      </c>
    </row>
    <row r="286" spans="1:7" x14ac:dyDescent="0.3">
      <c r="A286" s="25" t="s">
        <v>345</v>
      </c>
      <c r="B286" s="10">
        <v>272530.85400000005</v>
      </c>
      <c r="C286" s="10">
        <v>2011364.7289999996</v>
      </c>
      <c r="D286" s="10" t="b">
        <f t="shared" si="8"/>
        <v>0</v>
      </c>
      <c r="E286" s="11">
        <v>279</v>
      </c>
      <c r="F286" s="11">
        <v>693</v>
      </c>
      <c r="G286" s="11" t="b">
        <f t="shared" si="9"/>
        <v>0</v>
      </c>
    </row>
    <row r="287" spans="1:7" x14ac:dyDescent="0.3">
      <c r="A287" s="25" t="s">
        <v>346</v>
      </c>
      <c r="B287" s="10">
        <v>278905.38300000003</v>
      </c>
      <c r="C287" s="10">
        <v>1985074.8859999997</v>
      </c>
      <c r="D287" s="10" t="b">
        <f t="shared" si="8"/>
        <v>0</v>
      </c>
      <c r="E287" s="11">
        <v>247</v>
      </c>
      <c r="F287" s="11">
        <v>734</v>
      </c>
      <c r="G287" s="11" t="b">
        <f t="shared" si="9"/>
        <v>0</v>
      </c>
    </row>
    <row r="288" spans="1:7" x14ac:dyDescent="0.3">
      <c r="A288" s="25" t="s">
        <v>347</v>
      </c>
      <c r="B288" s="10">
        <v>281054.47100000002</v>
      </c>
      <c r="C288" s="10">
        <v>1939086.1160000004</v>
      </c>
      <c r="D288" s="10" t="b">
        <f t="shared" si="8"/>
        <v>0</v>
      </c>
      <c r="E288" s="11">
        <v>239</v>
      </c>
      <c r="F288" s="11">
        <v>697</v>
      </c>
      <c r="G288" s="11" t="b">
        <f t="shared" si="9"/>
        <v>0</v>
      </c>
    </row>
    <row r="289" spans="1:7" x14ac:dyDescent="0.3">
      <c r="A289" s="25" t="s">
        <v>348</v>
      </c>
      <c r="B289" s="10">
        <v>299286.43400000001</v>
      </c>
      <c r="C289" s="10">
        <v>1984201.2309999999</v>
      </c>
      <c r="D289" s="10" t="b">
        <f t="shared" si="8"/>
        <v>0</v>
      </c>
      <c r="E289" s="11">
        <v>239</v>
      </c>
      <c r="F289" s="11">
        <v>669</v>
      </c>
      <c r="G289" s="11" t="b">
        <f t="shared" si="9"/>
        <v>0</v>
      </c>
    </row>
    <row r="290" spans="1:7" x14ac:dyDescent="0.3">
      <c r="A290" s="25" t="s">
        <v>349</v>
      </c>
      <c r="B290" s="10">
        <v>310244</v>
      </c>
      <c r="C290" s="10">
        <v>2022867</v>
      </c>
      <c r="D290" s="10" t="b">
        <f t="shared" si="8"/>
        <v>0</v>
      </c>
      <c r="E290" s="11">
        <v>227</v>
      </c>
      <c r="F290" s="11">
        <v>688</v>
      </c>
      <c r="G290" s="11" t="b">
        <f t="shared" si="9"/>
        <v>0</v>
      </c>
    </row>
    <row r="291" spans="1:7" x14ac:dyDescent="0.3">
      <c r="A291" s="25" t="s">
        <v>351</v>
      </c>
      <c r="B291" s="10">
        <v>2562311.0999999996</v>
      </c>
      <c r="C291" s="10">
        <v>19425365.068000004</v>
      </c>
      <c r="D291" s="10" t="b">
        <f t="shared" si="8"/>
        <v>0</v>
      </c>
      <c r="E291" s="11">
        <v>3878</v>
      </c>
      <c r="F291" s="11">
        <v>4678</v>
      </c>
      <c r="G291" s="11" t="b">
        <f t="shared" si="9"/>
        <v>0</v>
      </c>
    </row>
    <row r="292" spans="1:7" x14ac:dyDescent="0.3">
      <c r="A292" s="25" t="s">
        <v>352</v>
      </c>
      <c r="B292" s="10">
        <v>2556539.7110000001</v>
      </c>
      <c r="C292" s="10">
        <v>19240855.127999999</v>
      </c>
      <c r="D292" s="10" t="b">
        <f t="shared" si="8"/>
        <v>0</v>
      </c>
      <c r="E292" s="11">
        <v>4065</v>
      </c>
      <c r="F292" s="11">
        <v>4844</v>
      </c>
      <c r="G292" s="11" t="b">
        <f t="shared" si="9"/>
        <v>0</v>
      </c>
    </row>
    <row r="293" spans="1:7" x14ac:dyDescent="0.3">
      <c r="A293" s="25" t="s">
        <v>353</v>
      </c>
      <c r="B293" s="10">
        <v>2580093.8390000002</v>
      </c>
      <c r="C293" s="10">
        <v>19211096.395999998</v>
      </c>
      <c r="D293" s="10" t="b">
        <f t="shared" si="8"/>
        <v>0</v>
      </c>
      <c r="E293" s="11">
        <v>4296</v>
      </c>
      <c r="F293" s="11">
        <v>5129</v>
      </c>
      <c r="G293" s="11" t="b">
        <f t="shared" si="9"/>
        <v>0</v>
      </c>
    </row>
    <row r="294" spans="1:7" x14ac:dyDescent="0.3">
      <c r="A294" s="25" t="s">
        <v>354</v>
      </c>
      <c r="B294" s="10">
        <v>2598739.38</v>
      </c>
      <c r="C294" s="10">
        <v>19149039.399999999</v>
      </c>
      <c r="D294" s="10" t="b">
        <f t="shared" si="8"/>
        <v>0</v>
      </c>
      <c r="E294" s="11">
        <v>3869</v>
      </c>
      <c r="F294" s="11">
        <v>4608</v>
      </c>
      <c r="G294" s="11" t="b">
        <f t="shared" si="9"/>
        <v>0</v>
      </c>
    </row>
    <row r="295" spans="1:7" x14ac:dyDescent="0.3">
      <c r="A295" s="25" t="s">
        <v>355</v>
      </c>
      <c r="B295" s="10">
        <v>2688178.497</v>
      </c>
      <c r="C295" s="10">
        <v>19431715.401000001</v>
      </c>
      <c r="D295" s="10" t="b">
        <f t="shared" si="8"/>
        <v>0</v>
      </c>
      <c r="E295" s="11">
        <v>4282</v>
      </c>
      <c r="F295" s="11">
        <v>5033</v>
      </c>
      <c r="G295" s="11" t="b">
        <f t="shared" si="9"/>
        <v>0</v>
      </c>
    </row>
    <row r="296" spans="1:7" x14ac:dyDescent="0.3">
      <c r="A296" s="25" t="s">
        <v>356</v>
      </c>
      <c r="B296" s="10">
        <v>2738027.1939999997</v>
      </c>
      <c r="C296" s="10">
        <v>19495302.068000004</v>
      </c>
      <c r="D296" s="10" t="b">
        <f t="shared" si="8"/>
        <v>0</v>
      </c>
      <c r="E296" s="11">
        <v>4030</v>
      </c>
      <c r="F296" s="11">
        <v>4932</v>
      </c>
      <c r="G296" s="11" t="b">
        <f t="shared" si="9"/>
        <v>0</v>
      </c>
    </row>
    <row r="297" spans="1:7" x14ac:dyDescent="0.3">
      <c r="A297" s="25" t="s">
        <v>357</v>
      </c>
      <c r="B297" s="10">
        <v>2793290.3169999989</v>
      </c>
      <c r="C297" s="10">
        <v>19541695.364999998</v>
      </c>
      <c r="D297" s="10" t="b">
        <f t="shared" si="8"/>
        <v>0</v>
      </c>
      <c r="E297" s="11">
        <v>4298</v>
      </c>
      <c r="F297" s="11">
        <v>5062</v>
      </c>
      <c r="G297" s="11" t="b">
        <f t="shared" si="9"/>
        <v>0</v>
      </c>
    </row>
    <row r="298" spans="1:7" x14ac:dyDescent="0.3">
      <c r="A298" s="25" t="s">
        <v>358</v>
      </c>
      <c r="B298" s="10">
        <v>2884666.1940000001</v>
      </c>
      <c r="C298" s="10">
        <v>19650788.893999998</v>
      </c>
      <c r="D298" s="10" t="b">
        <f t="shared" si="8"/>
        <v>0</v>
      </c>
      <c r="E298" s="11">
        <v>3903</v>
      </c>
      <c r="F298" s="11">
        <v>4764</v>
      </c>
      <c r="G298" s="11" t="b">
        <f t="shared" si="9"/>
        <v>0</v>
      </c>
    </row>
    <row r="299" spans="1:7" x14ac:dyDescent="0.3">
      <c r="A299" s="25" t="s">
        <v>359</v>
      </c>
      <c r="B299" s="10">
        <v>2977810</v>
      </c>
      <c r="C299" s="10">
        <v>19683115</v>
      </c>
      <c r="D299" s="10" t="b">
        <f t="shared" si="8"/>
        <v>0</v>
      </c>
      <c r="E299" s="11">
        <v>3955</v>
      </c>
      <c r="F299" s="11">
        <v>4696</v>
      </c>
      <c r="G299" s="11" t="b">
        <f t="shared" si="9"/>
        <v>0</v>
      </c>
    </row>
    <row r="300" spans="1:7" x14ac:dyDescent="0.3">
      <c r="A300" s="25" t="s">
        <v>361</v>
      </c>
      <c r="B300" s="10">
        <v>1111230.145</v>
      </c>
      <c r="C300" s="10">
        <v>8981357.4250000007</v>
      </c>
      <c r="D300" s="10" t="b">
        <f t="shared" si="8"/>
        <v>0</v>
      </c>
      <c r="E300" s="11">
        <v>1432</v>
      </c>
      <c r="F300" s="11">
        <v>1968</v>
      </c>
      <c r="G300" s="11" t="b">
        <f t="shared" si="9"/>
        <v>0</v>
      </c>
    </row>
    <row r="301" spans="1:7" x14ac:dyDescent="0.3">
      <c r="A301" s="25" t="s">
        <v>362</v>
      </c>
      <c r="B301" s="10">
        <v>1160752.6299999999</v>
      </c>
      <c r="C301" s="10">
        <v>9232583.7279999983</v>
      </c>
      <c r="D301" s="10" t="b">
        <f t="shared" si="8"/>
        <v>0</v>
      </c>
      <c r="E301" s="11">
        <v>1436</v>
      </c>
      <c r="F301" s="11">
        <v>1869</v>
      </c>
      <c r="G301" s="11" t="b">
        <f t="shared" si="9"/>
        <v>0</v>
      </c>
    </row>
    <row r="302" spans="1:7" x14ac:dyDescent="0.3">
      <c r="A302" s="25" t="s">
        <v>363</v>
      </c>
      <c r="B302" s="10">
        <v>1176965.2210000001</v>
      </c>
      <c r="C302" s="10">
        <v>9274242.1610000003</v>
      </c>
      <c r="D302" s="10" t="b">
        <f t="shared" si="8"/>
        <v>0</v>
      </c>
      <c r="E302" s="11">
        <v>1344</v>
      </c>
      <c r="F302" s="11">
        <v>1849</v>
      </c>
      <c r="G302" s="11" t="b">
        <f t="shared" si="9"/>
        <v>0</v>
      </c>
    </row>
    <row r="303" spans="1:7" x14ac:dyDescent="0.3">
      <c r="A303" s="25" t="s">
        <v>364</v>
      </c>
      <c r="B303" s="10">
        <v>1205772.5230000003</v>
      </c>
      <c r="C303" s="10">
        <v>9332086.7949999999</v>
      </c>
      <c r="D303" s="10" t="b">
        <f t="shared" si="8"/>
        <v>0</v>
      </c>
      <c r="E303" s="11">
        <v>1597</v>
      </c>
      <c r="F303" s="11">
        <v>2154</v>
      </c>
      <c r="G303" s="11" t="b">
        <f t="shared" si="9"/>
        <v>0</v>
      </c>
    </row>
    <row r="304" spans="1:7" x14ac:dyDescent="0.3">
      <c r="A304" s="25" t="s">
        <v>365</v>
      </c>
      <c r="B304" s="10">
        <v>1256150.5819999999</v>
      </c>
      <c r="C304" s="10">
        <v>9487343.5640000012</v>
      </c>
      <c r="D304" s="10" t="b">
        <f t="shared" si="8"/>
        <v>0</v>
      </c>
      <c r="E304" s="11">
        <v>1586</v>
      </c>
      <c r="F304" s="11">
        <v>2166</v>
      </c>
      <c r="G304" s="11" t="b">
        <f t="shared" si="9"/>
        <v>0</v>
      </c>
    </row>
    <row r="305" spans="1:7" x14ac:dyDescent="0.3">
      <c r="A305" s="25" t="s">
        <v>366</v>
      </c>
      <c r="B305" s="10">
        <v>1323965.7349999999</v>
      </c>
      <c r="C305" s="10">
        <v>9612163.3469999991</v>
      </c>
      <c r="D305" s="10" t="b">
        <f t="shared" si="8"/>
        <v>0</v>
      </c>
      <c r="E305" s="11">
        <v>1528</v>
      </c>
      <c r="F305" s="11">
        <v>2110</v>
      </c>
      <c r="G305" s="11" t="b">
        <f t="shared" si="9"/>
        <v>0</v>
      </c>
    </row>
    <row r="306" spans="1:7" x14ac:dyDescent="0.3">
      <c r="A306" s="25" t="s">
        <v>367</v>
      </c>
      <c r="B306" s="10">
        <v>1264593.79</v>
      </c>
      <c r="C306" s="10">
        <v>9108731.0079999994</v>
      </c>
      <c r="D306" s="10" t="b">
        <f t="shared" si="8"/>
        <v>0</v>
      </c>
      <c r="E306" s="11">
        <v>1778</v>
      </c>
      <c r="F306" s="11">
        <v>2348</v>
      </c>
      <c r="G306" s="11" t="b">
        <f t="shared" si="9"/>
        <v>0</v>
      </c>
    </row>
    <row r="307" spans="1:7" x14ac:dyDescent="0.3">
      <c r="A307" s="25" t="s">
        <v>368</v>
      </c>
      <c r="B307" s="10">
        <v>1345528.3690000002</v>
      </c>
      <c r="C307" s="10">
        <v>9436356.8399999999</v>
      </c>
      <c r="D307" s="10" t="b">
        <f t="shared" si="8"/>
        <v>0</v>
      </c>
      <c r="E307" s="11">
        <v>1550</v>
      </c>
      <c r="F307" s="11">
        <v>2185</v>
      </c>
      <c r="G307" s="11" t="b">
        <f t="shared" si="9"/>
        <v>0</v>
      </c>
    </row>
    <row r="308" spans="1:7" x14ac:dyDescent="0.3">
      <c r="A308" s="25" t="s">
        <v>369</v>
      </c>
      <c r="B308" s="10">
        <v>1465613</v>
      </c>
      <c r="C308" s="10">
        <v>9857165</v>
      </c>
      <c r="D308" s="10" t="b">
        <f t="shared" si="8"/>
        <v>0</v>
      </c>
      <c r="E308" s="11">
        <v>1690</v>
      </c>
      <c r="F308" s="11">
        <v>2342</v>
      </c>
      <c r="G308" s="11" t="b">
        <f t="shared" si="9"/>
        <v>0</v>
      </c>
    </row>
    <row r="309" spans="1:7" x14ac:dyDescent="0.3">
      <c r="A309" s="25" t="s">
        <v>371</v>
      </c>
      <c r="B309" s="10">
        <v>88812.409999999989</v>
      </c>
      <c r="C309" s="10">
        <v>614096.11</v>
      </c>
      <c r="D309" s="10" t="b">
        <f t="shared" si="8"/>
        <v>0</v>
      </c>
      <c r="E309" s="11">
        <v>176</v>
      </c>
      <c r="F309" s="11">
        <v>605</v>
      </c>
      <c r="G309" s="11" t="b">
        <f t="shared" si="9"/>
        <v>0</v>
      </c>
    </row>
    <row r="310" spans="1:7" x14ac:dyDescent="0.3">
      <c r="A310" s="25" t="s">
        <v>372</v>
      </c>
      <c r="B310" s="10">
        <v>82344.637000000002</v>
      </c>
      <c r="C310" s="10">
        <v>557537.12400000019</v>
      </c>
      <c r="D310" s="10" t="b">
        <f t="shared" si="8"/>
        <v>0</v>
      </c>
      <c r="E310" s="11">
        <v>201</v>
      </c>
      <c r="F310" s="11">
        <v>627</v>
      </c>
      <c r="G310" s="11" t="b">
        <f t="shared" si="9"/>
        <v>0</v>
      </c>
    </row>
    <row r="311" spans="1:7" x14ac:dyDescent="0.3">
      <c r="A311" s="25" t="s">
        <v>373</v>
      </c>
      <c r="B311" s="10">
        <v>94279.787000000011</v>
      </c>
      <c r="C311" s="10">
        <v>654804.95200000005</v>
      </c>
      <c r="D311" s="10" t="b">
        <f t="shared" si="8"/>
        <v>0</v>
      </c>
      <c r="E311" s="11">
        <v>145</v>
      </c>
      <c r="F311" s="11">
        <v>600</v>
      </c>
      <c r="G311" s="11" t="b">
        <f t="shared" si="9"/>
        <v>0</v>
      </c>
    </row>
    <row r="312" spans="1:7" x14ac:dyDescent="0.3">
      <c r="A312" s="25" t="s">
        <v>374</v>
      </c>
      <c r="B312" s="10">
        <v>91383.972999999998</v>
      </c>
      <c r="C312" s="10">
        <v>643760.28299999994</v>
      </c>
      <c r="D312" s="10" t="b">
        <f t="shared" si="8"/>
        <v>0</v>
      </c>
      <c r="E312" s="11">
        <v>178</v>
      </c>
      <c r="F312" s="11">
        <v>608</v>
      </c>
      <c r="G312" s="11" t="b">
        <f t="shared" si="9"/>
        <v>0</v>
      </c>
    </row>
    <row r="313" spans="1:7" x14ac:dyDescent="0.3">
      <c r="A313" s="25" t="s">
        <v>375</v>
      </c>
      <c r="B313" s="10">
        <v>89918.151000000013</v>
      </c>
      <c r="C313" s="10">
        <v>636678.03399999999</v>
      </c>
      <c r="D313" s="10" t="b">
        <f t="shared" si="8"/>
        <v>0</v>
      </c>
      <c r="E313" s="11">
        <v>177</v>
      </c>
      <c r="F313" s="11">
        <v>574</v>
      </c>
      <c r="G313" s="11" t="b">
        <f t="shared" si="9"/>
        <v>0</v>
      </c>
    </row>
    <row r="314" spans="1:7" x14ac:dyDescent="0.3">
      <c r="A314" s="25" t="s">
        <v>376</v>
      </c>
      <c r="B314" s="10">
        <v>85151.657999999996</v>
      </c>
      <c r="C314" s="10">
        <v>626065.05500000005</v>
      </c>
      <c r="D314" s="10" t="b">
        <f t="shared" si="8"/>
        <v>0</v>
      </c>
      <c r="E314" s="11">
        <v>252</v>
      </c>
      <c r="F314" s="11">
        <v>712</v>
      </c>
      <c r="G314" s="11" t="b">
        <f t="shared" si="9"/>
        <v>0</v>
      </c>
    </row>
    <row r="315" spans="1:7" x14ac:dyDescent="0.3">
      <c r="A315" s="25" t="s">
        <v>377</v>
      </c>
      <c r="B315" s="10">
        <v>90690.974000000002</v>
      </c>
      <c r="C315" s="10">
        <v>651002.76899999997</v>
      </c>
      <c r="D315" s="10" t="b">
        <f t="shared" si="8"/>
        <v>0</v>
      </c>
      <c r="E315" s="11">
        <v>220</v>
      </c>
      <c r="F315" s="11">
        <v>669</v>
      </c>
      <c r="G315" s="11" t="b">
        <f t="shared" si="9"/>
        <v>0</v>
      </c>
    </row>
    <row r="316" spans="1:7" x14ac:dyDescent="0.3">
      <c r="A316" s="25" t="s">
        <v>378</v>
      </c>
      <c r="B316" s="10">
        <v>80753.712000000014</v>
      </c>
      <c r="C316" s="10">
        <v>569589.16099999996</v>
      </c>
      <c r="D316" s="10" t="b">
        <f t="shared" si="8"/>
        <v>0</v>
      </c>
      <c r="E316" s="11">
        <v>153</v>
      </c>
      <c r="F316" s="11">
        <v>571</v>
      </c>
      <c r="G316" s="11" t="b">
        <f t="shared" si="9"/>
        <v>0</v>
      </c>
    </row>
    <row r="317" spans="1:7" x14ac:dyDescent="0.3">
      <c r="A317" s="25" t="s">
        <v>379</v>
      </c>
      <c r="B317" s="10">
        <v>101439</v>
      </c>
      <c r="C317" s="10">
        <v>695295</v>
      </c>
      <c r="D317" s="10" t="b">
        <f t="shared" si="8"/>
        <v>0</v>
      </c>
      <c r="E317" s="11">
        <v>184</v>
      </c>
      <c r="F317" s="11">
        <v>612</v>
      </c>
      <c r="G317" s="11" t="b">
        <f t="shared" si="9"/>
        <v>0</v>
      </c>
    </row>
    <row r="318" spans="1:7" x14ac:dyDescent="0.3">
      <c r="A318" s="25" t="s">
        <v>381</v>
      </c>
      <c r="B318" s="10">
        <v>1557289.45</v>
      </c>
      <c r="C318" s="10">
        <v>11447800.703999994</v>
      </c>
      <c r="D318" s="10" t="b">
        <f t="shared" si="8"/>
        <v>0</v>
      </c>
      <c r="E318" s="11">
        <v>1640</v>
      </c>
      <c r="F318" s="11">
        <v>2251</v>
      </c>
      <c r="G318" s="11" t="b">
        <f t="shared" si="9"/>
        <v>0</v>
      </c>
    </row>
    <row r="319" spans="1:7" x14ac:dyDescent="0.3">
      <c r="A319" s="25" t="s">
        <v>382</v>
      </c>
      <c r="B319" s="10">
        <v>1573845.7209999999</v>
      </c>
      <c r="C319" s="10">
        <v>11438619.129000001</v>
      </c>
      <c r="D319" s="10" t="b">
        <f t="shared" si="8"/>
        <v>0</v>
      </c>
      <c r="E319" s="11">
        <v>1669</v>
      </c>
      <c r="F319" s="11">
        <v>2229</v>
      </c>
      <c r="G319" s="11" t="b">
        <f t="shared" si="9"/>
        <v>0</v>
      </c>
    </row>
    <row r="320" spans="1:7" x14ac:dyDescent="0.3">
      <c r="A320" s="25" t="s">
        <v>383</v>
      </c>
      <c r="B320" s="10">
        <v>1588728.8089999999</v>
      </c>
      <c r="C320" s="10">
        <v>11419618.875999998</v>
      </c>
      <c r="D320" s="10" t="b">
        <f t="shared" si="8"/>
        <v>0</v>
      </c>
      <c r="E320" s="11">
        <v>1892</v>
      </c>
      <c r="F320" s="11">
        <v>2532</v>
      </c>
      <c r="G320" s="11" t="b">
        <f t="shared" si="9"/>
        <v>0</v>
      </c>
    </row>
    <row r="321" spans="1:7" x14ac:dyDescent="0.3">
      <c r="A321" s="25" t="s">
        <v>384</v>
      </c>
      <c r="B321" s="10">
        <v>1617638.6489999997</v>
      </c>
      <c r="C321" s="10">
        <v>11411170.000999998</v>
      </c>
      <c r="D321" s="10" t="b">
        <f t="shared" si="8"/>
        <v>0</v>
      </c>
      <c r="E321" s="11">
        <v>1881</v>
      </c>
      <c r="F321" s="11">
        <v>2468</v>
      </c>
      <c r="G321" s="11" t="b">
        <f t="shared" si="9"/>
        <v>0</v>
      </c>
    </row>
    <row r="322" spans="1:7" x14ac:dyDescent="0.3">
      <c r="A322" s="25" t="s">
        <v>385</v>
      </c>
      <c r="B322" s="10">
        <v>1604505.2919999999</v>
      </c>
      <c r="C322" s="10">
        <v>11146408.842999998</v>
      </c>
      <c r="D322" s="10" t="b">
        <f t="shared" si="8"/>
        <v>0</v>
      </c>
      <c r="E322" s="11">
        <v>2005</v>
      </c>
      <c r="F322" s="11">
        <v>2650</v>
      </c>
      <c r="G322" s="11" t="b">
        <f t="shared" si="9"/>
        <v>0</v>
      </c>
    </row>
    <row r="323" spans="1:7" x14ac:dyDescent="0.3">
      <c r="A323" s="25" t="s">
        <v>386</v>
      </c>
      <c r="B323" s="10">
        <v>1676773.115</v>
      </c>
      <c r="C323" s="10">
        <v>11418378.500000002</v>
      </c>
      <c r="D323" s="10" t="b">
        <f t="shared" ref="D323:D386" si="10">OR($B$3&gt;$J$7,$B$3&lt;$J$8)</f>
        <v>0</v>
      </c>
      <c r="E323" s="11">
        <v>2025</v>
      </c>
      <c r="F323" s="11">
        <v>2691</v>
      </c>
      <c r="G323" s="11" t="b">
        <f t="shared" ref="G323:G386" si="11">OR($E$3&gt;$J$14,$E$3&lt;$J$15)</f>
        <v>0</v>
      </c>
    </row>
    <row r="324" spans="1:7" x14ac:dyDescent="0.3">
      <c r="A324" s="25" t="s">
        <v>387</v>
      </c>
      <c r="B324" s="10">
        <v>1651537.3540000001</v>
      </c>
      <c r="C324" s="10">
        <v>10949413.137000002</v>
      </c>
      <c r="D324" s="10" t="b">
        <f t="shared" si="10"/>
        <v>0</v>
      </c>
      <c r="E324" s="11">
        <v>2093</v>
      </c>
      <c r="F324" s="11">
        <v>2725</v>
      </c>
      <c r="G324" s="11" t="b">
        <f t="shared" si="11"/>
        <v>0</v>
      </c>
    </row>
    <row r="325" spans="1:7" x14ac:dyDescent="0.3">
      <c r="A325" s="25" t="s">
        <v>388</v>
      </c>
      <c r="B325" s="10">
        <v>1729472.8599999999</v>
      </c>
      <c r="C325" s="10">
        <v>11161545.797</v>
      </c>
      <c r="D325" s="10" t="b">
        <f t="shared" si="10"/>
        <v>0</v>
      </c>
      <c r="E325" s="11">
        <v>1773</v>
      </c>
      <c r="F325" s="11">
        <v>2375</v>
      </c>
      <c r="G325" s="11" t="b">
        <f t="shared" si="11"/>
        <v>0</v>
      </c>
    </row>
    <row r="326" spans="1:7" x14ac:dyDescent="0.3">
      <c r="A326" s="25" t="s">
        <v>389</v>
      </c>
      <c r="B326" s="10">
        <v>1768644</v>
      </c>
      <c r="C326" s="10">
        <v>11149752</v>
      </c>
      <c r="D326" s="10" t="b">
        <f t="shared" si="10"/>
        <v>0</v>
      </c>
      <c r="E326" s="11">
        <v>1888</v>
      </c>
      <c r="F326" s="11">
        <v>2517</v>
      </c>
      <c r="G326" s="11" t="b">
        <f t="shared" si="11"/>
        <v>0</v>
      </c>
    </row>
    <row r="327" spans="1:7" x14ac:dyDescent="0.3">
      <c r="A327" s="25" t="s">
        <v>391</v>
      </c>
      <c r="B327" s="10">
        <v>477591.51600000012</v>
      </c>
      <c r="C327" s="10">
        <v>3585991.9730000007</v>
      </c>
      <c r="D327" s="10" t="b">
        <f t="shared" si="10"/>
        <v>0</v>
      </c>
      <c r="E327" s="11">
        <v>655</v>
      </c>
      <c r="F327" s="11">
        <v>1125</v>
      </c>
      <c r="G327" s="11" t="b">
        <f t="shared" si="11"/>
        <v>0</v>
      </c>
    </row>
    <row r="328" spans="1:7" x14ac:dyDescent="0.3">
      <c r="A328" s="25" t="s">
        <v>392</v>
      </c>
      <c r="B328" s="10">
        <v>479441.92400000006</v>
      </c>
      <c r="C328" s="10">
        <v>3614197.7409999999</v>
      </c>
      <c r="D328" s="10" t="b">
        <f t="shared" si="10"/>
        <v>0</v>
      </c>
      <c r="E328" s="11">
        <v>619</v>
      </c>
      <c r="F328" s="11">
        <v>1047</v>
      </c>
      <c r="G328" s="11" t="b">
        <f t="shared" si="11"/>
        <v>0</v>
      </c>
    </row>
    <row r="329" spans="1:7" x14ac:dyDescent="0.3">
      <c r="A329" s="25" t="s">
        <v>393</v>
      </c>
      <c r="B329" s="10">
        <v>466927.03799999994</v>
      </c>
      <c r="C329" s="10">
        <v>3514165.0070000002</v>
      </c>
      <c r="D329" s="10" t="b">
        <f t="shared" si="10"/>
        <v>0</v>
      </c>
      <c r="E329" s="11">
        <v>677</v>
      </c>
      <c r="F329" s="11">
        <v>1139</v>
      </c>
      <c r="G329" s="11" t="b">
        <f t="shared" si="11"/>
        <v>0</v>
      </c>
    </row>
    <row r="330" spans="1:7" x14ac:dyDescent="0.3">
      <c r="A330" s="25" t="s">
        <v>394</v>
      </c>
      <c r="B330" s="10">
        <v>501376.08300000004</v>
      </c>
      <c r="C330" s="10">
        <v>3699326.8160000001</v>
      </c>
      <c r="D330" s="10" t="b">
        <f t="shared" si="10"/>
        <v>0</v>
      </c>
      <c r="E330" s="11">
        <v>452</v>
      </c>
      <c r="F330" s="11">
        <v>896</v>
      </c>
      <c r="G330" s="11" t="b">
        <f t="shared" si="11"/>
        <v>0</v>
      </c>
    </row>
    <row r="331" spans="1:7" x14ac:dyDescent="0.3">
      <c r="A331" s="25" t="s">
        <v>395</v>
      </c>
      <c r="B331" s="10">
        <v>501812.96099999989</v>
      </c>
      <c r="C331" s="10">
        <v>3652473.432</v>
      </c>
      <c r="D331" s="10" t="b">
        <f t="shared" si="10"/>
        <v>0</v>
      </c>
      <c r="E331" s="11">
        <v>554</v>
      </c>
      <c r="F331" s="11">
        <v>1010</v>
      </c>
      <c r="G331" s="11" t="b">
        <f t="shared" si="11"/>
        <v>0</v>
      </c>
    </row>
    <row r="332" spans="1:7" x14ac:dyDescent="0.3">
      <c r="A332" s="25" t="s">
        <v>396</v>
      </c>
      <c r="B332" s="10">
        <v>495346.16199999989</v>
      </c>
      <c r="C332" s="10">
        <v>3585165.148</v>
      </c>
      <c r="D332" s="10" t="b">
        <f t="shared" si="10"/>
        <v>0</v>
      </c>
      <c r="E332" s="11">
        <v>519</v>
      </c>
      <c r="F332" s="11">
        <v>997</v>
      </c>
      <c r="G332" s="11" t="b">
        <f t="shared" si="11"/>
        <v>0</v>
      </c>
    </row>
    <row r="333" spans="1:7" x14ac:dyDescent="0.3">
      <c r="A333" s="25" t="s">
        <v>397</v>
      </c>
      <c r="B333" s="10">
        <v>521068.37499999988</v>
      </c>
      <c r="C333" s="10">
        <v>3651878.7880000002</v>
      </c>
      <c r="D333" s="10" t="b">
        <f t="shared" si="10"/>
        <v>0</v>
      </c>
      <c r="E333" s="11">
        <v>573</v>
      </c>
      <c r="F333" s="11">
        <v>1047</v>
      </c>
      <c r="G333" s="11" t="b">
        <f t="shared" si="11"/>
        <v>0</v>
      </c>
    </row>
    <row r="334" spans="1:7" x14ac:dyDescent="0.3">
      <c r="A334" s="25" t="s">
        <v>398</v>
      </c>
      <c r="B334" s="10">
        <v>509614.00199999998</v>
      </c>
      <c r="C334" s="10">
        <v>3557673.5140000004</v>
      </c>
      <c r="D334" s="10" t="b">
        <f t="shared" si="10"/>
        <v>0</v>
      </c>
      <c r="E334" s="11">
        <v>409</v>
      </c>
      <c r="F334" s="11">
        <v>877</v>
      </c>
      <c r="G334" s="11" t="b">
        <f t="shared" si="11"/>
        <v>0</v>
      </c>
    </row>
    <row r="335" spans="1:7" x14ac:dyDescent="0.3">
      <c r="A335" s="25" t="s">
        <v>399</v>
      </c>
      <c r="B335" s="10">
        <v>515566</v>
      </c>
      <c r="C335" s="10">
        <v>3559968</v>
      </c>
      <c r="D335" s="10" t="b">
        <f t="shared" si="10"/>
        <v>0</v>
      </c>
      <c r="E335" s="11">
        <v>494</v>
      </c>
      <c r="F335" s="11">
        <v>940</v>
      </c>
      <c r="G335" s="11" t="b">
        <f t="shared" si="11"/>
        <v>0</v>
      </c>
    </row>
    <row r="336" spans="1:7" x14ac:dyDescent="0.3">
      <c r="A336" s="25" t="s">
        <v>401</v>
      </c>
      <c r="B336" s="10">
        <v>488309.08600000001</v>
      </c>
      <c r="C336" s="10">
        <v>3696373.4759999998</v>
      </c>
      <c r="D336" s="10" t="b">
        <f t="shared" si="10"/>
        <v>0</v>
      </c>
      <c r="E336" s="11">
        <v>397</v>
      </c>
      <c r="F336" s="11">
        <v>813</v>
      </c>
      <c r="G336" s="11" t="b">
        <f t="shared" si="11"/>
        <v>0</v>
      </c>
    </row>
    <row r="337" spans="1:7" x14ac:dyDescent="0.3">
      <c r="A337" s="25" t="s">
        <v>402</v>
      </c>
      <c r="B337" s="10">
        <v>507224.36</v>
      </c>
      <c r="C337" s="10">
        <v>3757042.6490000002</v>
      </c>
      <c r="D337" s="10" t="b">
        <f t="shared" si="10"/>
        <v>0</v>
      </c>
      <c r="E337" s="11">
        <v>372</v>
      </c>
      <c r="F337" s="11">
        <v>791</v>
      </c>
      <c r="G337" s="11" t="b">
        <f t="shared" si="11"/>
        <v>0</v>
      </c>
    </row>
    <row r="338" spans="1:7" x14ac:dyDescent="0.3">
      <c r="A338" s="25" t="s">
        <v>403</v>
      </c>
      <c r="B338" s="10">
        <v>509652.783</v>
      </c>
      <c r="C338" s="10">
        <v>3745771.162</v>
      </c>
      <c r="D338" s="10" t="b">
        <f t="shared" si="10"/>
        <v>0</v>
      </c>
      <c r="E338" s="11">
        <v>362</v>
      </c>
      <c r="F338" s="11">
        <v>826</v>
      </c>
      <c r="G338" s="11" t="b">
        <f t="shared" si="11"/>
        <v>0</v>
      </c>
    </row>
    <row r="339" spans="1:7" x14ac:dyDescent="0.3">
      <c r="A339" s="25" t="s">
        <v>404</v>
      </c>
      <c r="B339" s="10">
        <v>505093.72000000003</v>
      </c>
      <c r="C339" s="10">
        <v>3684937.4069999992</v>
      </c>
      <c r="D339" s="10" t="b">
        <f t="shared" si="10"/>
        <v>0</v>
      </c>
      <c r="E339" s="11">
        <v>333</v>
      </c>
      <c r="F339" s="11">
        <v>766</v>
      </c>
      <c r="G339" s="11" t="b">
        <f t="shared" si="11"/>
        <v>0</v>
      </c>
    </row>
    <row r="340" spans="1:7" x14ac:dyDescent="0.3">
      <c r="A340" s="25" t="s">
        <v>405</v>
      </c>
      <c r="B340" s="10">
        <v>538868.74900000007</v>
      </c>
      <c r="C340" s="10">
        <v>3766757.9989999998</v>
      </c>
      <c r="D340" s="10" t="b">
        <f t="shared" si="10"/>
        <v>0</v>
      </c>
      <c r="E340" s="11">
        <v>383</v>
      </c>
      <c r="F340" s="11">
        <v>823</v>
      </c>
      <c r="G340" s="11" t="b">
        <f t="shared" si="11"/>
        <v>0</v>
      </c>
    </row>
    <row r="341" spans="1:7" x14ac:dyDescent="0.3">
      <c r="A341" s="25" t="s">
        <v>406</v>
      </c>
      <c r="B341" s="10">
        <v>556875.4659999999</v>
      </c>
      <c r="C341" s="10">
        <v>3794203.5730000003</v>
      </c>
      <c r="D341" s="10" t="b">
        <f t="shared" si="10"/>
        <v>0</v>
      </c>
      <c r="E341" s="11">
        <v>357</v>
      </c>
      <c r="F341" s="11">
        <v>844</v>
      </c>
      <c r="G341" s="11" t="b">
        <f t="shared" si="11"/>
        <v>0</v>
      </c>
    </row>
    <row r="342" spans="1:7" x14ac:dyDescent="0.3">
      <c r="A342" s="25" t="s">
        <v>407</v>
      </c>
      <c r="B342" s="10">
        <v>571821.23200000008</v>
      </c>
      <c r="C342" s="10">
        <v>3776377.28</v>
      </c>
      <c r="D342" s="10" t="b">
        <f t="shared" si="10"/>
        <v>0</v>
      </c>
      <c r="E342" s="11">
        <v>383</v>
      </c>
      <c r="F342" s="11">
        <v>831</v>
      </c>
      <c r="G342" s="11" t="b">
        <f t="shared" si="11"/>
        <v>0</v>
      </c>
    </row>
    <row r="343" spans="1:7" x14ac:dyDescent="0.3">
      <c r="A343" s="25" t="s">
        <v>408</v>
      </c>
      <c r="B343" s="10">
        <v>633154.89500000002</v>
      </c>
      <c r="C343" s="10">
        <v>3966930.1720000003</v>
      </c>
      <c r="D343" s="10" t="b">
        <f t="shared" si="10"/>
        <v>0</v>
      </c>
      <c r="E343" s="11">
        <v>352</v>
      </c>
      <c r="F343" s="11">
        <v>805</v>
      </c>
      <c r="G343" s="11" t="b">
        <f t="shared" si="11"/>
        <v>0</v>
      </c>
    </row>
    <row r="344" spans="1:7" x14ac:dyDescent="0.3">
      <c r="A344" s="25" t="s">
        <v>409</v>
      </c>
      <c r="B344" s="10">
        <v>630248</v>
      </c>
      <c r="C344" s="10">
        <v>3916510</v>
      </c>
      <c r="D344" s="10" t="b">
        <f t="shared" si="10"/>
        <v>0</v>
      </c>
      <c r="E344" s="11">
        <v>459</v>
      </c>
      <c r="F344" s="11">
        <v>866</v>
      </c>
      <c r="G344" s="11" t="b">
        <f t="shared" si="11"/>
        <v>0</v>
      </c>
    </row>
    <row r="345" spans="1:7" x14ac:dyDescent="0.3">
      <c r="A345" s="25" t="s">
        <v>411</v>
      </c>
      <c r="B345" s="10">
        <v>1915620.6560000004</v>
      </c>
      <c r="C345" s="10">
        <v>12516138.863</v>
      </c>
      <c r="D345" s="10" t="b">
        <f t="shared" si="10"/>
        <v>0</v>
      </c>
      <c r="E345" s="11">
        <v>2188</v>
      </c>
      <c r="F345" s="11">
        <v>2794</v>
      </c>
      <c r="G345" s="11" t="b">
        <f t="shared" si="11"/>
        <v>0</v>
      </c>
    </row>
    <row r="346" spans="1:7" x14ac:dyDescent="0.3">
      <c r="A346" s="25" t="s">
        <v>412</v>
      </c>
      <c r="B346" s="10">
        <v>1919785.4129999997</v>
      </c>
      <c r="C346" s="10">
        <v>12555909.896</v>
      </c>
      <c r="D346" s="10" t="b">
        <f t="shared" si="10"/>
        <v>0</v>
      </c>
      <c r="E346" s="11">
        <v>2047</v>
      </c>
      <c r="F346" s="11">
        <v>2590</v>
      </c>
      <c r="G346" s="11" t="b">
        <f t="shared" si="11"/>
        <v>0</v>
      </c>
    </row>
    <row r="347" spans="1:7" x14ac:dyDescent="0.3">
      <c r="A347" s="25" t="s">
        <v>413</v>
      </c>
      <c r="B347" s="10">
        <v>1916881.55</v>
      </c>
      <c r="C347" s="10">
        <v>12500586.228999998</v>
      </c>
      <c r="D347" s="10" t="b">
        <f t="shared" si="10"/>
        <v>0</v>
      </c>
      <c r="E347" s="11">
        <v>2426</v>
      </c>
      <c r="F347" s="11">
        <v>2998</v>
      </c>
      <c r="G347" s="11" t="b">
        <f t="shared" si="11"/>
        <v>0</v>
      </c>
    </row>
    <row r="348" spans="1:7" x14ac:dyDescent="0.3">
      <c r="A348" s="25" t="s">
        <v>414</v>
      </c>
      <c r="B348" s="10">
        <v>1959631.0049999999</v>
      </c>
      <c r="C348" s="10">
        <v>12622903.950000001</v>
      </c>
      <c r="D348" s="10" t="b">
        <f t="shared" si="10"/>
        <v>0</v>
      </c>
      <c r="E348" s="11">
        <v>2112</v>
      </c>
      <c r="F348" s="11">
        <v>2591</v>
      </c>
      <c r="G348" s="11" t="b">
        <f t="shared" si="11"/>
        <v>0</v>
      </c>
    </row>
    <row r="349" spans="1:7" x14ac:dyDescent="0.3">
      <c r="A349" s="25" t="s">
        <v>415</v>
      </c>
      <c r="B349" s="10">
        <v>1975531.5000000002</v>
      </c>
      <c r="C349" s="10">
        <v>12583353.602999996</v>
      </c>
      <c r="D349" s="10" t="b">
        <f t="shared" si="10"/>
        <v>0</v>
      </c>
      <c r="E349" s="11">
        <v>2536</v>
      </c>
      <c r="F349" s="11">
        <v>3087</v>
      </c>
      <c r="G349" s="11" t="b">
        <f t="shared" si="11"/>
        <v>0</v>
      </c>
    </row>
    <row r="350" spans="1:7" x14ac:dyDescent="0.3">
      <c r="A350" s="25" t="s">
        <v>416</v>
      </c>
      <c r="B350" s="10">
        <v>2002341.2349999994</v>
      </c>
      <c r="C350" s="10">
        <v>12513518.933999998</v>
      </c>
      <c r="D350" s="10" t="b">
        <f t="shared" si="10"/>
        <v>0</v>
      </c>
      <c r="E350" s="11">
        <v>2163</v>
      </c>
      <c r="F350" s="11">
        <v>2838</v>
      </c>
      <c r="G350" s="11" t="b">
        <f t="shared" si="11"/>
        <v>0</v>
      </c>
    </row>
    <row r="351" spans="1:7" x14ac:dyDescent="0.3">
      <c r="A351" s="25" t="s">
        <v>417</v>
      </c>
      <c r="B351" s="10">
        <v>2008134.3689999999</v>
      </c>
      <c r="C351" s="10">
        <v>12423731.856000001</v>
      </c>
      <c r="D351" s="10" t="b">
        <f t="shared" si="10"/>
        <v>0</v>
      </c>
      <c r="E351" s="11">
        <v>2560</v>
      </c>
      <c r="F351" s="11">
        <v>3206</v>
      </c>
      <c r="G351" s="11" t="b">
        <f t="shared" si="11"/>
        <v>0</v>
      </c>
    </row>
    <row r="352" spans="1:7" x14ac:dyDescent="0.3">
      <c r="A352" s="25" t="s">
        <v>418</v>
      </c>
      <c r="B352" s="10">
        <v>2113827.5100000002</v>
      </c>
      <c r="C352" s="10">
        <v>12698971.227</v>
      </c>
      <c r="D352" s="10" t="b">
        <f t="shared" si="10"/>
        <v>0</v>
      </c>
      <c r="E352" s="11">
        <v>2171</v>
      </c>
      <c r="F352" s="11">
        <v>2694</v>
      </c>
      <c r="G352" s="11" t="b">
        <f t="shared" si="11"/>
        <v>0</v>
      </c>
    </row>
    <row r="353" spans="1:7" x14ac:dyDescent="0.3">
      <c r="A353" s="25" t="s">
        <v>419</v>
      </c>
      <c r="B353" s="10">
        <v>2171552</v>
      </c>
      <c r="C353" s="10">
        <v>12746614</v>
      </c>
      <c r="D353" s="10" t="b">
        <f t="shared" si="10"/>
        <v>0</v>
      </c>
      <c r="E353" s="11">
        <v>2393</v>
      </c>
      <c r="F353" s="11">
        <v>3004</v>
      </c>
      <c r="G353" s="11" t="b">
        <f t="shared" si="11"/>
        <v>0</v>
      </c>
    </row>
    <row r="354" spans="1:7" x14ac:dyDescent="0.3">
      <c r="A354" s="25" t="s">
        <v>421</v>
      </c>
      <c r="B354" s="10">
        <v>517350.12299999996</v>
      </c>
      <c r="C354" s="10">
        <v>3889842.9509999999</v>
      </c>
      <c r="D354" s="10" t="b">
        <f t="shared" si="10"/>
        <v>0</v>
      </c>
      <c r="E354" s="11">
        <v>0</v>
      </c>
      <c r="F354" s="11">
        <v>0</v>
      </c>
      <c r="G354" s="11" t="b">
        <f t="shared" si="11"/>
        <v>0</v>
      </c>
    </row>
    <row r="355" spans="1:7" x14ac:dyDescent="0.3">
      <c r="A355" s="25" t="s">
        <v>422</v>
      </c>
      <c r="B355" s="10">
        <v>497478.12200000009</v>
      </c>
      <c r="C355" s="10">
        <v>3586446.3319999995</v>
      </c>
      <c r="D355" s="10" t="b">
        <f t="shared" si="10"/>
        <v>0</v>
      </c>
      <c r="E355" s="11">
        <v>0</v>
      </c>
      <c r="F355" s="11">
        <v>0</v>
      </c>
      <c r="G355" s="11" t="b">
        <f t="shared" si="11"/>
        <v>0</v>
      </c>
    </row>
    <row r="356" spans="1:7" x14ac:dyDescent="0.3">
      <c r="A356" s="25" t="s">
        <v>423</v>
      </c>
      <c r="B356" s="10">
        <v>518454.85800000001</v>
      </c>
      <c r="C356" s="10">
        <v>3563137.8309999998</v>
      </c>
      <c r="D356" s="10" t="b">
        <f t="shared" si="10"/>
        <v>0</v>
      </c>
      <c r="E356" s="11">
        <v>0</v>
      </c>
      <c r="F356" s="11">
        <v>0</v>
      </c>
      <c r="G356" s="11" t="b">
        <f t="shared" si="11"/>
        <v>0</v>
      </c>
    </row>
    <row r="357" spans="1:7" x14ac:dyDescent="0.3">
      <c r="A357" s="25" t="s">
        <v>424</v>
      </c>
      <c r="B357" s="10">
        <v>515369.13699999999</v>
      </c>
      <c r="C357" s="10">
        <v>3485637.83</v>
      </c>
      <c r="D357" s="10" t="b">
        <f t="shared" si="10"/>
        <v>0</v>
      </c>
      <c r="E357" s="11">
        <v>0</v>
      </c>
      <c r="F357" s="11">
        <v>0</v>
      </c>
      <c r="G357" s="11" t="b">
        <f t="shared" si="11"/>
        <v>0</v>
      </c>
    </row>
    <row r="358" spans="1:7" x14ac:dyDescent="0.3">
      <c r="A358" s="25" t="s">
        <v>425</v>
      </c>
      <c r="B358" s="10">
        <v>528954.08400000015</v>
      </c>
      <c r="C358" s="10">
        <v>3415353.6350000002</v>
      </c>
      <c r="D358" s="10" t="b">
        <f t="shared" si="10"/>
        <v>0</v>
      </c>
      <c r="E358" s="11">
        <v>0</v>
      </c>
      <c r="F358" s="11">
        <v>0</v>
      </c>
      <c r="G358" s="11" t="b">
        <f t="shared" si="11"/>
        <v>0</v>
      </c>
    </row>
    <row r="359" spans="1:7" x14ac:dyDescent="0.3">
      <c r="A359" s="25" t="s">
        <v>426</v>
      </c>
      <c r="B359" s="10">
        <v>517165.10099999997</v>
      </c>
      <c r="C359" s="10">
        <v>3238315.4590000003</v>
      </c>
      <c r="D359" s="10" t="b">
        <f t="shared" si="10"/>
        <v>0</v>
      </c>
      <c r="E359" s="11">
        <v>0</v>
      </c>
      <c r="F359" s="11">
        <v>0</v>
      </c>
      <c r="G359" s="11" t="b">
        <f t="shared" si="11"/>
        <v>0</v>
      </c>
    </row>
    <row r="360" spans="1:7" x14ac:dyDescent="0.3">
      <c r="A360" s="25" t="s">
        <v>427</v>
      </c>
      <c r="B360" s="10">
        <v>530731.07599999988</v>
      </c>
      <c r="C360" s="10">
        <v>3173212.9070000001</v>
      </c>
      <c r="D360" s="10" t="b">
        <f t="shared" si="10"/>
        <v>0</v>
      </c>
      <c r="E360" s="11">
        <v>0</v>
      </c>
      <c r="F360" s="11">
        <v>0</v>
      </c>
      <c r="G360" s="11" t="b">
        <f t="shared" si="11"/>
        <v>0</v>
      </c>
    </row>
    <row r="361" spans="1:7" x14ac:dyDescent="0.3">
      <c r="A361" s="25" t="s">
        <v>428</v>
      </c>
      <c r="B361" s="10">
        <v>532788.59600000002</v>
      </c>
      <c r="C361" s="10">
        <v>3095696.65</v>
      </c>
      <c r="D361" s="10" t="b">
        <f t="shared" si="10"/>
        <v>0</v>
      </c>
      <c r="E361" s="11">
        <v>0</v>
      </c>
      <c r="F361" s="11">
        <v>0</v>
      </c>
      <c r="G361" s="11" t="b">
        <f t="shared" si="11"/>
        <v>0</v>
      </c>
    </row>
    <row r="362" spans="1:7" x14ac:dyDescent="0.3">
      <c r="A362" s="25" t="s">
        <v>429</v>
      </c>
      <c r="B362" s="10">
        <v>580780</v>
      </c>
      <c r="C362" s="10">
        <v>3170962</v>
      </c>
      <c r="D362" s="10" t="b">
        <f t="shared" si="10"/>
        <v>0</v>
      </c>
      <c r="E362" s="11">
        <v>0</v>
      </c>
      <c r="F362" s="11">
        <v>0</v>
      </c>
      <c r="G362" s="11" t="b">
        <f t="shared" si="11"/>
        <v>0</v>
      </c>
    </row>
    <row r="363" spans="1:7" x14ac:dyDescent="0.3">
      <c r="A363" s="25" t="s">
        <v>431</v>
      </c>
      <c r="B363" s="10">
        <v>149383.14499999999</v>
      </c>
      <c r="C363" s="10">
        <v>1057343.513</v>
      </c>
      <c r="D363" s="10" t="b">
        <f t="shared" si="10"/>
        <v>0</v>
      </c>
      <c r="E363" s="11">
        <v>209</v>
      </c>
      <c r="F363" s="11">
        <v>639</v>
      </c>
      <c r="G363" s="11" t="b">
        <f t="shared" si="11"/>
        <v>0</v>
      </c>
    </row>
    <row r="364" spans="1:7" x14ac:dyDescent="0.3">
      <c r="A364" s="25" t="s">
        <v>432</v>
      </c>
      <c r="B364" s="10">
        <v>149863.109</v>
      </c>
      <c r="C364" s="10">
        <v>1055669.838</v>
      </c>
      <c r="D364" s="10" t="b">
        <f t="shared" si="10"/>
        <v>0</v>
      </c>
      <c r="E364" s="11">
        <v>225</v>
      </c>
      <c r="F364" s="11">
        <v>702</v>
      </c>
      <c r="G364" s="11" t="b">
        <f t="shared" si="11"/>
        <v>0</v>
      </c>
    </row>
    <row r="365" spans="1:7" x14ac:dyDescent="0.3">
      <c r="A365" s="25" t="s">
        <v>433</v>
      </c>
      <c r="B365" s="10">
        <v>151001.52799999999</v>
      </c>
      <c r="C365" s="10">
        <v>1054534.4649999999</v>
      </c>
      <c r="D365" s="10" t="b">
        <f t="shared" si="10"/>
        <v>0</v>
      </c>
      <c r="E365" s="11">
        <v>247</v>
      </c>
      <c r="F365" s="11">
        <v>671</v>
      </c>
      <c r="G365" s="11" t="b">
        <f t="shared" si="11"/>
        <v>0</v>
      </c>
    </row>
    <row r="366" spans="1:7" x14ac:dyDescent="0.3">
      <c r="A366" s="25" t="s">
        <v>434</v>
      </c>
      <c r="B366" s="10">
        <v>152633.95199999999</v>
      </c>
      <c r="C366" s="10">
        <v>1051541.4659999998</v>
      </c>
      <c r="D366" s="10" t="b">
        <f t="shared" si="10"/>
        <v>0</v>
      </c>
      <c r="E366" s="11">
        <v>185</v>
      </c>
      <c r="F366" s="11">
        <v>622</v>
      </c>
      <c r="G366" s="11" t="b">
        <f t="shared" si="11"/>
        <v>0</v>
      </c>
    </row>
    <row r="367" spans="1:7" x14ac:dyDescent="0.3">
      <c r="A367" s="25" t="s">
        <v>435</v>
      </c>
      <c r="B367" s="10">
        <v>155903.367</v>
      </c>
      <c r="C367" s="10">
        <v>1053281.1940000001</v>
      </c>
      <c r="D367" s="10" t="b">
        <f t="shared" si="10"/>
        <v>0</v>
      </c>
      <c r="E367" s="11">
        <v>239</v>
      </c>
      <c r="F367" s="11">
        <v>628</v>
      </c>
      <c r="G367" s="11" t="b">
        <f t="shared" si="11"/>
        <v>0</v>
      </c>
    </row>
    <row r="368" spans="1:7" x14ac:dyDescent="0.3">
      <c r="A368" s="25" t="s">
        <v>436</v>
      </c>
      <c r="B368" s="10">
        <v>158893.87600000002</v>
      </c>
      <c r="C368" s="10">
        <v>1051833.3969999999</v>
      </c>
      <c r="D368" s="10" t="b">
        <f t="shared" si="10"/>
        <v>0</v>
      </c>
      <c r="E368" s="11">
        <v>234</v>
      </c>
      <c r="F368" s="11">
        <v>647</v>
      </c>
      <c r="G368" s="11" t="b">
        <f t="shared" si="11"/>
        <v>0</v>
      </c>
    </row>
    <row r="369" spans="1:7" x14ac:dyDescent="0.3">
      <c r="A369" s="25" t="s">
        <v>437</v>
      </c>
      <c r="B369" s="10">
        <v>161790.209</v>
      </c>
      <c r="C369" s="10">
        <v>1054136.5560000001</v>
      </c>
      <c r="D369" s="10" t="b">
        <f t="shared" si="10"/>
        <v>0</v>
      </c>
      <c r="E369" s="11">
        <v>235</v>
      </c>
      <c r="F369" s="11">
        <v>689</v>
      </c>
      <c r="G369" s="11" t="b">
        <f t="shared" si="11"/>
        <v>0</v>
      </c>
    </row>
    <row r="370" spans="1:7" x14ac:dyDescent="0.3">
      <c r="A370" s="25" t="s">
        <v>438</v>
      </c>
      <c r="B370" s="10">
        <v>165583.04000000001</v>
      </c>
      <c r="C370" s="10">
        <v>1054369.719</v>
      </c>
      <c r="D370" s="10" t="b">
        <f t="shared" si="10"/>
        <v>0</v>
      </c>
      <c r="E370" s="11">
        <v>173</v>
      </c>
      <c r="F370" s="11">
        <v>585</v>
      </c>
      <c r="G370" s="11" t="b">
        <f t="shared" si="11"/>
        <v>0</v>
      </c>
    </row>
    <row r="371" spans="1:7" x14ac:dyDescent="0.3">
      <c r="A371" s="25" t="s">
        <v>439</v>
      </c>
      <c r="B371" s="10">
        <v>170144</v>
      </c>
      <c r="C371" s="10">
        <v>1056138</v>
      </c>
      <c r="D371" s="10" t="b">
        <f t="shared" si="10"/>
        <v>0</v>
      </c>
      <c r="E371" s="11">
        <v>227</v>
      </c>
      <c r="F371" s="11">
        <v>613</v>
      </c>
      <c r="G371" s="11" t="b">
        <f t="shared" si="11"/>
        <v>0</v>
      </c>
    </row>
    <row r="372" spans="1:7" x14ac:dyDescent="0.3">
      <c r="A372" s="25" t="s">
        <v>441</v>
      </c>
      <c r="B372" s="10">
        <v>575792.90799999994</v>
      </c>
      <c r="C372" s="10">
        <v>4385826.75</v>
      </c>
      <c r="D372" s="10" t="b">
        <f t="shared" si="10"/>
        <v>0</v>
      </c>
      <c r="E372" s="11">
        <v>574</v>
      </c>
      <c r="F372" s="11">
        <v>1076</v>
      </c>
      <c r="G372" s="11" t="b">
        <f t="shared" si="11"/>
        <v>0</v>
      </c>
    </row>
    <row r="373" spans="1:7" x14ac:dyDescent="0.3">
      <c r="A373" s="25" t="s">
        <v>442</v>
      </c>
      <c r="B373" s="10">
        <v>585165.03800000006</v>
      </c>
      <c r="C373" s="10">
        <v>4465053.2919999994</v>
      </c>
      <c r="D373" s="10" t="b">
        <f t="shared" si="10"/>
        <v>0</v>
      </c>
      <c r="E373" s="11">
        <v>613</v>
      </c>
      <c r="F373" s="11">
        <v>1038</v>
      </c>
      <c r="G373" s="11" t="b">
        <f t="shared" si="11"/>
        <v>0</v>
      </c>
    </row>
    <row r="374" spans="1:7" x14ac:dyDescent="0.3">
      <c r="A374" s="25" t="s">
        <v>443</v>
      </c>
      <c r="B374" s="10">
        <v>587774.95700000005</v>
      </c>
      <c r="C374" s="10">
        <v>4364369.2800000012</v>
      </c>
      <c r="D374" s="10" t="b">
        <f t="shared" si="10"/>
        <v>0</v>
      </c>
      <c r="E374" s="11">
        <v>632</v>
      </c>
      <c r="F374" s="11">
        <v>1131</v>
      </c>
      <c r="G374" s="11" t="b">
        <f t="shared" si="11"/>
        <v>0</v>
      </c>
    </row>
    <row r="375" spans="1:7" x14ac:dyDescent="0.3">
      <c r="A375" s="25" t="s">
        <v>444</v>
      </c>
      <c r="B375" s="10">
        <v>625832.43500000006</v>
      </c>
      <c r="C375" s="10">
        <v>4528715.8950000005</v>
      </c>
      <c r="D375" s="10" t="b">
        <f t="shared" si="10"/>
        <v>0</v>
      </c>
      <c r="E375" s="11">
        <v>591</v>
      </c>
      <c r="F375" s="11">
        <v>1063</v>
      </c>
      <c r="G375" s="11" t="b">
        <f t="shared" si="11"/>
        <v>0</v>
      </c>
    </row>
    <row r="376" spans="1:7" x14ac:dyDescent="0.3">
      <c r="A376" s="25" t="s">
        <v>445</v>
      </c>
      <c r="B376" s="10">
        <v>647325.08699999994</v>
      </c>
      <c r="C376" s="10">
        <v>4552046.4950000001</v>
      </c>
      <c r="D376" s="10" t="b">
        <f t="shared" si="10"/>
        <v>0</v>
      </c>
      <c r="E376" s="11">
        <v>582</v>
      </c>
      <c r="F376" s="11">
        <v>984</v>
      </c>
      <c r="G376" s="11" t="b">
        <f t="shared" si="11"/>
        <v>0</v>
      </c>
    </row>
    <row r="377" spans="1:7" x14ac:dyDescent="0.3">
      <c r="A377" s="25" t="s">
        <v>446</v>
      </c>
      <c r="B377" s="10">
        <v>681593.68200000003</v>
      </c>
      <c r="C377" s="10">
        <v>4631089.4660000009</v>
      </c>
      <c r="D377" s="10" t="b">
        <f t="shared" si="10"/>
        <v>0</v>
      </c>
      <c r="E377" s="11">
        <v>554</v>
      </c>
      <c r="F377" s="11">
        <v>1065</v>
      </c>
      <c r="G377" s="11" t="b">
        <f t="shared" si="11"/>
        <v>0</v>
      </c>
    </row>
    <row r="378" spans="1:7" x14ac:dyDescent="0.3">
      <c r="A378" s="25" t="s">
        <v>447</v>
      </c>
      <c r="B378" s="10">
        <v>694031.32400000002</v>
      </c>
      <c r="C378" s="10">
        <v>4562779.62</v>
      </c>
      <c r="D378" s="10" t="b">
        <f t="shared" si="10"/>
        <v>0</v>
      </c>
      <c r="E378" s="11">
        <v>680</v>
      </c>
      <c r="F378" s="11">
        <v>1125</v>
      </c>
      <c r="G378" s="11" t="b">
        <f t="shared" si="11"/>
        <v>0</v>
      </c>
    </row>
    <row r="379" spans="1:7" x14ac:dyDescent="0.3">
      <c r="A379" s="25" t="s">
        <v>448</v>
      </c>
      <c r="B379" s="10">
        <v>754085.36499999999</v>
      </c>
      <c r="C379" s="10">
        <v>4727544.5609999998</v>
      </c>
      <c r="D379" s="10" t="b">
        <f t="shared" si="10"/>
        <v>0</v>
      </c>
      <c r="E379" s="11">
        <v>508</v>
      </c>
      <c r="F379" s="11">
        <v>1018</v>
      </c>
      <c r="G379" s="11" t="b">
        <f t="shared" si="11"/>
        <v>0</v>
      </c>
    </row>
    <row r="380" spans="1:7" x14ac:dyDescent="0.3">
      <c r="A380" s="25" t="s">
        <v>449</v>
      </c>
      <c r="B380" s="10">
        <v>766805</v>
      </c>
      <c r="C380" s="10">
        <v>4736687</v>
      </c>
      <c r="D380" s="10" t="b">
        <f t="shared" si="10"/>
        <v>0</v>
      </c>
      <c r="E380" s="11">
        <v>554</v>
      </c>
      <c r="F380" s="11">
        <v>1024</v>
      </c>
      <c r="G380" s="11" t="b">
        <f t="shared" si="11"/>
        <v>0</v>
      </c>
    </row>
    <row r="381" spans="1:7" x14ac:dyDescent="0.3">
      <c r="A381" s="25" t="s">
        <v>451</v>
      </c>
      <c r="B381" s="10">
        <v>112907.21099999998</v>
      </c>
      <c r="C381" s="10">
        <v>787163.02400000009</v>
      </c>
      <c r="D381" s="10" t="b">
        <f t="shared" si="10"/>
        <v>0</v>
      </c>
      <c r="E381" s="11">
        <v>172</v>
      </c>
      <c r="F381" s="11">
        <v>605</v>
      </c>
      <c r="G381" s="11" t="b">
        <f t="shared" si="11"/>
        <v>0</v>
      </c>
    </row>
    <row r="382" spans="1:7" x14ac:dyDescent="0.3">
      <c r="A382" s="25" t="s">
        <v>452</v>
      </c>
      <c r="B382" s="10">
        <v>96357.39</v>
      </c>
      <c r="C382" s="10">
        <v>696590.59600000014</v>
      </c>
      <c r="D382" s="10" t="b">
        <f t="shared" si="10"/>
        <v>0</v>
      </c>
      <c r="E382" s="11">
        <v>196</v>
      </c>
      <c r="F382" s="11">
        <v>653</v>
      </c>
      <c r="G382" s="11" t="b">
        <f t="shared" si="11"/>
        <v>0</v>
      </c>
    </row>
    <row r="383" spans="1:7" x14ac:dyDescent="0.3">
      <c r="A383" s="25" t="s">
        <v>453</v>
      </c>
      <c r="B383" s="10">
        <v>106939.12700000002</v>
      </c>
      <c r="C383" s="10">
        <v>765870.81799999997</v>
      </c>
      <c r="D383" s="10" t="b">
        <f t="shared" si="10"/>
        <v>0</v>
      </c>
      <c r="E383" s="11">
        <v>158</v>
      </c>
      <c r="F383" s="11">
        <v>575</v>
      </c>
      <c r="G383" s="11" t="b">
        <f t="shared" si="11"/>
        <v>0</v>
      </c>
    </row>
    <row r="384" spans="1:7" x14ac:dyDescent="0.3">
      <c r="A384" s="25" t="s">
        <v>454</v>
      </c>
      <c r="B384" s="10">
        <v>105108.77</v>
      </c>
      <c r="C384" s="10">
        <v>730360.75200000009</v>
      </c>
      <c r="D384" s="10" t="b">
        <f t="shared" si="10"/>
        <v>0</v>
      </c>
      <c r="E384" s="11">
        <v>229</v>
      </c>
      <c r="F384" s="11">
        <v>631</v>
      </c>
      <c r="G384" s="11" t="b">
        <f t="shared" si="11"/>
        <v>0</v>
      </c>
    </row>
    <row r="385" spans="1:7" x14ac:dyDescent="0.3">
      <c r="A385" s="25" t="s">
        <v>455</v>
      </c>
      <c r="B385" s="10">
        <v>100567.42199999999</v>
      </c>
      <c r="C385" s="10">
        <v>677970.223</v>
      </c>
      <c r="D385" s="10" t="b">
        <f t="shared" si="10"/>
        <v>0</v>
      </c>
      <c r="E385" s="11">
        <v>224</v>
      </c>
      <c r="F385" s="11">
        <v>685</v>
      </c>
      <c r="G385" s="11" t="b">
        <f t="shared" si="11"/>
        <v>0</v>
      </c>
    </row>
    <row r="386" spans="1:7" x14ac:dyDescent="0.3">
      <c r="A386" s="25" t="s">
        <v>456</v>
      </c>
      <c r="B386" s="10">
        <v>87707.675000000003</v>
      </c>
      <c r="C386" s="10">
        <v>595593.16200000001</v>
      </c>
      <c r="D386" s="10" t="b">
        <f t="shared" si="10"/>
        <v>0</v>
      </c>
      <c r="E386" s="11">
        <v>210</v>
      </c>
      <c r="F386" s="11">
        <v>640</v>
      </c>
      <c r="G386" s="11" t="b">
        <f t="shared" si="11"/>
        <v>0</v>
      </c>
    </row>
    <row r="387" spans="1:7" x14ac:dyDescent="0.3">
      <c r="A387" s="25" t="s">
        <v>457</v>
      </c>
      <c r="B387" s="10">
        <v>85756.957000000009</v>
      </c>
      <c r="C387" s="10">
        <v>566578.36599999992</v>
      </c>
      <c r="D387" s="10" t="b">
        <f t="shared" ref="D387:D450" si="12">OR($B$3&gt;$J$7,$B$3&lt;$J$8)</f>
        <v>0</v>
      </c>
      <c r="E387" s="11">
        <v>201</v>
      </c>
      <c r="F387" s="11">
        <v>615</v>
      </c>
      <c r="G387" s="11" t="b">
        <f t="shared" ref="G387:G450" si="13">OR($E$3&gt;$J$14,$E$3&lt;$J$15)</f>
        <v>0</v>
      </c>
    </row>
    <row r="388" spans="1:7" x14ac:dyDescent="0.3">
      <c r="A388" s="25" t="s">
        <v>458</v>
      </c>
      <c r="B388" s="10">
        <v>105383.20199999999</v>
      </c>
      <c r="C388" s="10">
        <v>716929.9659999999</v>
      </c>
      <c r="D388" s="10" t="b">
        <f t="shared" si="12"/>
        <v>0</v>
      </c>
      <c r="E388" s="11">
        <v>226</v>
      </c>
      <c r="F388" s="11">
        <v>691</v>
      </c>
      <c r="G388" s="11" t="b">
        <f t="shared" si="13"/>
        <v>0</v>
      </c>
    </row>
    <row r="389" spans="1:7" x14ac:dyDescent="0.3">
      <c r="A389" s="25" t="s">
        <v>459</v>
      </c>
      <c r="B389" s="10">
        <v>111796</v>
      </c>
      <c r="C389" s="10">
        <v>718846</v>
      </c>
      <c r="D389" s="10" t="b">
        <f t="shared" si="12"/>
        <v>0</v>
      </c>
      <c r="E389" s="11">
        <v>197</v>
      </c>
      <c r="F389" s="11">
        <v>613</v>
      </c>
      <c r="G389" s="11" t="b">
        <f t="shared" si="13"/>
        <v>0</v>
      </c>
    </row>
    <row r="390" spans="1:7" x14ac:dyDescent="0.3">
      <c r="A390" s="25" t="s">
        <v>461</v>
      </c>
      <c r="B390" s="10">
        <v>783543.45000000019</v>
      </c>
      <c r="C390" s="10">
        <v>6056593.9980000006</v>
      </c>
      <c r="D390" s="10" t="b">
        <f t="shared" si="12"/>
        <v>0</v>
      </c>
      <c r="E390" s="11">
        <v>1094</v>
      </c>
      <c r="F390" s="11">
        <v>1647</v>
      </c>
      <c r="G390" s="11" t="b">
        <f t="shared" si="13"/>
        <v>0</v>
      </c>
    </row>
    <row r="391" spans="1:7" x14ac:dyDescent="0.3">
      <c r="A391" s="25" t="s">
        <v>462</v>
      </c>
      <c r="B391" s="10">
        <v>800235.03599999996</v>
      </c>
      <c r="C391" s="10">
        <v>6137796.1569999997</v>
      </c>
      <c r="D391" s="10" t="b">
        <f t="shared" si="12"/>
        <v>0</v>
      </c>
      <c r="E391" s="11">
        <v>1117</v>
      </c>
      <c r="F391" s="11">
        <v>1571</v>
      </c>
      <c r="G391" s="11" t="b">
        <f t="shared" si="13"/>
        <v>0</v>
      </c>
    </row>
    <row r="392" spans="1:7" x14ac:dyDescent="0.3">
      <c r="A392" s="25" t="s">
        <v>463</v>
      </c>
      <c r="B392" s="10">
        <v>826324.92799999996</v>
      </c>
      <c r="C392" s="10">
        <v>6222294.9690000014</v>
      </c>
      <c r="D392" s="10" t="b">
        <f t="shared" si="12"/>
        <v>0</v>
      </c>
      <c r="E392" s="11">
        <v>1192</v>
      </c>
      <c r="F392" s="11">
        <v>1639</v>
      </c>
      <c r="G392" s="11" t="b">
        <f t="shared" si="13"/>
        <v>0</v>
      </c>
    </row>
    <row r="393" spans="1:7" x14ac:dyDescent="0.3">
      <c r="A393" s="25" t="s">
        <v>464</v>
      </c>
      <c r="B393" s="10">
        <v>822982.28200000012</v>
      </c>
      <c r="C393" s="10">
        <v>6146815.4500000002</v>
      </c>
      <c r="D393" s="10" t="b">
        <f t="shared" si="12"/>
        <v>0</v>
      </c>
      <c r="E393" s="11">
        <v>1197</v>
      </c>
      <c r="F393" s="11">
        <v>1678</v>
      </c>
      <c r="G393" s="11" t="b">
        <f t="shared" si="13"/>
        <v>0</v>
      </c>
    </row>
    <row r="394" spans="1:7" x14ac:dyDescent="0.3">
      <c r="A394" s="25" t="s">
        <v>465</v>
      </c>
      <c r="B394" s="10">
        <v>828946.93299999996</v>
      </c>
      <c r="C394" s="10">
        <v>6009883.0259999996</v>
      </c>
      <c r="D394" s="10" t="b">
        <f t="shared" si="12"/>
        <v>0</v>
      </c>
      <c r="E394" s="11">
        <v>1256</v>
      </c>
      <c r="F394" s="11">
        <v>1806</v>
      </c>
      <c r="G394" s="11" t="b">
        <f t="shared" si="13"/>
        <v>0</v>
      </c>
    </row>
    <row r="395" spans="1:7" x14ac:dyDescent="0.3">
      <c r="A395" s="25" t="s">
        <v>466</v>
      </c>
      <c r="B395" s="10">
        <v>884234.87100000004</v>
      </c>
      <c r="C395" s="10">
        <v>6155263.1780000003</v>
      </c>
      <c r="D395" s="10" t="b">
        <f t="shared" si="12"/>
        <v>0</v>
      </c>
      <c r="E395" s="11">
        <v>1248</v>
      </c>
      <c r="F395" s="11">
        <v>1841</v>
      </c>
      <c r="G395" s="11" t="b">
        <f t="shared" si="13"/>
        <v>0</v>
      </c>
    </row>
    <row r="396" spans="1:7" x14ac:dyDescent="0.3">
      <c r="A396" s="25" t="s">
        <v>467</v>
      </c>
      <c r="B396" s="10">
        <v>904310.52199999988</v>
      </c>
      <c r="C396" s="10">
        <v>6229309.9840000002</v>
      </c>
      <c r="D396" s="10" t="b">
        <f t="shared" si="12"/>
        <v>0</v>
      </c>
      <c r="E396" s="11">
        <v>1438</v>
      </c>
      <c r="F396" s="11">
        <v>1909</v>
      </c>
      <c r="G396" s="11" t="b">
        <f t="shared" si="13"/>
        <v>0</v>
      </c>
    </row>
    <row r="397" spans="1:7" x14ac:dyDescent="0.3">
      <c r="A397" s="25" t="s">
        <v>468</v>
      </c>
      <c r="B397" s="10">
        <v>912856.67400000012</v>
      </c>
      <c r="C397" s="10">
        <v>6148929.8209999995</v>
      </c>
      <c r="D397" s="10" t="b">
        <f t="shared" si="12"/>
        <v>0</v>
      </c>
      <c r="E397" s="11">
        <v>1212</v>
      </c>
      <c r="F397" s="11">
        <v>1795</v>
      </c>
      <c r="G397" s="11" t="b">
        <f t="shared" si="13"/>
        <v>0</v>
      </c>
    </row>
    <row r="398" spans="1:7" x14ac:dyDescent="0.3">
      <c r="A398" s="25" t="s">
        <v>469</v>
      </c>
      <c r="B398" s="10">
        <v>944145</v>
      </c>
      <c r="C398" s="10">
        <v>6296572</v>
      </c>
      <c r="D398" s="10" t="b">
        <f t="shared" si="12"/>
        <v>0</v>
      </c>
      <c r="E398" s="11">
        <v>1321</v>
      </c>
      <c r="F398" s="11">
        <v>1898</v>
      </c>
      <c r="G398" s="11" t="b">
        <f t="shared" si="13"/>
        <v>0</v>
      </c>
    </row>
    <row r="399" spans="1:7" x14ac:dyDescent="0.3">
      <c r="A399" s="25" t="s">
        <v>471</v>
      </c>
      <c r="B399" s="10">
        <v>2387470.1730000013</v>
      </c>
      <c r="C399" s="10">
        <v>23733243.066999998</v>
      </c>
      <c r="D399" s="10" t="b">
        <f t="shared" si="12"/>
        <v>0</v>
      </c>
      <c r="E399" s="11">
        <v>2512</v>
      </c>
      <c r="F399" s="11">
        <v>3454</v>
      </c>
      <c r="G399" s="11" t="b">
        <f t="shared" si="13"/>
        <v>0</v>
      </c>
    </row>
    <row r="400" spans="1:7" x14ac:dyDescent="0.3">
      <c r="A400" s="25" t="s">
        <v>472</v>
      </c>
      <c r="B400" s="10">
        <v>2426770.3090000008</v>
      </c>
      <c r="C400" s="10">
        <v>24017040.717</v>
      </c>
      <c r="D400" s="10" t="b">
        <f t="shared" si="12"/>
        <v>0</v>
      </c>
      <c r="E400" s="11">
        <v>2435</v>
      </c>
      <c r="F400" s="11">
        <v>3197</v>
      </c>
      <c r="G400" s="11" t="b">
        <f t="shared" si="13"/>
        <v>0</v>
      </c>
    </row>
    <row r="401" spans="1:7" x14ac:dyDescent="0.3">
      <c r="A401" s="25" t="s">
        <v>473</v>
      </c>
      <c r="B401" s="10">
        <v>2513608.3729999997</v>
      </c>
      <c r="C401" s="10">
        <v>24552442.426999997</v>
      </c>
      <c r="D401" s="10" t="b">
        <f t="shared" si="12"/>
        <v>0</v>
      </c>
      <c r="E401" s="11">
        <v>2473</v>
      </c>
      <c r="F401" s="11">
        <v>3258</v>
      </c>
      <c r="G401" s="11" t="b">
        <f t="shared" si="13"/>
        <v>0</v>
      </c>
    </row>
    <row r="402" spans="1:7" x14ac:dyDescent="0.3">
      <c r="A402" s="25" t="s">
        <v>474</v>
      </c>
      <c r="B402" s="10">
        <v>2572464.1920000003</v>
      </c>
      <c r="C402" s="10">
        <v>24744023.764000002</v>
      </c>
      <c r="D402" s="10" t="b">
        <f t="shared" si="12"/>
        <v>0</v>
      </c>
      <c r="E402" s="11">
        <v>2435</v>
      </c>
      <c r="F402" s="11">
        <v>3161</v>
      </c>
      <c r="G402" s="11" t="b">
        <f t="shared" si="13"/>
        <v>0</v>
      </c>
    </row>
    <row r="403" spans="1:7" x14ac:dyDescent="0.3">
      <c r="A403" s="25" t="s">
        <v>475</v>
      </c>
      <c r="B403" s="10">
        <v>2669332.5370000005</v>
      </c>
      <c r="C403" s="10">
        <v>25223617.104000002</v>
      </c>
      <c r="D403" s="10" t="b">
        <f t="shared" si="12"/>
        <v>0</v>
      </c>
      <c r="E403" s="11">
        <v>2608</v>
      </c>
      <c r="F403" s="11">
        <v>3523</v>
      </c>
      <c r="G403" s="11" t="b">
        <f t="shared" si="13"/>
        <v>0</v>
      </c>
    </row>
    <row r="404" spans="1:7" x14ac:dyDescent="0.3">
      <c r="A404" s="25" t="s">
        <v>476</v>
      </c>
      <c r="B404" s="10">
        <v>2772676.7159999991</v>
      </c>
      <c r="C404" s="10">
        <v>25614174.921999998</v>
      </c>
      <c r="D404" s="10" t="b">
        <f t="shared" si="12"/>
        <v>0</v>
      </c>
      <c r="E404" s="11">
        <v>2552</v>
      </c>
      <c r="F404" s="11">
        <v>3613</v>
      </c>
      <c r="G404" s="11" t="b">
        <f t="shared" si="13"/>
        <v>0</v>
      </c>
    </row>
    <row r="405" spans="1:7" x14ac:dyDescent="0.3">
      <c r="A405" s="25" t="s">
        <v>477</v>
      </c>
      <c r="B405" s="10">
        <v>2800369.031</v>
      </c>
      <c r="C405" s="10">
        <v>25402257.816999994</v>
      </c>
      <c r="D405" s="10" t="b">
        <f t="shared" si="12"/>
        <v>0</v>
      </c>
      <c r="E405" s="11">
        <v>2575</v>
      </c>
      <c r="F405" s="11">
        <v>3376</v>
      </c>
      <c r="G405" s="11" t="b">
        <f t="shared" si="13"/>
        <v>0</v>
      </c>
    </row>
    <row r="406" spans="1:7" x14ac:dyDescent="0.3">
      <c r="A406" s="25" t="s">
        <v>478</v>
      </c>
      <c r="B406" s="10">
        <v>2960325.4290000005</v>
      </c>
      <c r="C406" s="10">
        <v>26029610.881000005</v>
      </c>
      <c r="D406" s="10" t="b">
        <f t="shared" si="12"/>
        <v>0</v>
      </c>
      <c r="E406" s="11">
        <v>2260</v>
      </c>
      <c r="F406" s="11">
        <v>3056</v>
      </c>
      <c r="G406" s="11" t="b">
        <f t="shared" si="13"/>
        <v>0</v>
      </c>
    </row>
    <row r="407" spans="1:7" x14ac:dyDescent="0.3">
      <c r="A407" s="25" t="s">
        <v>479</v>
      </c>
      <c r="B407" s="10">
        <v>3085403</v>
      </c>
      <c r="C407" s="10">
        <v>26458577</v>
      </c>
      <c r="D407" s="10" t="b">
        <f t="shared" si="12"/>
        <v>0</v>
      </c>
      <c r="E407" s="11">
        <v>2290</v>
      </c>
      <c r="F407" s="11">
        <v>3113</v>
      </c>
      <c r="G407" s="11" t="b">
        <f t="shared" si="13"/>
        <v>0</v>
      </c>
    </row>
    <row r="408" spans="1:7" x14ac:dyDescent="0.3">
      <c r="A408" s="25" t="s">
        <v>481</v>
      </c>
      <c r="B408" s="10">
        <v>231879.21699999995</v>
      </c>
      <c r="C408" s="10">
        <v>2634203.9109999998</v>
      </c>
      <c r="D408" s="10" t="b">
        <f t="shared" si="12"/>
        <v>0</v>
      </c>
      <c r="E408" s="11">
        <v>230</v>
      </c>
      <c r="F408" s="11">
        <v>647</v>
      </c>
      <c r="G408" s="11" t="b">
        <f t="shared" si="13"/>
        <v>0</v>
      </c>
    </row>
    <row r="409" spans="1:7" x14ac:dyDescent="0.3">
      <c r="A409" s="25" t="s">
        <v>482</v>
      </c>
      <c r="B409" s="10">
        <v>235119.82699999999</v>
      </c>
      <c r="C409" s="10">
        <v>2656165.4099999997</v>
      </c>
      <c r="D409" s="10" t="b">
        <f t="shared" si="12"/>
        <v>0</v>
      </c>
      <c r="E409" s="11">
        <v>260</v>
      </c>
      <c r="F409" s="11">
        <v>695</v>
      </c>
      <c r="G409" s="11" t="b">
        <f t="shared" si="13"/>
        <v>0</v>
      </c>
    </row>
    <row r="410" spans="1:7" x14ac:dyDescent="0.3">
      <c r="A410" s="25" t="s">
        <v>483</v>
      </c>
      <c r="B410" s="10">
        <v>239460.573</v>
      </c>
      <c r="C410" s="10">
        <v>2635694.7200000002</v>
      </c>
      <c r="D410" s="10" t="b">
        <f t="shared" si="12"/>
        <v>0</v>
      </c>
      <c r="E410" s="11">
        <v>278</v>
      </c>
      <c r="F410" s="11">
        <v>706</v>
      </c>
      <c r="G410" s="11" t="b">
        <f t="shared" si="13"/>
        <v>0</v>
      </c>
    </row>
    <row r="411" spans="1:7" x14ac:dyDescent="0.3">
      <c r="A411" s="25" t="s">
        <v>484</v>
      </c>
      <c r="B411" s="10">
        <v>249139.22500000003</v>
      </c>
      <c r="C411" s="10">
        <v>2743747.35</v>
      </c>
      <c r="D411" s="10" t="b">
        <f t="shared" si="12"/>
        <v>0</v>
      </c>
      <c r="E411" s="11">
        <v>289</v>
      </c>
      <c r="F411" s="11">
        <v>682</v>
      </c>
      <c r="G411" s="11" t="b">
        <f t="shared" si="13"/>
        <v>0</v>
      </c>
    </row>
    <row r="412" spans="1:7" x14ac:dyDescent="0.3">
      <c r="A412" s="25" t="s">
        <v>485</v>
      </c>
      <c r="B412" s="10">
        <v>269731.99099999998</v>
      </c>
      <c r="C412" s="10">
        <v>2748634.7540000007</v>
      </c>
      <c r="D412" s="10" t="b">
        <f t="shared" si="12"/>
        <v>0</v>
      </c>
      <c r="E412" s="11">
        <v>341</v>
      </c>
      <c r="F412" s="11">
        <v>745</v>
      </c>
      <c r="G412" s="11" t="b">
        <f t="shared" si="13"/>
        <v>0</v>
      </c>
    </row>
    <row r="413" spans="1:7" x14ac:dyDescent="0.3">
      <c r="A413" s="25" t="s">
        <v>486</v>
      </c>
      <c r="B413" s="10">
        <v>266879.56599999993</v>
      </c>
      <c r="C413" s="10">
        <v>2771643.9449999998</v>
      </c>
      <c r="D413" s="10" t="b">
        <f t="shared" si="12"/>
        <v>0</v>
      </c>
      <c r="E413" s="11">
        <v>280</v>
      </c>
      <c r="F413" s="11">
        <v>694</v>
      </c>
      <c r="G413" s="11" t="b">
        <f t="shared" si="13"/>
        <v>0</v>
      </c>
    </row>
    <row r="414" spans="1:7" x14ac:dyDescent="0.3">
      <c r="A414" s="25" t="s">
        <v>487</v>
      </c>
      <c r="B414" s="10">
        <v>278662.46000000002</v>
      </c>
      <c r="C414" s="10">
        <v>2833361.7870000005</v>
      </c>
      <c r="D414" s="10" t="b">
        <f t="shared" si="12"/>
        <v>0</v>
      </c>
      <c r="E414" s="11">
        <v>282</v>
      </c>
      <c r="F414" s="11">
        <v>704</v>
      </c>
      <c r="G414" s="11" t="b">
        <f t="shared" si="13"/>
        <v>0</v>
      </c>
    </row>
    <row r="415" spans="1:7" x14ac:dyDescent="0.3">
      <c r="A415" s="25" t="s">
        <v>488</v>
      </c>
      <c r="B415" s="10">
        <v>290351.79399999999</v>
      </c>
      <c r="C415" s="10">
        <v>2876454.3149999995</v>
      </c>
      <c r="D415" s="10" t="b">
        <f t="shared" si="12"/>
        <v>0</v>
      </c>
      <c r="E415" s="11">
        <v>290</v>
      </c>
      <c r="F415" s="11">
        <v>771</v>
      </c>
      <c r="G415" s="11" t="b">
        <f t="shared" si="13"/>
        <v>0</v>
      </c>
    </row>
    <row r="416" spans="1:7" x14ac:dyDescent="0.3">
      <c r="A416" s="25" t="s">
        <v>489</v>
      </c>
      <c r="B416" s="10">
        <v>302014</v>
      </c>
      <c r="C416" s="10">
        <v>2883735</v>
      </c>
      <c r="D416" s="10" t="b">
        <f t="shared" si="12"/>
        <v>0</v>
      </c>
      <c r="E416" s="11">
        <v>240</v>
      </c>
      <c r="F416" s="11">
        <v>616</v>
      </c>
      <c r="G416" s="11" t="b">
        <f t="shared" si="13"/>
        <v>0</v>
      </c>
    </row>
    <row r="417" spans="1:7" x14ac:dyDescent="0.3">
      <c r="A417" s="25" t="s">
        <v>491</v>
      </c>
      <c r="B417" s="10">
        <v>85495.759000000005</v>
      </c>
      <c r="C417" s="10">
        <v>620825.25899999996</v>
      </c>
      <c r="D417" s="10" t="b">
        <f t="shared" si="12"/>
        <v>0</v>
      </c>
      <c r="E417" s="11">
        <v>125</v>
      </c>
      <c r="F417" s="11">
        <v>575</v>
      </c>
      <c r="G417" s="11" t="b">
        <f t="shared" si="13"/>
        <v>0</v>
      </c>
    </row>
    <row r="418" spans="1:7" x14ac:dyDescent="0.3">
      <c r="A418" s="25" t="s">
        <v>492</v>
      </c>
      <c r="B418" s="10">
        <v>80000.306000000011</v>
      </c>
      <c r="C418" s="10">
        <v>573228.049</v>
      </c>
      <c r="D418" s="10" t="b">
        <f t="shared" si="12"/>
        <v>0</v>
      </c>
      <c r="E418" s="11">
        <v>208</v>
      </c>
      <c r="F418" s="11">
        <v>624</v>
      </c>
      <c r="G418" s="11" t="b">
        <f t="shared" si="13"/>
        <v>0</v>
      </c>
    </row>
    <row r="419" spans="1:7" x14ac:dyDescent="0.3">
      <c r="A419" s="25" t="s">
        <v>493</v>
      </c>
      <c r="B419" s="10">
        <v>88586.031000000003</v>
      </c>
      <c r="C419" s="10">
        <v>624657.68299999996</v>
      </c>
      <c r="D419" s="10" t="b">
        <f t="shared" si="12"/>
        <v>0</v>
      </c>
      <c r="E419" s="11">
        <v>145</v>
      </c>
      <c r="F419" s="11">
        <v>543</v>
      </c>
      <c r="G419" s="11" t="b">
        <f t="shared" si="13"/>
        <v>0</v>
      </c>
    </row>
    <row r="420" spans="1:7" x14ac:dyDescent="0.3">
      <c r="A420" s="25" t="s">
        <v>494</v>
      </c>
      <c r="B420" s="10">
        <v>82794.581000000006</v>
      </c>
      <c r="C420" s="10">
        <v>556901.10699999996</v>
      </c>
      <c r="D420" s="10" t="b">
        <f t="shared" si="12"/>
        <v>0</v>
      </c>
      <c r="E420" s="11">
        <v>149</v>
      </c>
      <c r="F420" s="11">
        <v>603</v>
      </c>
      <c r="G420" s="11" t="b">
        <f t="shared" si="13"/>
        <v>0</v>
      </c>
    </row>
    <row r="421" spans="1:7" x14ac:dyDescent="0.3">
      <c r="A421" s="25" t="s">
        <v>495</v>
      </c>
      <c r="B421" s="10">
        <v>79623.158999999985</v>
      </c>
      <c r="C421" s="10">
        <v>533466.28700000001</v>
      </c>
      <c r="D421" s="10" t="b">
        <f t="shared" si="12"/>
        <v>0</v>
      </c>
      <c r="E421" s="11">
        <v>165</v>
      </c>
      <c r="F421" s="11">
        <v>589</v>
      </c>
      <c r="G421" s="11" t="b">
        <f t="shared" si="13"/>
        <v>0</v>
      </c>
    </row>
    <row r="422" spans="1:7" x14ac:dyDescent="0.3">
      <c r="A422" s="25" t="s">
        <v>496</v>
      </c>
      <c r="B422" s="10">
        <v>77154.660999999993</v>
      </c>
      <c r="C422" s="10">
        <v>502084.38800000004</v>
      </c>
      <c r="D422" s="10" t="b">
        <f t="shared" si="12"/>
        <v>0</v>
      </c>
      <c r="E422" s="11">
        <v>177</v>
      </c>
      <c r="F422" s="11">
        <v>597</v>
      </c>
      <c r="G422" s="11" t="b">
        <f t="shared" si="13"/>
        <v>0</v>
      </c>
    </row>
    <row r="423" spans="1:7" x14ac:dyDescent="0.3">
      <c r="A423" s="25" t="s">
        <v>497</v>
      </c>
      <c r="B423" s="10">
        <v>100365.09599999999</v>
      </c>
      <c r="C423" s="10">
        <v>620071.44299999985</v>
      </c>
      <c r="D423" s="10" t="b">
        <f t="shared" si="12"/>
        <v>0</v>
      </c>
      <c r="E423" s="11">
        <v>200</v>
      </c>
      <c r="F423" s="11">
        <v>689</v>
      </c>
      <c r="G423" s="11" t="b">
        <f t="shared" si="13"/>
        <v>0</v>
      </c>
    </row>
    <row r="424" spans="1:7" x14ac:dyDescent="0.3">
      <c r="A424" s="25" t="s">
        <v>498</v>
      </c>
      <c r="B424" s="10">
        <v>84887.737000000008</v>
      </c>
      <c r="C424" s="10">
        <v>502414.37000000005</v>
      </c>
      <c r="D424" s="10" t="b">
        <f t="shared" si="12"/>
        <v>0</v>
      </c>
      <c r="E424" s="11">
        <v>159</v>
      </c>
      <c r="F424" s="11">
        <v>578</v>
      </c>
      <c r="G424" s="11" t="b">
        <f t="shared" si="13"/>
        <v>0</v>
      </c>
    </row>
    <row r="425" spans="1:7" x14ac:dyDescent="0.3">
      <c r="A425" s="25" t="s">
        <v>499</v>
      </c>
      <c r="B425" s="10">
        <v>102353</v>
      </c>
      <c r="C425" s="10">
        <v>588418</v>
      </c>
      <c r="D425" s="10" t="b">
        <f t="shared" si="12"/>
        <v>0</v>
      </c>
      <c r="E425" s="11">
        <v>155</v>
      </c>
      <c r="F425" s="11">
        <v>586</v>
      </c>
      <c r="G425" s="11" t="b">
        <f t="shared" si="13"/>
        <v>0</v>
      </c>
    </row>
    <row r="426" spans="1:7" x14ac:dyDescent="0.3">
      <c r="A426" s="25" t="s">
        <v>501</v>
      </c>
      <c r="B426" s="10">
        <v>898493.4299999997</v>
      </c>
      <c r="C426" s="10">
        <v>7679244.9790000003</v>
      </c>
      <c r="D426" s="10" t="b">
        <f t="shared" si="12"/>
        <v>0</v>
      </c>
      <c r="E426" s="11">
        <v>1019</v>
      </c>
      <c r="F426" s="11">
        <v>1483</v>
      </c>
      <c r="G426" s="11" t="b">
        <f t="shared" si="13"/>
        <v>0</v>
      </c>
    </row>
    <row r="427" spans="1:7" x14ac:dyDescent="0.3">
      <c r="A427" s="25" t="s">
        <v>502</v>
      </c>
      <c r="B427" s="10">
        <v>879672.44299999997</v>
      </c>
      <c r="C427" s="10">
        <v>7511647.6729999995</v>
      </c>
      <c r="D427" s="10" t="b">
        <f t="shared" si="12"/>
        <v>0</v>
      </c>
      <c r="E427" s="11">
        <v>1039</v>
      </c>
      <c r="F427" s="11">
        <v>1475</v>
      </c>
      <c r="G427" s="11" t="b">
        <f t="shared" si="13"/>
        <v>0</v>
      </c>
    </row>
    <row r="428" spans="1:7" x14ac:dyDescent="0.3">
      <c r="A428" s="25" t="s">
        <v>503</v>
      </c>
      <c r="B428" s="10">
        <v>925808.35799999989</v>
      </c>
      <c r="C428" s="10">
        <v>7755965.682</v>
      </c>
      <c r="D428" s="10" t="b">
        <f t="shared" si="12"/>
        <v>0</v>
      </c>
      <c r="E428" s="11">
        <v>1204</v>
      </c>
      <c r="F428" s="11">
        <v>1657</v>
      </c>
      <c r="G428" s="11" t="b">
        <f t="shared" si="13"/>
        <v>0</v>
      </c>
    </row>
    <row r="429" spans="1:7" x14ac:dyDescent="0.3">
      <c r="A429" s="25" t="s">
        <v>504</v>
      </c>
      <c r="B429" s="10">
        <v>899007.12300000002</v>
      </c>
      <c r="C429" s="10">
        <v>7436503.0089999996</v>
      </c>
      <c r="D429" s="10" t="b">
        <f t="shared" si="12"/>
        <v>0</v>
      </c>
      <c r="E429" s="11">
        <v>1108</v>
      </c>
      <c r="F429" s="11">
        <v>1509</v>
      </c>
      <c r="G429" s="11" t="b">
        <f t="shared" si="13"/>
        <v>0</v>
      </c>
    </row>
    <row r="430" spans="1:7" x14ac:dyDescent="0.3">
      <c r="A430" s="25" t="s">
        <v>505</v>
      </c>
      <c r="B430" s="10">
        <v>951827.74099999992</v>
      </c>
      <c r="C430" s="10">
        <v>7637587.743999999</v>
      </c>
      <c r="D430" s="10" t="b">
        <f t="shared" si="12"/>
        <v>0</v>
      </c>
      <c r="E430" s="11">
        <v>1232</v>
      </c>
      <c r="F430" s="11">
        <v>1663</v>
      </c>
      <c r="G430" s="11" t="b">
        <f t="shared" si="13"/>
        <v>0</v>
      </c>
    </row>
    <row r="431" spans="1:7" x14ac:dyDescent="0.3">
      <c r="A431" s="25" t="s">
        <v>506</v>
      </c>
      <c r="B431" s="10">
        <v>959792.52099999995</v>
      </c>
      <c r="C431" s="10">
        <v>7601282.1379999993</v>
      </c>
      <c r="D431" s="10" t="b">
        <f t="shared" si="12"/>
        <v>0</v>
      </c>
      <c r="E431" s="11">
        <v>1229</v>
      </c>
      <c r="F431" s="11">
        <v>1736</v>
      </c>
      <c r="G431" s="11" t="b">
        <f t="shared" si="13"/>
        <v>0</v>
      </c>
    </row>
    <row r="432" spans="1:7" x14ac:dyDescent="0.3">
      <c r="A432" s="25" t="s">
        <v>507</v>
      </c>
      <c r="B432" s="10">
        <v>1026237.8609999999</v>
      </c>
      <c r="C432" s="10">
        <v>7835930.6389999995</v>
      </c>
      <c r="D432" s="10" t="b">
        <f t="shared" si="12"/>
        <v>0</v>
      </c>
      <c r="E432" s="11">
        <v>1206</v>
      </c>
      <c r="F432" s="11">
        <v>1710</v>
      </c>
      <c r="G432" s="11" t="b">
        <f t="shared" si="13"/>
        <v>0</v>
      </c>
    </row>
    <row r="433" spans="1:7" x14ac:dyDescent="0.3">
      <c r="A433" s="25" t="s">
        <v>508</v>
      </c>
      <c r="B433" s="10">
        <v>1047533.6900000002</v>
      </c>
      <c r="C433" s="10">
        <v>7855734.972000001</v>
      </c>
      <c r="D433" s="10" t="b">
        <f t="shared" si="12"/>
        <v>0</v>
      </c>
      <c r="E433" s="11">
        <v>982</v>
      </c>
      <c r="F433" s="11">
        <v>1472</v>
      </c>
      <c r="G433" s="11" t="b">
        <f t="shared" si="13"/>
        <v>0</v>
      </c>
    </row>
    <row r="434" spans="1:7" x14ac:dyDescent="0.3">
      <c r="A434" s="25" t="s">
        <v>509</v>
      </c>
      <c r="B434" s="10">
        <v>1103852</v>
      </c>
      <c r="C434" s="10">
        <v>7941828</v>
      </c>
      <c r="D434" s="10" t="b">
        <f t="shared" si="12"/>
        <v>0</v>
      </c>
      <c r="E434" s="11">
        <v>1041</v>
      </c>
      <c r="F434" s="11">
        <v>1549</v>
      </c>
      <c r="G434" s="11" t="b">
        <f t="shared" si="13"/>
        <v>0</v>
      </c>
    </row>
    <row r="435" spans="1:7" x14ac:dyDescent="0.3">
      <c r="A435" s="25" t="s">
        <v>511</v>
      </c>
      <c r="B435" s="10">
        <v>758541.45</v>
      </c>
      <c r="C435" s="10">
        <v>6463435.3150000004</v>
      </c>
      <c r="D435" s="10" t="b">
        <f t="shared" si="12"/>
        <v>0</v>
      </c>
      <c r="E435" s="11">
        <v>535</v>
      </c>
      <c r="F435" s="11">
        <v>999</v>
      </c>
      <c r="G435" s="11" t="b">
        <f t="shared" si="13"/>
        <v>0</v>
      </c>
    </row>
    <row r="436" spans="1:7" x14ac:dyDescent="0.3">
      <c r="A436" s="25" t="s">
        <v>512</v>
      </c>
      <c r="B436" s="10">
        <v>775931.86800000002</v>
      </c>
      <c r="C436" s="10">
        <v>6539301.8820000002</v>
      </c>
      <c r="D436" s="10" t="b">
        <f t="shared" si="12"/>
        <v>0</v>
      </c>
      <c r="E436" s="11">
        <v>472</v>
      </c>
      <c r="F436" s="11">
        <v>929</v>
      </c>
      <c r="G436" s="11" t="b">
        <f t="shared" si="13"/>
        <v>0</v>
      </c>
    </row>
    <row r="437" spans="1:7" x14ac:dyDescent="0.3">
      <c r="A437" s="25" t="s">
        <v>513</v>
      </c>
      <c r="B437" s="10">
        <v>804861.6719999999</v>
      </c>
      <c r="C437" s="10">
        <v>6628849.4759999989</v>
      </c>
      <c r="D437" s="10" t="b">
        <f t="shared" si="12"/>
        <v>0</v>
      </c>
      <c r="E437" s="11">
        <v>610</v>
      </c>
      <c r="F437" s="11">
        <v>1077</v>
      </c>
      <c r="G437" s="11" t="b">
        <f t="shared" si="13"/>
        <v>0</v>
      </c>
    </row>
    <row r="438" spans="1:7" x14ac:dyDescent="0.3">
      <c r="A438" s="25" t="s">
        <v>514</v>
      </c>
      <c r="B438" s="10">
        <v>831783.47500000009</v>
      </c>
      <c r="C438" s="10">
        <v>6710045.0519999992</v>
      </c>
      <c r="D438" s="10" t="b">
        <f t="shared" si="12"/>
        <v>0</v>
      </c>
      <c r="E438" s="11">
        <v>587</v>
      </c>
      <c r="F438" s="11">
        <v>980</v>
      </c>
      <c r="G438" s="11" t="b">
        <f t="shared" si="13"/>
        <v>0</v>
      </c>
    </row>
    <row r="439" spans="1:7" x14ac:dyDescent="0.3">
      <c r="A439" s="25" t="s">
        <v>515</v>
      </c>
      <c r="B439" s="10">
        <v>861565.5290000001</v>
      </c>
      <c r="C439" s="10">
        <v>6775353.9780000001</v>
      </c>
      <c r="D439" s="10" t="b">
        <f t="shared" si="12"/>
        <v>0</v>
      </c>
      <c r="E439" s="11">
        <v>654</v>
      </c>
      <c r="F439" s="11">
        <v>1096</v>
      </c>
      <c r="G439" s="11" t="b">
        <f t="shared" si="13"/>
        <v>0</v>
      </c>
    </row>
    <row r="440" spans="1:7" x14ac:dyDescent="0.3">
      <c r="A440" s="25" t="s">
        <v>516</v>
      </c>
      <c r="B440" s="10">
        <v>907637.69799999986</v>
      </c>
      <c r="C440" s="10">
        <v>6891854.7859999994</v>
      </c>
      <c r="D440" s="10" t="b">
        <f t="shared" si="12"/>
        <v>0</v>
      </c>
      <c r="E440" s="11">
        <v>559</v>
      </c>
      <c r="F440" s="11">
        <v>1006</v>
      </c>
      <c r="G440" s="11" t="b">
        <f t="shared" si="13"/>
        <v>0</v>
      </c>
    </row>
    <row r="441" spans="1:7" x14ac:dyDescent="0.3">
      <c r="A441" s="25" t="s">
        <v>517</v>
      </c>
      <c r="B441" s="10">
        <v>893450.61699999985</v>
      </c>
      <c r="C441" s="10">
        <v>6659595.9079999998</v>
      </c>
      <c r="D441" s="10" t="b">
        <f t="shared" si="12"/>
        <v>0</v>
      </c>
      <c r="E441" s="11">
        <v>702</v>
      </c>
      <c r="F441" s="11">
        <v>1147</v>
      </c>
      <c r="G441" s="11" t="b">
        <f t="shared" si="13"/>
        <v>0</v>
      </c>
    </row>
    <row r="442" spans="1:7" x14ac:dyDescent="0.3">
      <c r="A442" s="25" t="s">
        <v>518</v>
      </c>
      <c r="B442" s="10">
        <v>967608.60899999994</v>
      </c>
      <c r="C442" s="10">
        <v>6962820.1669999994</v>
      </c>
      <c r="D442" s="10" t="b">
        <f t="shared" si="12"/>
        <v>0</v>
      </c>
      <c r="E442" s="11">
        <v>637</v>
      </c>
      <c r="F442" s="11">
        <v>1138</v>
      </c>
      <c r="G442" s="11" t="b">
        <f t="shared" si="13"/>
        <v>0</v>
      </c>
    </row>
    <row r="443" spans="1:7" x14ac:dyDescent="0.3">
      <c r="A443" s="25" t="s">
        <v>519</v>
      </c>
      <c r="B443" s="10">
        <v>994961</v>
      </c>
      <c r="C443" s="10">
        <v>6975518</v>
      </c>
      <c r="D443" s="10" t="b">
        <f t="shared" si="12"/>
        <v>0</v>
      </c>
      <c r="E443" s="11">
        <v>871</v>
      </c>
      <c r="F443" s="11">
        <v>1338</v>
      </c>
      <c r="G443" s="11" t="b">
        <f t="shared" si="13"/>
        <v>0</v>
      </c>
    </row>
    <row r="444" spans="1:7" x14ac:dyDescent="0.3">
      <c r="A444" s="25" t="s">
        <v>521</v>
      </c>
      <c r="B444" s="10">
        <v>275638.61</v>
      </c>
      <c r="C444" s="10">
        <v>1772259.9099999997</v>
      </c>
      <c r="D444" s="10" t="b">
        <f t="shared" si="12"/>
        <v>0</v>
      </c>
      <c r="E444" s="11">
        <v>356</v>
      </c>
      <c r="F444" s="11">
        <v>811</v>
      </c>
      <c r="G444" s="11" t="b">
        <f t="shared" si="13"/>
        <v>0</v>
      </c>
    </row>
    <row r="445" spans="1:7" x14ac:dyDescent="0.3">
      <c r="A445" s="25" t="s">
        <v>522</v>
      </c>
      <c r="B445" s="10">
        <v>278592.79700000002</v>
      </c>
      <c r="C445" s="10">
        <v>1771849.9009999998</v>
      </c>
      <c r="D445" s="10" t="b">
        <f t="shared" si="12"/>
        <v>0</v>
      </c>
      <c r="E445" s="11">
        <v>384</v>
      </c>
      <c r="F445" s="11">
        <v>805</v>
      </c>
      <c r="G445" s="11" t="b">
        <f t="shared" si="13"/>
        <v>0</v>
      </c>
    </row>
    <row r="446" spans="1:7" x14ac:dyDescent="0.3">
      <c r="A446" s="25" t="s">
        <v>523</v>
      </c>
      <c r="B446" s="10">
        <v>275543.96799999999</v>
      </c>
      <c r="C446" s="10">
        <v>1712647.5720000002</v>
      </c>
      <c r="D446" s="10" t="b">
        <f t="shared" si="12"/>
        <v>0</v>
      </c>
      <c r="E446" s="11">
        <v>348</v>
      </c>
      <c r="F446" s="11">
        <v>797</v>
      </c>
      <c r="G446" s="11" t="b">
        <f t="shared" si="13"/>
        <v>0</v>
      </c>
    </row>
    <row r="447" spans="1:7" x14ac:dyDescent="0.3">
      <c r="A447" s="25" t="s">
        <v>524</v>
      </c>
      <c r="B447" s="10">
        <v>265390.29799999995</v>
      </c>
      <c r="C447" s="10">
        <v>1665269.1570000004</v>
      </c>
      <c r="D447" s="10" t="b">
        <f t="shared" si="12"/>
        <v>0</v>
      </c>
      <c r="E447" s="11">
        <v>337</v>
      </c>
      <c r="F447" s="11">
        <v>781</v>
      </c>
      <c r="G447" s="11" t="b">
        <f t="shared" si="13"/>
        <v>0</v>
      </c>
    </row>
    <row r="448" spans="1:7" x14ac:dyDescent="0.3">
      <c r="A448" s="25" t="s">
        <v>525</v>
      </c>
      <c r="B448" s="10">
        <v>275694.99500000005</v>
      </c>
      <c r="C448" s="10">
        <v>1708794.645</v>
      </c>
      <c r="D448" s="10" t="b">
        <f t="shared" si="12"/>
        <v>0</v>
      </c>
      <c r="E448" s="11">
        <v>373</v>
      </c>
      <c r="F448" s="11">
        <v>779</v>
      </c>
      <c r="G448" s="11" t="b">
        <f t="shared" si="13"/>
        <v>0</v>
      </c>
    </row>
    <row r="449" spans="1:7" x14ac:dyDescent="0.3">
      <c r="A449" s="25" t="s">
        <v>526</v>
      </c>
      <c r="B449" s="10">
        <v>277319.74899999995</v>
      </c>
      <c r="C449" s="10">
        <v>1647792.8219999999</v>
      </c>
      <c r="D449" s="10" t="b">
        <f t="shared" si="12"/>
        <v>0</v>
      </c>
      <c r="E449" s="11">
        <v>338</v>
      </c>
      <c r="F449" s="11">
        <v>776</v>
      </c>
      <c r="G449" s="11" t="b">
        <f t="shared" si="13"/>
        <v>0</v>
      </c>
    </row>
    <row r="450" spans="1:7" x14ac:dyDescent="0.3">
      <c r="A450" s="25" t="s">
        <v>527</v>
      </c>
      <c r="B450" s="10">
        <v>257701.36200000005</v>
      </c>
      <c r="C450" s="10">
        <v>1534486.9109999998</v>
      </c>
      <c r="D450" s="10" t="b">
        <f t="shared" si="12"/>
        <v>0</v>
      </c>
      <c r="E450" s="11">
        <v>403</v>
      </c>
      <c r="F450" s="11">
        <v>761</v>
      </c>
      <c r="G450" s="11" t="b">
        <f t="shared" si="13"/>
        <v>0</v>
      </c>
    </row>
    <row r="451" spans="1:7" x14ac:dyDescent="0.3">
      <c r="A451" s="25" t="s">
        <v>528</v>
      </c>
      <c r="B451" s="10">
        <v>292086.73299999995</v>
      </c>
      <c r="C451" s="10">
        <v>1685464.7610000002</v>
      </c>
      <c r="D451" s="10" t="b">
        <f t="shared" ref="D451:D470" si="14">OR($B$3&gt;$J$7,$B$3&lt;$J$8)</f>
        <v>0</v>
      </c>
      <c r="E451" s="11">
        <v>300</v>
      </c>
      <c r="F451" s="11">
        <v>778</v>
      </c>
      <c r="G451" s="11" t="b">
        <f t="shared" ref="G451:G470" si="15">OR($E$3&gt;$J$14,$E$3&lt;$J$15)</f>
        <v>0</v>
      </c>
    </row>
    <row r="452" spans="1:7" x14ac:dyDescent="0.3">
      <c r="A452" s="25" t="s">
        <v>529</v>
      </c>
      <c r="B452" s="10">
        <v>282907</v>
      </c>
      <c r="C452" s="10">
        <v>1555727</v>
      </c>
      <c r="D452" s="10" t="b">
        <f t="shared" si="14"/>
        <v>0</v>
      </c>
      <c r="E452" s="11">
        <v>376</v>
      </c>
      <c r="F452" s="11">
        <v>728</v>
      </c>
      <c r="G452" s="11" t="b">
        <f t="shared" si="15"/>
        <v>0</v>
      </c>
    </row>
    <row r="453" spans="1:7" x14ac:dyDescent="0.3">
      <c r="A453" s="25" t="s">
        <v>531</v>
      </c>
      <c r="B453" s="10">
        <v>739565.81499999994</v>
      </c>
      <c r="C453" s="10">
        <v>5601179.6459999997</v>
      </c>
      <c r="D453" s="10" t="b">
        <f t="shared" si="14"/>
        <v>0</v>
      </c>
      <c r="E453" s="11">
        <v>825</v>
      </c>
      <c r="F453" s="11">
        <v>1306</v>
      </c>
      <c r="G453" s="11" t="b">
        <f t="shared" si="15"/>
        <v>0</v>
      </c>
    </row>
    <row r="454" spans="1:7" x14ac:dyDescent="0.3">
      <c r="A454" s="25" t="s">
        <v>532</v>
      </c>
      <c r="B454" s="10">
        <v>735473.98900000006</v>
      </c>
      <c r="C454" s="10">
        <v>5527187.7439999999</v>
      </c>
      <c r="D454" s="10" t="b">
        <f t="shared" si="14"/>
        <v>0</v>
      </c>
      <c r="E454" s="11">
        <v>792</v>
      </c>
      <c r="F454" s="11">
        <v>1161</v>
      </c>
      <c r="G454" s="11" t="b">
        <f t="shared" si="15"/>
        <v>0</v>
      </c>
    </row>
    <row r="455" spans="1:7" x14ac:dyDescent="0.3">
      <c r="A455" s="25" t="s">
        <v>533</v>
      </c>
      <c r="B455" s="10">
        <v>729900.58600000001</v>
      </c>
      <c r="C455" s="10">
        <v>5430429.1029999992</v>
      </c>
      <c r="D455" s="10" t="b">
        <f t="shared" si="14"/>
        <v>0</v>
      </c>
      <c r="E455" s="11">
        <v>837</v>
      </c>
      <c r="F455" s="11">
        <v>1257</v>
      </c>
      <c r="G455" s="11" t="b">
        <f t="shared" si="15"/>
        <v>0</v>
      </c>
    </row>
    <row r="456" spans="1:7" x14ac:dyDescent="0.3">
      <c r="A456" s="25" t="s">
        <v>534</v>
      </c>
      <c r="B456" s="10">
        <v>759062.848</v>
      </c>
      <c r="C456" s="10">
        <v>5548071.8850000007</v>
      </c>
      <c r="D456" s="10" t="b">
        <f t="shared" si="14"/>
        <v>0</v>
      </c>
      <c r="E456" s="11">
        <v>861</v>
      </c>
      <c r="F456" s="11">
        <v>1297</v>
      </c>
      <c r="G456" s="11" t="b">
        <f t="shared" si="15"/>
        <v>0</v>
      </c>
    </row>
    <row r="457" spans="1:7" x14ac:dyDescent="0.3">
      <c r="A457" s="25" t="s">
        <v>535</v>
      </c>
      <c r="B457" s="10">
        <v>760853.71499999997</v>
      </c>
      <c r="C457" s="10">
        <v>5495522.0550000006</v>
      </c>
      <c r="D457" s="10" t="b">
        <f t="shared" si="14"/>
        <v>0</v>
      </c>
      <c r="E457" s="11">
        <v>973</v>
      </c>
      <c r="F457" s="11">
        <v>1439</v>
      </c>
      <c r="G457" s="11" t="b">
        <f t="shared" si="15"/>
        <v>0</v>
      </c>
    </row>
    <row r="458" spans="1:7" x14ac:dyDescent="0.3">
      <c r="A458" s="25" t="s">
        <v>536</v>
      </c>
      <c r="B458" s="10">
        <v>788828.48299999977</v>
      </c>
      <c r="C458" s="10">
        <v>5550457.0859999992</v>
      </c>
      <c r="D458" s="10" t="b">
        <f t="shared" si="14"/>
        <v>0</v>
      </c>
      <c r="E458" s="11">
        <v>835</v>
      </c>
      <c r="F458" s="11">
        <v>1352</v>
      </c>
      <c r="G458" s="11" t="b">
        <f t="shared" si="15"/>
        <v>0</v>
      </c>
    </row>
    <row r="459" spans="1:7" x14ac:dyDescent="0.3">
      <c r="A459" s="25" t="s">
        <v>537</v>
      </c>
      <c r="B459" s="10">
        <v>786456.69400000013</v>
      </c>
      <c r="C459" s="10">
        <v>5426648.6530000009</v>
      </c>
      <c r="D459" s="10" t="b">
        <f t="shared" si="14"/>
        <v>0</v>
      </c>
      <c r="E459" s="11">
        <v>935</v>
      </c>
      <c r="F459" s="11">
        <v>1371</v>
      </c>
      <c r="G459" s="11" t="b">
        <f t="shared" si="15"/>
        <v>0</v>
      </c>
    </row>
    <row r="460" spans="1:7" x14ac:dyDescent="0.3">
      <c r="A460" s="25" t="s">
        <v>538</v>
      </c>
      <c r="B460" s="10">
        <v>805470.17799999996</v>
      </c>
      <c r="C460" s="10">
        <v>5437573.108</v>
      </c>
      <c r="D460" s="10" t="b">
        <f t="shared" si="14"/>
        <v>0</v>
      </c>
      <c r="E460" s="11">
        <v>721</v>
      </c>
      <c r="F460" s="11">
        <v>1131</v>
      </c>
      <c r="G460" s="11" t="b">
        <f t="shared" si="15"/>
        <v>0</v>
      </c>
    </row>
    <row r="461" spans="1:7" x14ac:dyDescent="0.3">
      <c r="A461" s="25" t="s">
        <v>539</v>
      </c>
      <c r="B461" s="10">
        <v>833101</v>
      </c>
      <c r="C461" s="10">
        <v>5446271</v>
      </c>
      <c r="D461" s="10" t="b">
        <f t="shared" si="14"/>
        <v>0</v>
      </c>
      <c r="E461" s="11">
        <v>832</v>
      </c>
      <c r="F461" s="11">
        <v>1278</v>
      </c>
      <c r="G461" s="11" t="b">
        <f t="shared" si="15"/>
        <v>0</v>
      </c>
    </row>
    <row r="462" spans="1:7" x14ac:dyDescent="0.3">
      <c r="A462" s="25" t="s">
        <v>541</v>
      </c>
      <c r="B462" s="10">
        <v>62485.84</v>
      </c>
      <c r="C462" s="10">
        <v>519587.85399999993</v>
      </c>
      <c r="D462" s="10" t="b">
        <f t="shared" si="14"/>
        <v>0</v>
      </c>
      <c r="E462" s="11">
        <v>159</v>
      </c>
      <c r="F462" s="11">
        <v>616</v>
      </c>
      <c r="G462" s="11" t="b">
        <f t="shared" si="15"/>
        <v>0</v>
      </c>
    </row>
    <row r="463" spans="1:7" x14ac:dyDescent="0.3">
      <c r="A463" s="25" t="s">
        <v>542</v>
      </c>
      <c r="B463" s="10">
        <v>69161.872000000003</v>
      </c>
      <c r="C463" s="10">
        <v>537542.36399999994</v>
      </c>
      <c r="D463" s="10" t="b">
        <f t="shared" si="14"/>
        <v>0</v>
      </c>
      <c r="E463" s="11">
        <v>158</v>
      </c>
      <c r="F463" s="11">
        <v>570</v>
      </c>
      <c r="G463" s="11" t="b">
        <f t="shared" si="15"/>
        <v>0</v>
      </c>
    </row>
    <row r="464" spans="1:7" x14ac:dyDescent="0.3">
      <c r="A464" s="25" t="s">
        <v>543</v>
      </c>
      <c r="B464" s="10">
        <v>63960.850000000006</v>
      </c>
      <c r="C464" s="10">
        <v>531133.35499999998</v>
      </c>
      <c r="D464" s="10" t="b">
        <f t="shared" si="14"/>
        <v>0</v>
      </c>
      <c r="E464" s="11">
        <v>177</v>
      </c>
      <c r="F464" s="11">
        <v>563</v>
      </c>
      <c r="G464" s="11" t="b">
        <f t="shared" si="15"/>
        <v>0</v>
      </c>
    </row>
    <row r="465" spans="1:7" x14ac:dyDescent="0.3">
      <c r="A465" s="25" t="s">
        <v>544</v>
      </c>
      <c r="B465" s="10">
        <v>68882.876999999993</v>
      </c>
      <c r="C465" s="10">
        <v>559575.59100000013</v>
      </c>
      <c r="D465" s="10" t="b">
        <f t="shared" si="14"/>
        <v>0</v>
      </c>
      <c r="E465" s="11">
        <v>136</v>
      </c>
      <c r="F465" s="11">
        <v>590</v>
      </c>
      <c r="G465" s="11" t="b">
        <f t="shared" si="15"/>
        <v>0</v>
      </c>
    </row>
    <row r="466" spans="1:7" x14ac:dyDescent="0.3">
      <c r="A466" s="25" t="s">
        <v>545</v>
      </c>
      <c r="B466" s="10">
        <v>63655.090999999986</v>
      </c>
      <c r="C466" s="10">
        <v>499161.10299999994</v>
      </c>
      <c r="D466" s="10" t="b">
        <f t="shared" si="14"/>
        <v>0</v>
      </c>
      <c r="E466" s="11">
        <v>170</v>
      </c>
      <c r="F466" s="11">
        <v>606</v>
      </c>
      <c r="G466" s="11" t="b">
        <f t="shared" si="15"/>
        <v>0</v>
      </c>
    </row>
    <row r="467" spans="1:7" x14ac:dyDescent="0.3">
      <c r="A467" s="25" t="s">
        <v>546</v>
      </c>
      <c r="B467" s="10">
        <v>69862.421000000002</v>
      </c>
      <c r="C467" s="10">
        <v>541588.42300000007</v>
      </c>
      <c r="D467" s="10" t="b">
        <f t="shared" si="14"/>
        <v>0</v>
      </c>
      <c r="E467" s="11">
        <v>174</v>
      </c>
      <c r="F467" s="11">
        <v>580</v>
      </c>
      <c r="G467" s="11" t="b">
        <f t="shared" si="15"/>
        <v>0</v>
      </c>
    </row>
    <row r="468" spans="1:7" x14ac:dyDescent="0.3">
      <c r="A468" s="25" t="s">
        <v>547</v>
      </c>
      <c r="B468" s="10">
        <v>72042.31</v>
      </c>
      <c r="C468" s="10">
        <v>510523.58</v>
      </c>
      <c r="D468" s="10" t="b">
        <f t="shared" si="14"/>
        <v>0</v>
      </c>
      <c r="E468" s="11">
        <v>149</v>
      </c>
      <c r="F468" s="11">
        <v>608</v>
      </c>
      <c r="G468" s="11" t="b">
        <f t="shared" si="15"/>
        <v>0</v>
      </c>
    </row>
    <row r="469" spans="1:7" x14ac:dyDescent="0.3">
      <c r="A469" s="25" t="s">
        <v>548</v>
      </c>
      <c r="B469" s="10">
        <v>71203.47</v>
      </c>
      <c r="C469" s="10">
        <v>490359.93399999995</v>
      </c>
      <c r="D469" s="10" t="b">
        <f t="shared" si="14"/>
        <v>0</v>
      </c>
      <c r="E469" s="11">
        <v>167</v>
      </c>
      <c r="F469" s="11">
        <v>606</v>
      </c>
      <c r="G469" s="11" t="b">
        <f t="shared" si="15"/>
        <v>0</v>
      </c>
    </row>
    <row r="470" spans="1:7" x14ac:dyDescent="0.3">
      <c r="A470" s="25" t="s">
        <v>549</v>
      </c>
      <c r="B470" s="10">
        <v>76396</v>
      </c>
      <c r="C470" s="10">
        <v>541693</v>
      </c>
      <c r="D470" s="10" t="b">
        <f t="shared" si="14"/>
        <v>0</v>
      </c>
      <c r="E470" s="11">
        <v>184</v>
      </c>
      <c r="F470" s="11">
        <v>604</v>
      </c>
      <c r="G470" s="11" t="b">
        <f t="shared" si="15"/>
        <v>0</v>
      </c>
    </row>
  </sheetData>
  <mergeCells count="5">
    <mergeCell ref="B1:C1"/>
    <mergeCell ref="E1:F1"/>
    <mergeCell ref="I3:J3"/>
    <mergeCell ref="I10:J10"/>
    <mergeCell ref="K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2305-65B8-4084-A39C-D8B48375E8D1}">
  <dimension ref="A1:L17"/>
  <sheetViews>
    <sheetView tabSelected="1" workbookViewId="0">
      <selection activeCell="C15" sqref="C15"/>
    </sheetView>
  </sheetViews>
  <sheetFormatPr defaultRowHeight="14.4" x14ac:dyDescent="0.3"/>
  <cols>
    <col min="1" max="1" width="21.77734375" bestFit="1" customWidth="1"/>
    <col min="2" max="2" width="23.33203125" bestFit="1" customWidth="1"/>
    <col min="3" max="3" width="22.88671875" bestFit="1" customWidth="1"/>
    <col min="4" max="4" width="19.6640625" bestFit="1" customWidth="1"/>
    <col min="5" max="6" width="14.5546875" customWidth="1"/>
  </cols>
  <sheetData>
    <row r="1" spans="1:12" ht="25.8" x14ac:dyDescent="0.5">
      <c r="A1" s="66" t="s">
        <v>550</v>
      </c>
      <c r="B1" s="66"/>
      <c r="C1" s="66"/>
      <c r="D1" s="15"/>
      <c r="E1" s="15"/>
      <c r="F1" s="15"/>
    </row>
    <row r="2" spans="1:12" ht="15.6" x14ac:dyDescent="0.3">
      <c r="A2" s="16"/>
      <c r="B2" s="17" t="s">
        <v>551</v>
      </c>
      <c r="C2" s="18" t="s">
        <v>552</v>
      </c>
      <c r="D2" s="22"/>
      <c r="E2" s="22"/>
      <c r="F2" s="22"/>
    </row>
    <row r="3" spans="1:12" ht="15.6" x14ac:dyDescent="0.3">
      <c r="A3" s="19" t="s">
        <v>553</v>
      </c>
      <c r="B3" s="20" t="s">
        <v>566</v>
      </c>
      <c r="C3" s="19" t="s">
        <v>565</v>
      </c>
      <c r="D3" s="23"/>
      <c r="E3" s="23"/>
      <c r="F3" s="23"/>
    </row>
    <row r="4" spans="1:12" ht="15.6" x14ac:dyDescent="0.3">
      <c r="A4" s="19" t="s">
        <v>554</v>
      </c>
      <c r="B4" s="20" t="s">
        <v>569</v>
      </c>
      <c r="C4" s="19" t="s">
        <v>569</v>
      </c>
      <c r="D4" s="23"/>
      <c r="E4" s="23"/>
      <c r="F4" s="23"/>
      <c r="H4" s="68" t="s">
        <v>567</v>
      </c>
      <c r="I4" s="69"/>
      <c r="J4" s="69"/>
      <c r="K4" s="69"/>
      <c r="L4" s="70"/>
    </row>
    <row r="5" spans="1:12" ht="15.6" x14ac:dyDescent="0.3">
      <c r="A5" s="19" t="s">
        <v>555</v>
      </c>
      <c r="B5" s="21" t="s">
        <v>574</v>
      </c>
      <c r="C5" s="20" t="s">
        <v>574</v>
      </c>
      <c r="D5" s="23"/>
      <c r="E5" s="23"/>
      <c r="F5" s="23"/>
      <c r="H5" s="71"/>
      <c r="I5" s="72"/>
      <c r="J5" s="72"/>
      <c r="K5" s="72"/>
      <c r="L5" s="73"/>
    </row>
    <row r="6" spans="1:12" ht="15.6" x14ac:dyDescent="0.3">
      <c r="A6" s="19" t="s">
        <v>556</v>
      </c>
      <c r="B6" s="30">
        <f>_xlfn.VAR.S('Analysis Data Sheet'!B3:B470)</f>
        <v>773131730322.85217</v>
      </c>
      <c r="C6" s="31">
        <f>_xlfn.VAR.S('Analysis Data Sheet'!E3:E470)</f>
        <v>948302.53044071083</v>
      </c>
      <c r="D6" s="23" t="s">
        <v>570</v>
      </c>
      <c r="E6" s="23"/>
      <c r="F6" s="23"/>
      <c r="H6" s="71"/>
      <c r="I6" s="72"/>
      <c r="J6" s="72"/>
      <c r="K6" s="72"/>
      <c r="L6" s="73"/>
    </row>
    <row r="7" spans="1:12" ht="15.6" x14ac:dyDescent="0.3">
      <c r="A7" s="19" t="s">
        <v>557</v>
      </c>
      <c r="B7" s="30">
        <f>_xlfn.STDEV.S('Analysis Data Sheet'!B3:B470)</f>
        <v>879279.09694411152</v>
      </c>
      <c r="C7" s="32">
        <f>_xlfn.STDEV.S('Analysis Data Sheet'!E3:E470)</f>
        <v>973.80826164122823</v>
      </c>
      <c r="D7" s="23" t="s">
        <v>571</v>
      </c>
      <c r="E7" s="23"/>
      <c r="F7" s="23"/>
      <c r="H7" s="74"/>
      <c r="I7" s="75"/>
      <c r="J7" s="75"/>
      <c r="K7" s="75"/>
      <c r="L7" s="76"/>
    </row>
    <row r="8" spans="1:12" ht="15.6" x14ac:dyDescent="0.3">
      <c r="A8" s="19" t="s">
        <v>558</v>
      </c>
      <c r="B8" s="30">
        <f>AVERAGE('Analysis Data Sheet'!B3:B470)</f>
        <v>801596.14088675228</v>
      </c>
      <c r="C8" s="32">
        <f>AVERAGE('Analysis Data Sheet'!E3:E470)</f>
        <v>873.20299145299145</v>
      </c>
      <c r="D8" s="23" t="s">
        <v>572</v>
      </c>
      <c r="E8" s="23"/>
      <c r="F8" s="23"/>
    </row>
    <row r="9" spans="1:12" ht="15.6" x14ac:dyDescent="0.3">
      <c r="A9" s="23" t="s">
        <v>575</v>
      </c>
      <c r="B9" s="33"/>
      <c r="C9" s="34"/>
      <c r="D9" s="23"/>
      <c r="E9" s="23"/>
      <c r="F9" s="23"/>
    </row>
    <row r="11" spans="1:12" x14ac:dyDescent="0.3">
      <c r="A11" s="29"/>
      <c r="B11" s="29"/>
      <c r="C11" s="29"/>
      <c r="D11" s="29"/>
    </row>
    <row r="12" spans="1:12" ht="25.8" x14ac:dyDescent="0.5">
      <c r="A12" s="67" t="s">
        <v>559</v>
      </c>
      <c r="B12" s="67"/>
      <c r="C12" s="67"/>
      <c r="D12" s="15"/>
      <c r="E12" s="15"/>
      <c r="F12" s="15"/>
    </row>
    <row r="13" spans="1:12" ht="15.6" x14ac:dyDescent="0.3">
      <c r="A13" s="19" t="s">
        <v>560</v>
      </c>
      <c r="B13" s="21" t="s">
        <v>577</v>
      </c>
      <c r="C13" s="23"/>
    </row>
    <row r="14" spans="1:12" ht="15.6" x14ac:dyDescent="0.3">
      <c r="A14" s="19" t="s">
        <v>561</v>
      </c>
      <c r="B14" s="21" t="s">
        <v>578</v>
      </c>
      <c r="C14" s="23"/>
    </row>
    <row r="15" spans="1:12" ht="15.6" x14ac:dyDescent="0.3">
      <c r="A15" s="19" t="s">
        <v>562</v>
      </c>
      <c r="B15" s="21" t="s">
        <v>579</v>
      </c>
      <c r="C15" s="23">
        <f>CORREL('Analysis Data Sheet'!B:B,'Analysis Data Sheet'!E:E)</f>
        <v>0.93774404947285117</v>
      </c>
      <c r="D15" t="s">
        <v>573</v>
      </c>
    </row>
    <row r="16" spans="1:12" ht="15.6" x14ac:dyDescent="0.3">
      <c r="A16" s="19" t="s">
        <v>563</v>
      </c>
      <c r="B16" s="21" t="s">
        <v>580</v>
      </c>
      <c r="C16" s="23"/>
    </row>
    <row r="17" spans="1:4" ht="44.4" customHeight="1" x14ac:dyDescent="0.3">
      <c r="A17" s="19" t="s">
        <v>564</v>
      </c>
      <c r="B17" s="64" t="s">
        <v>581</v>
      </c>
      <c r="C17" s="65"/>
      <c r="D17" s="65"/>
    </row>
  </sheetData>
  <mergeCells count="4">
    <mergeCell ref="B17:D17"/>
    <mergeCell ref="A1:C1"/>
    <mergeCell ref="A12:C12"/>
    <mergeCell ref="H4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 Sheet</vt:lpstr>
      <vt:lpstr>Analysis Data Sheet</vt:lpstr>
      <vt:lpstr>Correlation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D</dc:creator>
  <cp:lastModifiedBy>Haley D</cp:lastModifiedBy>
  <dcterms:created xsi:type="dcterms:W3CDTF">2023-08-08T20:08:21Z</dcterms:created>
  <dcterms:modified xsi:type="dcterms:W3CDTF">2024-02-04T06:10:30Z</dcterms:modified>
</cp:coreProperties>
</file>