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ФТИ\2 курс 3 семестр\Лабы\3.3.1\"/>
    </mc:Choice>
  </mc:AlternateContent>
  <xr:revisionPtr revIDLastSave="0" documentId="13_ncr:1_{E6AC7D0F-3995-4D49-91E8-DE46C47A7891}" xr6:coauthVersionLast="47" xr6:coauthVersionMax="47" xr10:uidLastSave="{00000000-0000-0000-0000-000000000000}"/>
  <bookViews>
    <workbookView xWindow="-108" yWindow="-108" windowWidth="23256" windowHeight="12576" xr2:uid="{5FDE86A0-3677-4B08-BA47-0C47CB44E0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R39" i="1" s="1"/>
  <c r="N32" i="1"/>
  <c r="N33" i="1"/>
  <c r="N34" i="1"/>
  <c r="N35" i="1"/>
  <c r="N36" i="1"/>
  <c r="Q20" i="1"/>
  <c r="Q19" i="1"/>
  <c r="Q18" i="1"/>
  <c r="Q17" i="1"/>
  <c r="M19" i="1"/>
  <c r="Q16" i="1"/>
  <c r="Q15" i="1"/>
  <c r="P20" i="1"/>
  <c r="P19" i="1"/>
  <c r="P18" i="1"/>
  <c r="P17" i="1"/>
  <c r="P16" i="1"/>
  <c r="P15" i="1"/>
  <c r="N4" i="1"/>
  <c r="O4" i="1" s="1"/>
  <c r="P4" i="1" s="1"/>
  <c r="N5" i="1"/>
  <c r="P5" i="1" s="1"/>
  <c r="M16" i="1"/>
  <c r="M17" i="1"/>
  <c r="M18" i="1"/>
  <c r="M20" i="1"/>
  <c r="M21" i="1"/>
  <c r="M22" i="1"/>
  <c r="M23" i="1"/>
  <c r="M24" i="1"/>
  <c r="M25" i="1"/>
  <c r="M26" i="1"/>
  <c r="M15" i="1"/>
  <c r="D4" i="1"/>
  <c r="I4" i="1"/>
  <c r="D2" i="1"/>
  <c r="O8" i="1" s="1"/>
  <c r="P8" i="1" s="1"/>
  <c r="I3" i="1"/>
  <c r="J4" i="1" s="1"/>
  <c r="O5" i="1" l="1"/>
  <c r="O6" i="1"/>
  <c r="P6" i="1" s="1"/>
  <c r="O7" i="1"/>
  <c r="P7" i="1" s="1"/>
</calcChain>
</file>

<file path=xl/sharedStrings.xml><?xml version="1.0" encoding="utf-8"?>
<sst xmlns="http://schemas.openxmlformats.org/spreadsheetml/2006/main" count="26" uniqueCount="16">
  <si>
    <t xml:space="preserve">pi </t>
  </si>
  <si>
    <t>e</t>
  </si>
  <si>
    <t>SN</t>
  </si>
  <si>
    <t>m</t>
  </si>
  <si>
    <t>V</t>
  </si>
  <si>
    <t>n</t>
  </si>
  <si>
    <t>e/m</t>
  </si>
  <si>
    <t>Ф</t>
  </si>
  <si>
    <t xml:space="preserve">l </t>
  </si>
  <si>
    <t>Bф</t>
  </si>
  <si>
    <t>I</t>
  </si>
  <si>
    <t>Кал</t>
  </si>
  <si>
    <t>B</t>
  </si>
  <si>
    <t>U_A</t>
  </si>
  <si>
    <t>B/I*i</t>
  </si>
  <si>
    <t>K = 8pi^2U/L^2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</si>
</sst>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Лист1!$D$32</c:f>
              <c:strCache>
                <c:ptCount val="1"/>
                <c:pt idx="0">
                  <c:v>0,55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Лист1!$E$32:$E$36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Лист1!$D$32:$D$36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1.07</c:v>
                </c:pt>
                <c:pt idx="2">
                  <c:v>1.62</c:v>
                </c:pt>
                <c:pt idx="3">
                  <c:v>2.17</c:v>
                </c:pt>
                <c:pt idx="4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13-475B-AD7D-F46379EE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96032"/>
        <c:axId val="550496752"/>
      </c:scatterChart>
      <c:valAx>
        <c:axId val="550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496752"/>
        <c:crosses val="autoZero"/>
        <c:crossBetween val="midCat"/>
      </c:valAx>
      <c:valAx>
        <c:axId val="5504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4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Лист1!$N$31</c:f>
              <c:strCache>
                <c:ptCount val="1"/>
                <c:pt idx="0">
                  <c:v>B/I*i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Лист1!$O$32:$O$36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Лист1!$N$32:$N$36</c:f>
              <c:numCache>
                <c:formatCode>General</c:formatCode>
                <c:ptCount val="5"/>
                <c:pt idx="0">
                  <c:v>2.4365000000000001E-2</c:v>
                </c:pt>
                <c:pt idx="1">
                  <c:v>4.7400999999999999E-2</c:v>
                </c:pt>
                <c:pt idx="2">
                  <c:v>7.1765999999999996E-2</c:v>
                </c:pt>
                <c:pt idx="3">
                  <c:v>9.6130999999999994E-2</c:v>
                </c:pt>
                <c:pt idx="4">
                  <c:v>0.12093899999999999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8-45A4-8FA3-3FCA206F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5736"/>
        <c:axId val="435472672"/>
      </c:scatterChart>
      <c:valAx>
        <c:axId val="10096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72672"/>
        <c:crosses val="autoZero"/>
        <c:crossBetween val="midCat"/>
      </c:valAx>
      <c:valAx>
        <c:axId val="4354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Лист1!$P$15:$P$20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0.81</c:v>
                </c:pt>
                <c:pt idx="2">
                  <c:v>1.46</c:v>
                </c:pt>
                <c:pt idx="3">
                  <c:v>2.35</c:v>
                </c:pt>
                <c:pt idx="4">
                  <c:v>3.0750000000000002</c:v>
                </c:pt>
                <c:pt idx="5">
                  <c:v>3.4450000000000003</c:v>
                </c:pt>
              </c:numCache>
            </c:numRef>
          </c:xVal>
          <c:yVal>
            <c:numRef>
              <c:f>Лист1!$Q$15:$Q$20</c:f>
              <c:numCache>
                <c:formatCode>General</c:formatCode>
                <c:ptCount val="6"/>
                <c:pt idx="0">
                  <c:v>1.3333333333333334E-2</c:v>
                </c:pt>
                <c:pt idx="1">
                  <c:v>3.5000000000000003E-2</c:v>
                </c:pt>
                <c:pt idx="2">
                  <c:v>7.0000000000000007E-2</c:v>
                </c:pt>
                <c:pt idx="3">
                  <c:v>0.10833333333333334</c:v>
                </c:pt>
                <c:pt idx="4">
                  <c:v>0.13833333333333336</c:v>
                </c:pt>
                <c:pt idx="5">
                  <c:v>0.15666666666666668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3-403C-B2EF-E676DE8A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93184"/>
        <c:axId val="560397864"/>
      </c:scatterChart>
      <c:valAx>
        <c:axId val="5603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397864"/>
        <c:crosses val="autoZero"/>
        <c:crossBetween val="midCat"/>
      </c:valAx>
      <c:valAx>
        <c:axId val="5603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3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232955</xdr:colOff>
      <xdr:row>37</xdr:row>
      <xdr:rowOff>60961</xdr:rowOff>
    </xdr:from>
    <xdr:to>
      <xdr:col>9</xdr:col>
      <xdr:colOff>324396</xdr:colOff>
      <xdr:row>52</xdr:row>
      <xdr:rowOff>60961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40844C-C12F-83A8-7300-9E9ED223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206827</xdr:colOff>
      <xdr:row>21</xdr:row>
      <xdr:rowOff>114301</xdr:rowOff>
    </xdr:from>
    <xdr:to>
      <xdr:col>22</xdr:col>
      <xdr:colOff>293913</xdr:colOff>
      <xdr:row>36</xdr:row>
      <xdr:rowOff>81644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C124D5-ED1B-3B90-F7B1-5D8C019BC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326571</xdr:colOff>
      <xdr:row>10</xdr:row>
      <xdr:rowOff>157842</xdr:rowOff>
    </xdr:from>
    <xdr:to>
      <xdr:col>10</xdr:col>
      <xdr:colOff>195942</xdr:colOff>
      <xdr:row>25</xdr:row>
      <xdr:rowOff>125184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6DF65A-111A-3A56-C1F3-3D4F58DD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727C-C8AF-45F3-B2B8-D8C38F0BAEFE}">
  <dimension ref="B2:R41"/>
  <sheetViews>
    <sheetView tabSelected="1" topLeftCell="F1" zoomScale="70" zoomScaleNormal="70" workbookViewId="0">
      <selection activeCell="N36" sqref="N36"/>
    </sheetView>
  </sheetViews>
  <sheetFormatPr defaultRowHeight="14.4" x14ac:dyDescent="0.3"/>
  <cols>
    <col min="4" max="4" width="12" bestFit="1" customWidth="1"/>
    <col min="10" max="10" width="12" bestFit="1" customWidth="1"/>
    <col min="15" max="16" width="12" bestFit="1" customWidth="1"/>
  </cols>
  <sheetData>
    <row r="2" spans="3:17" x14ac:dyDescent="0.3">
      <c r="C2" t="s">
        <v>2</v>
      </c>
      <c r="D2">
        <f>3000*10^(-4)</f>
        <v>0.3</v>
      </c>
    </row>
    <row r="3" spans="3:17" x14ac:dyDescent="0.3">
      <c r="C3" t="s">
        <v>0</v>
      </c>
      <c r="D3">
        <v>3.14</v>
      </c>
      <c r="H3" t="s">
        <v>1</v>
      </c>
      <c r="I3">
        <f>1.6*10^(-19)</f>
        <v>1.6000000000000002E-19</v>
      </c>
      <c r="J3" t="s">
        <v>6</v>
      </c>
      <c r="K3" t="s">
        <v>10</v>
      </c>
      <c r="L3" t="s">
        <v>5</v>
      </c>
      <c r="M3" t="s">
        <v>4</v>
      </c>
      <c r="N3" t="s">
        <v>7</v>
      </c>
      <c r="O3" t="s">
        <v>9</v>
      </c>
      <c r="P3" t="s">
        <v>6</v>
      </c>
    </row>
    <row r="4" spans="3:17" x14ac:dyDescent="0.3">
      <c r="C4" t="s">
        <v>8</v>
      </c>
      <c r="D4">
        <f>26.5*10^(-2)</f>
        <v>0.26500000000000001</v>
      </c>
      <c r="H4" t="s">
        <v>3</v>
      </c>
      <c r="I4">
        <f>9*10^(-31)</f>
        <v>9.0000000000000008E-31</v>
      </c>
      <c r="J4">
        <f>I3/I4</f>
        <v>177777777777.77777</v>
      </c>
      <c r="K4">
        <v>0.55000000000000004</v>
      </c>
      <c r="L4">
        <v>1</v>
      </c>
      <c r="M4">
        <v>4.9000000000000004</v>
      </c>
      <c r="N4">
        <f>1.6*10^(-3)</f>
        <v>1.6000000000000001E-3</v>
      </c>
      <c r="O4">
        <f>N4/$D$2</f>
        <v>5.333333333333334E-3</v>
      </c>
      <c r="P4">
        <f>(8*(3.14)^2*M4/(($D$5)^2))*(L4*L4/O4/O4)</f>
        <v>193488946.24421495</v>
      </c>
    </row>
    <row r="5" spans="3:17" x14ac:dyDescent="0.3">
      <c r="C5" t="s">
        <v>8</v>
      </c>
      <c r="D5">
        <v>0.26500000000000001</v>
      </c>
      <c r="K5">
        <v>1.07</v>
      </c>
      <c r="L5">
        <v>2</v>
      </c>
      <c r="M5">
        <v>9.6999999999999993</v>
      </c>
      <c r="N5">
        <f>2.2*10^(-3)</f>
        <v>2.2000000000000001E-3</v>
      </c>
      <c r="O5">
        <f>N5/$D$2</f>
        <v>7.3333333333333341E-3</v>
      </c>
      <c r="P5">
        <f>($D$2)^2*(8*(3.14)^2*M5/(($D$5)^2))*(L5*L5/N5/N5)</f>
        <v>810375697.94844759</v>
      </c>
    </row>
    <row r="6" spans="3:17" x14ac:dyDescent="0.3">
      <c r="K6">
        <v>1.62</v>
      </c>
      <c r="L6">
        <v>3</v>
      </c>
      <c r="M6">
        <v>14.8</v>
      </c>
      <c r="N6">
        <v>2.8999999999999998E-3</v>
      </c>
      <c r="O6">
        <f>N6/$D$2</f>
        <v>9.6666666666666672E-3</v>
      </c>
      <c r="P6">
        <f>(8*(3.14)^2*M6/(($D$5)^2))*(L6*L6/O6/O6)</f>
        <v>1601062456.2039208</v>
      </c>
    </row>
    <row r="7" spans="3:17" x14ac:dyDescent="0.3">
      <c r="K7">
        <v>2.17</v>
      </c>
      <c r="L7">
        <v>4</v>
      </c>
      <c r="M7">
        <v>19.3</v>
      </c>
      <c r="N7">
        <v>3.3999999999999998E-3</v>
      </c>
      <c r="O7">
        <f>N7/$D$2</f>
        <v>1.1333333333333332E-2</v>
      </c>
      <c r="P7">
        <f>(8*(3.14)^2*M7/(($D$5)^2))*(L7*L7/O7/O7)</f>
        <v>2700346545.0276613</v>
      </c>
    </row>
    <row r="8" spans="3:17" x14ac:dyDescent="0.3">
      <c r="K8">
        <v>2.73</v>
      </c>
      <c r="L8">
        <v>5</v>
      </c>
      <c r="M8">
        <v>24.3</v>
      </c>
      <c r="N8">
        <v>4.0000000000000001E-3</v>
      </c>
      <c r="O8">
        <f>N8/$D$2</f>
        <v>1.3333333333333334E-2</v>
      </c>
      <c r="P8">
        <f>(8*(3.14)^2*M8/(($D$5)^2))*(L8*L8/O8/O8)</f>
        <v>3838188892.8444281</v>
      </c>
    </row>
    <row r="13" spans="3:17" x14ac:dyDescent="0.3">
      <c r="L13" t="s">
        <v>11</v>
      </c>
    </row>
    <row r="14" spans="3:17" x14ac:dyDescent="0.3">
      <c r="L14" t="s">
        <v>10</v>
      </c>
      <c r="M14" t="s">
        <v>12</v>
      </c>
      <c r="N14" t="s">
        <v>7</v>
      </c>
      <c r="P14" t="s">
        <v>10</v>
      </c>
      <c r="Q14" t="s">
        <v>12</v>
      </c>
    </row>
    <row r="15" spans="3:17" x14ac:dyDescent="0.3">
      <c r="L15">
        <v>0.04</v>
      </c>
      <c r="M15">
        <f>(N15/1000)/$D$2</f>
        <v>1.3333333333333334E-2</v>
      </c>
      <c r="N15">
        <v>4</v>
      </c>
      <c r="P15">
        <f>(L15+L16)/2</f>
        <v>0.17499999999999999</v>
      </c>
      <c r="Q15">
        <f>(M15+M16)/2</f>
        <v>1.3333333333333334E-2</v>
      </c>
    </row>
    <row r="16" spans="3:17" x14ac:dyDescent="0.3">
      <c r="L16">
        <v>0.31</v>
      </c>
      <c r="M16">
        <f t="shared" ref="M16:M26" si="0">(N16/1000)/$D$2</f>
        <v>1.3333333333333334E-2</v>
      </c>
      <c r="N16">
        <v>4</v>
      </c>
      <c r="P16">
        <f>(L17+L18)/2</f>
        <v>0.81</v>
      </c>
      <c r="Q16">
        <f>(M17+M18)/2</f>
        <v>3.5000000000000003E-2</v>
      </c>
    </row>
    <row r="17" spans="2:17" x14ac:dyDescent="0.3">
      <c r="L17">
        <v>0.8</v>
      </c>
      <c r="M17">
        <f t="shared" si="0"/>
        <v>3.3333333333333333E-2</v>
      </c>
      <c r="N17">
        <v>10</v>
      </c>
      <c r="P17">
        <f>(L19+L20)/2</f>
        <v>1.46</v>
      </c>
      <c r="Q17">
        <f>(M19+M20)/2</f>
        <v>7.0000000000000007E-2</v>
      </c>
    </row>
    <row r="18" spans="2:17" x14ac:dyDescent="0.3">
      <c r="L18">
        <v>0.82</v>
      </c>
      <c r="M18">
        <f t="shared" si="0"/>
        <v>3.6666666666666667E-2</v>
      </c>
      <c r="N18">
        <v>11</v>
      </c>
      <c r="P18">
        <f>(L21+L22)/2</f>
        <v>2.35</v>
      </c>
      <c r="Q18">
        <f>(M21+M22)/2</f>
        <v>0.10833333333333334</v>
      </c>
    </row>
    <row r="19" spans="2:17" x14ac:dyDescent="0.3">
      <c r="L19">
        <v>1.35</v>
      </c>
      <c r="M19">
        <f>(N19/1000)/$D$2</f>
        <v>7.0000000000000007E-2</v>
      </c>
      <c r="N19">
        <v>21</v>
      </c>
      <c r="P19">
        <f>(L23+L24)/2</f>
        <v>3.0750000000000002</v>
      </c>
      <c r="Q19">
        <f>(M23+M24)/2</f>
        <v>0.13833333333333336</v>
      </c>
    </row>
    <row r="20" spans="2:17" x14ac:dyDescent="0.3">
      <c r="L20">
        <v>1.57</v>
      </c>
      <c r="M20">
        <f t="shared" si="0"/>
        <v>7.0000000000000007E-2</v>
      </c>
      <c r="N20">
        <v>21</v>
      </c>
      <c r="P20">
        <f>(L25+L26)/2</f>
        <v>3.4450000000000003</v>
      </c>
      <c r="Q20">
        <f>(M25+M26)/2</f>
        <v>0.15666666666666668</v>
      </c>
    </row>
    <row r="21" spans="2:17" x14ac:dyDescent="0.3">
      <c r="L21">
        <v>2.33</v>
      </c>
      <c r="M21">
        <f t="shared" si="0"/>
        <v>0.10666666666666667</v>
      </c>
      <c r="N21">
        <v>32</v>
      </c>
    </row>
    <row r="22" spans="2:17" x14ac:dyDescent="0.3">
      <c r="L22">
        <v>2.37</v>
      </c>
      <c r="M22">
        <f t="shared" si="0"/>
        <v>0.11000000000000001</v>
      </c>
      <c r="N22">
        <v>33</v>
      </c>
    </row>
    <row r="23" spans="2:17" x14ac:dyDescent="0.3">
      <c r="L23">
        <v>3.08</v>
      </c>
      <c r="M23">
        <f t="shared" si="0"/>
        <v>0.13666666666666669</v>
      </c>
      <c r="N23">
        <v>41</v>
      </c>
    </row>
    <row r="24" spans="2:17" x14ac:dyDescent="0.3">
      <c r="L24">
        <v>3.07</v>
      </c>
      <c r="M24">
        <f t="shared" si="0"/>
        <v>0.14000000000000001</v>
      </c>
      <c r="N24">
        <v>42</v>
      </c>
    </row>
    <row r="25" spans="2:17" x14ac:dyDescent="0.3">
      <c r="L25">
        <v>3.4</v>
      </c>
      <c r="M25">
        <f t="shared" si="0"/>
        <v>0.15333333333333335</v>
      </c>
      <c r="N25">
        <v>46</v>
      </c>
    </row>
    <row r="26" spans="2:17" x14ac:dyDescent="0.3">
      <c r="L26">
        <v>3.49</v>
      </c>
      <c r="M26">
        <f t="shared" si="0"/>
        <v>0.16</v>
      </c>
      <c r="N26">
        <v>48</v>
      </c>
    </row>
    <row r="30" spans="2:17" x14ac:dyDescent="0.3">
      <c r="B30" t="s">
        <v>13</v>
      </c>
    </row>
    <row r="31" spans="2:17" x14ac:dyDescent="0.3">
      <c r="B31">
        <v>0.6</v>
      </c>
      <c r="D31" t="s">
        <v>10</v>
      </c>
      <c r="E31" t="s">
        <v>5</v>
      </c>
      <c r="N31" t="s">
        <v>14</v>
      </c>
      <c r="O31" t="s">
        <v>5</v>
      </c>
    </row>
    <row r="32" spans="2:17" x14ac:dyDescent="0.3">
      <c r="D32">
        <v>0.55000000000000004</v>
      </c>
      <c r="E32">
        <v>1</v>
      </c>
      <c r="N32">
        <f>0.0443*D32</f>
        <v>2.4365000000000001E-2</v>
      </c>
      <c r="O32">
        <v>1</v>
      </c>
    </row>
    <row r="33" spans="4:18" x14ac:dyDescent="0.3">
      <c r="D33">
        <v>1.07</v>
      </c>
      <c r="E33">
        <v>2</v>
      </c>
      <c r="N33">
        <f t="shared" ref="N33:N36" si="1">0.0443*D33</f>
        <v>4.7400999999999999E-2</v>
      </c>
      <c r="O33">
        <v>2</v>
      </c>
    </row>
    <row r="34" spans="4:18" x14ac:dyDescent="0.3">
      <c r="D34">
        <v>1.62</v>
      </c>
      <c r="E34">
        <v>3</v>
      </c>
      <c r="N34">
        <f t="shared" si="1"/>
        <v>7.1765999999999996E-2</v>
      </c>
      <c r="O34">
        <v>3</v>
      </c>
    </row>
    <row r="35" spans="4:18" x14ac:dyDescent="0.3">
      <c r="D35">
        <v>2.17</v>
      </c>
      <c r="E35">
        <v>4</v>
      </c>
      <c r="N35">
        <f t="shared" si="1"/>
        <v>9.6130999999999994E-2</v>
      </c>
      <c r="O35">
        <v>4</v>
      </c>
    </row>
    <row r="36" spans="4:18" x14ac:dyDescent="0.3">
      <c r="D36">
        <v>2.73</v>
      </c>
      <c r="E36">
        <v>5</v>
      </c>
      <c r="N36">
        <f t="shared" si="1"/>
        <v>0.12093899999999999</v>
      </c>
      <c r="O36">
        <v>5</v>
      </c>
    </row>
    <row r="38" spans="4:18" x14ac:dyDescent="0.3">
      <c r="R38" t="s">
        <v>6</v>
      </c>
    </row>
    <row r="39" spans="4:18" x14ac:dyDescent="0.3">
      <c r="R39">
        <f>((1/0.0242)^2)*N41</f>
        <v>1150.7422367277952</v>
      </c>
    </row>
    <row r="40" spans="4:18" x14ac:dyDescent="0.3">
      <c r="N40" t="s">
        <v>15</v>
      </c>
    </row>
    <row r="41" spans="4:18" x14ac:dyDescent="0.3">
      <c r="N41">
        <f>8*(3.14^2)*0.0006/(D5^2)</f>
        <v>0.67392068351726586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Усов</dc:creator>
  <cp:lastModifiedBy>Anna S</cp:lastModifiedBy>
  <dcterms:created xsi:type="dcterms:W3CDTF">2023-09-14T10:59:36Z</dcterms:created>
  <dcterms:modified xsi:type="dcterms:W3CDTF">2023-09-16T12:53:43Z</dcterms:modified>
</cp:coreProperties>
</file>