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Git\Excel_InicialDatos\Lecc4Find\"/>
    </mc:Choice>
  </mc:AlternateContent>
  <xr:revisionPtr revIDLastSave="0" documentId="13_ncr:1_{7AA766A1-5C6A-446D-ADF2-194C2A0E7754}" xr6:coauthVersionLast="46" xr6:coauthVersionMax="46" xr10:uidLastSave="{00000000-0000-0000-0000-000000000000}"/>
  <bookViews>
    <workbookView xWindow="-108" yWindow="-108" windowWidth="23256" windowHeight="12576" activeTab="5" xr2:uid="{9ABDD8A0-D50D-4CBA-88BC-C6206BB5B64C}"/>
  </bookViews>
  <sheets>
    <sheet name="1.CondicionesBuscar" sheetId="2" r:id="rId1"/>
    <sheet name="02.VarianteBuscarV" sheetId="8" r:id="rId2"/>
    <sheet name="03.IndiceCoincir" sheetId="9" r:id="rId3"/>
    <sheet name="04.buscarx" sheetId="6" r:id="rId4"/>
    <sheet name="05.DESAFIO1" sheetId="7" r:id="rId5"/>
    <sheet name="05.DESAFIO2" sheetId="10" r:id="rId6"/>
  </sheets>
  <definedNames>
    <definedName name="_xlnm._FilterDatabase" localSheetId="2" hidden="1">'03.IndiceCoincir'!#REF!</definedName>
    <definedName name="_xlnm._FilterDatabase" localSheetId="3" hidden="1">'04.buscarx'!#REF!</definedName>
    <definedName name="CODES">'05.DESAFIO2'!$F$54:$F$65</definedName>
    <definedName name="MAKES">'05.DESAFIO2'!$D$54:$D$65</definedName>
    <definedName name="MAYOR3">'05.DESAFIO1'!$M$12:$N$19</definedName>
    <definedName name="MENOR3">'05.DESAFIO1'!$J$12:$K$20</definedName>
    <definedName name="MODELS">'05.DESAFIO2'!$E$54:$E$65</definedName>
    <definedName name="Table1">'05.DESAFIO1'!$J$12:$K$20</definedName>
    <definedName name="Table2">'05.DESAFIO1'!$M$12:$N$19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7" i="10" l="1"/>
  <c r="G65" i="10"/>
  <c r="G64" i="10"/>
  <c r="G63" i="10"/>
  <c r="G62" i="10"/>
  <c r="G61" i="10"/>
  <c r="G60" i="10"/>
  <c r="G59" i="10"/>
  <c r="G58" i="10"/>
  <c r="G57" i="10"/>
  <c r="G56" i="10"/>
  <c r="G55" i="10"/>
  <c r="B55" i="10" a="1"/>
  <c r="B55" i="10" s="1"/>
  <c r="B37" i="10" a="1"/>
  <c r="B37" i="10" s="1"/>
  <c r="D32" i="7" l="1"/>
  <c r="E32" i="7" s="1"/>
  <c r="D33" i="7"/>
  <c r="D34" i="7"/>
  <c r="D35" i="7"/>
  <c r="D36" i="7"/>
  <c r="D37" i="7"/>
  <c r="E37" i="7" s="1"/>
  <c r="D38" i="7"/>
  <c r="E38" i="7" s="1"/>
  <c r="D39" i="7"/>
  <c r="D40" i="7"/>
  <c r="E40" i="7" s="1"/>
  <c r="D41" i="7"/>
  <c r="E41" i="7" s="1"/>
  <c r="D31" i="7"/>
  <c r="E31" i="7" s="1"/>
  <c r="E33" i="7"/>
  <c r="E35" i="7"/>
  <c r="E36" i="7"/>
  <c r="D23" i="7"/>
  <c r="E23" i="7" s="1"/>
  <c r="D22" i="7"/>
  <c r="E22" i="7" s="1"/>
  <c r="D20" i="7"/>
  <c r="E20" i="7" s="1"/>
  <c r="D18" i="7"/>
  <c r="E18" i="7" s="1"/>
  <c r="D17" i="7"/>
  <c r="E17" i="7" s="1"/>
  <c r="H18" i="6"/>
  <c r="C94" i="9"/>
  <c r="C95" i="9"/>
  <c r="C96" i="9"/>
  <c r="C97" i="9"/>
  <c r="B95" i="9"/>
  <c r="B96" i="9"/>
  <c r="B97" i="9"/>
  <c r="B94" i="9"/>
  <c r="C81" i="9" a="1"/>
  <c r="C81" i="9" s="1"/>
  <c r="D81" i="9" a="1"/>
  <c r="D81" i="9" s="1"/>
  <c r="B81" i="9" a="1"/>
  <c r="B81" i="9" s="1"/>
  <c r="H65" i="9"/>
  <c r="H66" i="9"/>
  <c r="H62" i="9"/>
  <c r="H61" i="9"/>
  <c r="F53" i="9"/>
  <c r="F52" i="9"/>
  <c r="F51" i="9"/>
  <c r="F50" i="9"/>
  <c r="F49" i="9"/>
  <c r="F48" i="9"/>
  <c r="D53" i="9"/>
  <c r="D52" i="9"/>
  <c r="D51" i="9"/>
  <c r="D50" i="9"/>
  <c r="D49" i="9"/>
  <c r="D48" i="9"/>
  <c r="B29" i="9"/>
  <c r="B30" i="9"/>
  <c r="B31" i="9"/>
  <c r="B28" i="9"/>
  <c r="B19" i="9"/>
  <c r="B18" i="9"/>
  <c r="B17" i="9"/>
  <c r="B16" i="9"/>
  <c r="B40" i="8"/>
  <c r="B41" i="8"/>
  <c r="B42" i="8"/>
  <c r="B43" i="8"/>
  <c r="B39" i="8"/>
  <c r="B52" i="8"/>
  <c r="B51" i="8"/>
  <c r="B50" i="8"/>
  <c r="E16" i="2"/>
  <c r="E39" i="7"/>
  <c r="E34" i="7"/>
  <c r="J15" i="7"/>
  <c r="J16" i="7" s="1"/>
  <c r="D16" i="7" s="1"/>
  <c r="H13" i="6"/>
  <c r="H12" i="6"/>
  <c r="A52" i="9"/>
  <c r="A53" i="9"/>
  <c r="A51" i="9"/>
  <c r="A50" i="9"/>
  <c r="A49" i="9"/>
  <c r="A48" i="9"/>
  <c r="F32" i="7"/>
  <c r="F13" i="7"/>
  <c r="F31" i="7"/>
  <c r="J13" i="6"/>
  <c r="F22" i="7"/>
  <c r="F20" i="7"/>
  <c r="F23" i="7"/>
  <c r="F19" i="7"/>
  <c r="F37" i="7"/>
  <c r="F21" i="7"/>
  <c r="J12" i="6"/>
  <c r="F41" i="7"/>
  <c r="F18" i="7"/>
  <c r="J66" i="9"/>
  <c r="F40" i="7"/>
  <c r="F17" i="7"/>
  <c r="J65" i="9"/>
  <c r="J61" i="9"/>
  <c r="F34" i="7"/>
  <c r="F33" i="7"/>
  <c r="F39" i="7"/>
  <c r="F16" i="7"/>
  <c r="J62" i="9"/>
  <c r="F15" i="7"/>
  <c r="F38" i="7"/>
  <c r="F36" i="7"/>
  <c r="F35" i="7"/>
  <c r="F14" i="7"/>
  <c r="D19" i="7" l="1"/>
  <c r="E19" i="7" s="1"/>
  <c r="D21" i="7"/>
  <c r="E21" i="7" s="1"/>
  <c r="D13" i="7"/>
  <c r="E13" i="7" s="1"/>
  <c r="D14" i="7"/>
  <c r="E14" i="7" s="1"/>
  <c r="D15" i="7"/>
  <c r="E15" i="7" s="1"/>
  <c r="E16" i="7"/>
  <c r="B24" i="8"/>
  <c r="F64" i="2"/>
  <c r="F63" i="2"/>
  <c r="F62" i="2"/>
  <c r="F61" i="2"/>
  <c r="F60" i="2"/>
  <c r="E64" i="2"/>
  <c r="E63" i="2"/>
  <c r="E62" i="2"/>
  <c r="E61" i="2"/>
  <c r="E60" i="2"/>
  <c r="G65" i="2"/>
  <c r="G64" i="2"/>
  <c r="G63" i="2"/>
  <c r="G62" i="2"/>
  <c r="G61" i="2"/>
  <c r="G60" i="2"/>
  <c r="F65" i="2"/>
  <c r="E65" i="2"/>
  <c r="F48" i="2"/>
  <c r="F47" i="2"/>
  <c r="F46" i="2"/>
  <c r="F45" i="2"/>
  <c r="F44" i="2"/>
  <c r="F43" i="2"/>
  <c r="F32" i="2"/>
  <c r="F31" i="2"/>
  <c r="F30" i="2"/>
  <c r="F29" i="2"/>
  <c r="F28" i="2"/>
  <c r="F27" i="2"/>
  <c r="J32" i="2"/>
  <c r="J31" i="2"/>
  <c r="J30" i="2"/>
  <c r="J29" i="2"/>
  <c r="J28" i="2"/>
  <c r="J27" i="2"/>
  <c r="B32" i="2"/>
  <c r="B31" i="2"/>
  <c r="B30" i="2"/>
  <c r="B29" i="2"/>
  <c r="B28" i="2"/>
  <c r="B27" i="2"/>
  <c r="E21" i="2"/>
  <c r="E20" i="2"/>
  <c r="E19" i="2"/>
  <c r="E18" i="2"/>
  <c r="E17" i="2"/>
  <c r="G47" i="2"/>
  <c r="C19" i="9"/>
  <c r="C19" i="8"/>
  <c r="G30" i="2"/>
  <c r="F20" i="2"/>
  <c r="C29" i="9"/>
  <c r="G48" i="2"/>
  <c r="C21" i="8"/>
  <c r="C16" i="9"/>
  <c r="F17" i="2"/>
  <c r="F19" i="2"/>
  <c r="C43" i="8"/>
  <c r="C24" i="8"/>
  <c r="G27" i="2"/>
  <c r="G29" i="2"/>
  <c r="C18" i="9"/>
  <c r="C20" i="8"/>
  <c r="C41" i="8"/>
  <c r="C39" i="8"/>
  <c r="C28" i="9"/>
  <c r="G45" i="2"/>
  <c r="G43" i="2"/>
  <c r="C30" i="9"/>
  <c r="F21" i="2"/>
  <c r="C17" i="9"/>
  <c r="F16" i="2"/>
  <c r="C40" i="8"/>
  <c r="C18" i="8"/>
  <c r="G46" i="2"/>
  <c r="C31" i="9"/>
  <c r="G28" i="2"/>
  <c r="C42" i="8"/>
  <c r="F18" i="2"/>
  <c r="G32" i="2"/>
  <c r="G44" i="2"/>
  <c r="G31" i="2"/>
  <c r="B21" i="8" l="1"/>
  <c r="B20" i="8"/>
  <c r="B18" i="8"/>
  <c r="B19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<sst xmlns="http://schemas.openxmlformats.org/spreadsheetml/2006/main" count="502" uniqueCount="197">
  <si>
    <t>FUNCION</t>
  </si>
  <si>
    <t>NOMBRE</t>
  </si>
  <si>
    <t>VALOR 1</t>
  </si>
  <si>
    <t>VALOR 2</t>
  </si>
  <si>
    <t>RESULTADO</t>
  </si>
  <si>
    <t>COD</t>
  </si>
  <si>
    <t>AA1</t>
  </si>
  <si>
    <t>BB1</t>
  </si>
  <si>
    <t>BB2</t>
  </si>
  <si>
    <t>CC3</t>
  </si>
  <si>
    <t>COLOR</t>
  </si>
  <si>
    <t>ROJO</t>
  </si>
  <si>
    <t>MES</t>
  </si>
  <si>
    <t>AMARILLO</t>
  </si>
  <si>
    <t>ROSADO</t>
  </si>
  <si>
    <t>AZUL</t>
  </si>
  <si>
    <t>VALOR</t>
  </si>
  <si>
    <t>ERRORES A LA HORA DE APLICAR BUSCAR V</t>
  </si>
  <si>
    <t>COD UNIC</t>
  </si>
  <si>
    <t>BUSQUEDA</t>
  </si>
  <si>
    <t>123</t>
  </si>
  <si>
    <t>124</t>
  </si>
  <si>
    <t>125</t>
  </si>
  <si>
    <t>126</t>
  </si>
  <si>
    <t>127</t>
  </si>
  <si>
    <t>128</t>
  </si>
  <si>
    <t>AAA UNO EEE</t>
  </si>
  <si>
    <t>UNO EEEE</t>
  </si>
  <si>
    <t>DOS</t>
  </si>
  <si>
    <t>ZONA</t>
  </si>
  <si>
    <t>OIEIR CUATRO</t>
  </si>
  <si>
    <t>UNO</t>
  </si>
  <si>
    <t>TRES</t>
  </si>
  <si>
    <t>CUATRO</t>
  </si>
  <si>
    <t>NORTE</t>
  </si>
  <si>
    <t>SUR</t>
  </si>
  <si>
    <t>RT5 TRES ZZZZS</t>
  </si>
  <si>
    <t>VALOR BUSCADO</t>
  </si>
  <si>
    <t>AAA2</t>
  </si>
  <si>
    <t>VBB3</t>
  </si>
  <si>
    <t>VBB4</t>
  </si>
  <si>
    <t># COLUMNA RESUL</t>
  </si>
  <si>
    <t>NOMBRE COLUMNA</t>
  </si>
  <si>
    <t>COLUM1</t>
  </si>
  <si>
    <t>COLUM2</t>
  </si>
  <si>
    <t>COLUM3</t>
  </si>
  <si>
    <t>COLUM4</t>
  </si>
  <si>
    <t>COLUM5</t>
  </si>
  <si>
    <t>COLUM6</t>
  </si>
  <si>
    <t>COLUM7</t>
  </si>
  <si>
    <t>COLUM8</t>
  </si>
  <si>
    <t>COLUM9</t>
  </si>
  <si>
    <t>COLUM10</t>
  </si>
  <si>
    <t>COLUM11</t>
  </si>
  <si>
    <t>COLUM12</t>
  </si>
  <si>
    <t>COLUM13</t>
  </si>
  <si>
    <t>COLUM14</t>
  </si>
  <si>
    <t>COLUM15</t>
  </si>
  <si>
    <t>COLUM16</t>
  </si>
  <si>
    <t>COLUM17</t>
  </si>
  <si>
    <t>COLUM18</t>
  </si>
  <si>
    <t>DESVENTAJAS DE BUSCAR V</t>
  </si>
  <si>
    <t>LA COLUMNA DE BUSQUEDA DEBE TENER UNA POSICION ESPECIFICA</t>
  </si>
  <si>
    <t>EL RESULTADO A TRAER DEBE POR OBLIGACION ESTAR A LA DERECHA DE LA BUSQUEDA</t>
  </si>
  <si>
    <t>EJEMPLO</t>
  </si>
  <si>
    <t>BASE IMPONIBLE</t>
  </si>
  <si>
    <t>% VALOR REDUCCION</t>
  </si>
  <si>
    <t>=INDICE(COINCIDIR())</t>
  </si>
  <si>
    <t>RESOLVEMOS EL PROBLEMA ANTERIOR COMBINANDO LA FUNCIONES INDICE Y COINCIDIR</t>
  </si>
  <si>
    <t>FORMULA</t>
  </si>
  <si>
    <t>=INDICE()</t>
  </si>
  <si>
    <t>QUE QUIERO TRAER?</t>
  </si>
  <si>
    <t>COMO LO ENCUENTRO?</t>
  </si>
  <si>
    <t>VBB5</t>
  </si>
  <si>
    <t>VBB6</t>
  </si>
  <si>
    <t>S</t>
  </si>
  <si>
    <t>=COINCIDIR()</t>
  </si>
  <si>
    <t>MIENTRAS MENOS CLICS NECESITAS PARA HACER LA BUSQUEDA ES MEJOR</t>
  </si>
  <si>
    <t>Henderson</t>
  </si>
  <si>
    <t>Mazden</t>
  </si>
  <si>
    <t>Albertson</t>
  </si>
  <si>
    <t>Perez</t>
  </si>
  <si>
    <t>Mendez</t>
  </si>
  <si>
    <t>Gonzolez</t>
  </si>
  <si>
    <t>Deerberg</t>
  </si>
  <si>
    <t>Gomez</t>
  </si>
  <si>
    <t>Talisman</t>
  </si>
  <si>
    <t>Hardy</t>
  </si>
  <si>
    <t>Klorber</t>
  </si>
  <si>
    <t>Darvin</t>
  </si>
  <si>
    <t>King</t>
  </si>
  <si>
    <t>Nester</t>
  </si>
  <si>
    <t>Jackson</t>
  </si>
  <si>
    <t>Bateos</t>
  </si>
  <si>
    <t>Promedio Bateo</t>
  </si>
  <si>
    <t>Jugador</t>
  </si>
  <si>
    <t>Jugador Buscado</t>
  </si>
  <si>
    <t>PromedioBateo</t>
  </si>
  <si>
    <t>Commission</t>
  </si>
  <si>
    <t>Benson</t>
  </si>
  <si>
    <t>Rate</t>
  </si>
  <si>
    <t>Davidson</t>
  </si>
  <si>
    <t>Ellison</t>
  </si>
  <si>
    <t>Hernandez</t>
  </si>
  <si>
    <t>Kelly</t>
  </si>
  <si>
    <t>Martin</t>
  </si>
  <si>
    <t>Oswald</t>
  </si>
  <si>
    <t>Reginald</t>
  </si>
  <si>
    <t>Veras</t>
  </si>
  <si>
    <t>Wilmington</t>
  </si>
  <si>
    <t>FORMA 1</t>
  </si>
  <si>
    <t>Repre.Venta</t>
  </si>
  <si>
    <t>Anios</t>
  </si>
  <si>
    <t>Ventas</t>
  </si>
  <si>
    <t>Ratio Venta</t>
  </si>
  <si>
    <t>&lt;3 anios trabajo</t>
  </si>
  <si>
    <t>3+ anios trabajo</t>
  </si>
  <si>
    <t>Escala Venta</t>
  </si>
  <si>
    <t>FORMA 2</t>
  </si>
  <si>
    <t>USO DE RANGOS CON NOMBRE Y ANIOS DE TRABAJO</t>
  </si>
  <si>
    <t>USANDO SI.ERROR EN CASO QUE LA BUSQUEDA DEVUELVA ERROR</t>
  </si>
  <si>
    <t>VALORES MENORES</t>
  </si>
  <si>
    <t>FORMA 3</t>
  </si>
  <si>
    <t>USANDO INDICE Y COINCIDIR</t>
  </si>
  <si>
    <t>DECIDIR BUSCAR EN UNA TABLA O EN LA OTRA CON RANGOS NOMBRADOS</t>
  </si>
  <si>
    <t>Widgets</t>
  </si>
  <si>
    <t>Sprockets</t>
  </si>
  <si>
    <t>Snapholytes</t>
  </si>
  <si>
    <t>Combined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</si>
  <si>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</si>
  <si>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</si>
  <si>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</si>
  <si>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</si>
  <si>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</si>
  <si>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</si>
  <si>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</si>
  <si>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</si>
  <si>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</si>
  <si>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</si>
  <si>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</si>
  <si>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</si>
  <si>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</si>
  <si>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QUE TE PERMITA ARRASTRAR DE MANERA TANTO HORIZONTAL COMO VERTICAL</t>
  </si>
  <si>
    <t>1. REALIZA LA BUSQUEDA DE LOS DATOS SOLICITADOS EN LA TABLA 'B' USANDO UNA SOLA FORMULA</t>
  </si>
  <si>
    <t>Make:</t>
  </si>
  <si>
    <t>Toyota</t>
  </si>
  <si>
    <t>Make</t>
  </si>
  <si>
    <t>Model</t>
  </si>
  <si>
    <t>Code</t>
  </si>
  <si>
    <t>Model:</t>
  </si>
  <si>
    <t>Sequoia</t>
  </si>
  <si>
    <t>Chevy</t>
  </si>
  <si>
    <t>Suburban</t>
  </si>
  <si>
    <t>C-094</t>
  </si>
  <si>
    <t>Code:</t>
  </si>
  <si>
    <t>T-871</t>
  </si>
  <si>
    <t>Tahoe</t>
  </si>
  <si>
    <t>C-823</t>
  </si>
  <si>
    <t>Ford</t>
  </si>
  <si>
    <t>Explorer</t>
  </si>
  <si>
    <t>F-772</t>
  </si>
  <si>
    <t>Escape</t>
  </si>
  <si>
    <t>F-229</t>
  </si>
  <si>
    <t>Honda</t>
  </si>
  <si>
    <t>Pilot</t>
  </si>
  <si>
    <t>I-897</t>
  </si>
  <si>
    <t>CR-V</t>
  </si>
  <si>
    <t>I-900</t>
  </si>
  <si>
    <t>Jeep</t>
  </si>
  <si>
    <t>Compass</t>
  </si>
  <si>
    <t>J-983</t>
  </si>
  <si>
    <t>Grand Cherokee</t>
  </si>
  <si>
    <t>J-701</t>
  </si>
  <si>
    <t>Nissan</t>
  </si>
  <si>
    <t>N-231</t>
  </si>
  <si>
    <t>Land Cruiser</t>
  </si>
  <si>
    <t>T-981</t>
  </si>
  <si>
    <t>2. ENCUENTRA EL CODIGO DEL AUTOMOVIL EN BASE A  LOS CRITERIOS DE 'MAKE' Y 'MODEL'</t>
  </si>
  <si>
    <t>COINCIDIR FILAS Y COLUMNAS NO HACE FALTA USAR BUSCARH</t>
  </si>
  <si>
    <t>VALOR 2A</t>
  </si>
  <si>
    <t>VALOR 3</t>
  </si>
  <si>
    <t>CODIGOS</t>
  </si>
  <si>
    <t>ASD</t>
  </si>
  <si>
    <t>DS</t>
  </si>
  <si>
    <t>DFS</t>
  </si>
  <si>
    <t>FGD</t>
  </si>
  <si>
    <t>EFEW</t>
  </si>
  <si>
    <t>ERET</t>
  </si>
  <si>
    <t>=BUSCARV(VALOR DE BUSQUEDA,MATRIZ, COLUMNA, FALSO/VERDADERO)</t>
  </si>
  <si>
    <t>FRACCION DISMINUIR</t>
  </si>
  <si>
    <t>% RENTA PAGAR</t>
  </si>
  <si>
    <t>IMPUESTO SOBRE BASE</t>
  </si>
  <si>
    <t>INDICE</t>
  </si>
  <si>
    <t>QUE QUIERO TRAER</t>
  </si>
  <si>
    <t xml:space="preserve">COINCIDIR </t>
  </si>
  <si>
    <t>COMO LE BUSCO Y EN DONDE LE BUSCO, CON QUE GRADO DE EXACTITUD</t>
  </si>
  <si>
    <t>=INDICE('QUE QUIERO TRAERMATRIZ;NUMERO FILA;NUMERO DE COLUMNA)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</si>
</sst>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43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3"/>
      </patternFill>
    </fill>
    <fill>
      <patternFill patternType="solid">
        <fgColor theme="0" tint="-0.249977111117893"/>
        <bgColor indexed="63"/>
      </patternFill>
    </fill>
    <fill>
      <patternFill patternType="solid">
        <fgColor theme="0" tint="-4.9989318521683403E-2"/>
        <bgColor indexed="6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/>
    <xf numFmtId="0" fontId="1" fillId="0" borderId="0" xfId="0" applyFont="1" applyAlignment="1">
      <alignment wrapText="1"/>
    </xf>
    <xf numFmtId="0" fontId="3" fillId="0" borderId="0" xfId="0" applyFont="1"/>
    <xf numFmtId="0" fontId="1" fillId="0" borderId="0" xfId="0" quotePrefix="1" applyFont="1"/>
    <xf numFmtId="0" fontId="0" fillId="0" borderId="0" xfId="0" applyAlignment="1">
      <alignment horizontal="center"/>
    </xf>
    <xf numFmtId="43" fontId="0" fillId="0" borderId="0" xfId="1" applyFont="1"/>
    <xf numFmtId="44" fontId="0" fillId="0" borderId="0" xfId="2" applyFont="1"/>
    <xf numFmtId="49" fontId="0" fillId="0" borderId="0" xfId="0" applyNumberFormat="1"/>
    <xf numFmtId="0" fontId="0" fillId="0" borderId="0" xfId="0" applyBorder="1"/>
    <xf numFmtId="0" fontId="1" fillId="0" borderId="1" xfId="0" applyFont="1" applyBorder="1"/>
    <xf numFmtId="9" fontId="1" fillId="0" borderId="0" xfId="0" applyNumberFormat="1" applyFont="1"/>
    <xf numFmtId="43" fontId="1" fillId="0" borderId="0" xfId="1" applyFont="1"/>
    <xf numFmtId="0" fontId="0" fillId="2" borderId="0" xfId="0" applyFill="1"/>
    <xf numFmtId="0" fontId="7" fillId="3" borderId="2" xfId="0" applyFont="1" applyFill="1" applyBorder="1" applyAlignment="1">
      <alignment horizontal="center" vertical="center"/>
    </xf>
    <xf numFmtId="10" fontId="7" fillId="3" borderId="2" xfId="3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4" fillId="0" borderId="0" xfId="0" applyFont="1"/>
    <xf numFmtId="0" fontId="7" fillId="4" borderId="0" xfId="0" applyFont="1" applyFill="1" applyAlignment="1">
      <alignment horizontal="centerContinuous" vertical="center"/>
    </xf>
    <xf numFmtId="0" fontId="6" fillId="4" borderId="0" xfId="0" applyFont="1" applyFill="1" applyAlignment="1">
      <alignment horizontal="centerContinuous" vertical="center"/>
    </xf>
    <xf numFmtId="0" fontId="7" fillId="0" borderId="0" xfId="0" applyFont="1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3" fontId="4" fillId="0" borderId="2" xfId="0" applyNumberFormat="1" applyFont="1" applyBorder="1"/>
    <xf numFmtId="10" fontId="4" fillId="0" borderId="2" xfId="3" applyNumberFormat="1" applyFont="1" applyBorder="1"/>
    <xf numFmtId="0" fontId="7" fillId="3" borderId="2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3" fontId="0" fillId="0" borderId="2" xfId="0" applyNumberFormat="1" applyBorder="1"/>
    <xf numFmtId="3" fontId="0" fillId="5" borderId="2" xfId="0" applyNumberFormat="1" applyFill="1" applyBorder="1"/>
    <xf numFmtId="10" fontId="0" fillId="5" borderId="2" xfId="3" applyNumberFormat="1" applyFont="1" applyFill="1" applyBorder="1"/>
    <xf numFmtId="0" fontId="0" fillId="2" borderId="1" xfId="0" applyFill="1" applyBorder="1" applyAlignment="1">
      <alignment horizontal="center"/>
    </xf>
    <xf numFmtId="0" fontId="0" fillId="6" borderId="1" xfId="0" applyFill="1" applyBorder="1"/>
    <xf numFmtId="9" fontId="0" fillId="0" borderId="1" xfId="3" applyFont="1" applyBorder="1"/>
    <xf numFmtId="43" fontId="0" fillId="0" borderId="1" xfId="1" applyFont="1" applyBorder="1"/>
    <xf numFmtId="3" fontId="4" fillId="0" borderId="0" xfId="0" applyNumberFormat="1" applyFont="1" applyBorder="1"/>
    <xf numFmtId="3" fontId="0" fillId="0" borderId="0" xfId="0" applyNumberFormat="1" applyBorder="1"/>
    <xf numFmtId="10" fontId="0" fillId="0" borderId="1" xfId="3" applyNumberFormat="1" applyFont="1" applyBorder="1"/>
    <xf numFmtId="0" fontId="0" fillId="8" borderId="1" xfId="0" applyFill="1" applyBorder="1"/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7" borderId="0" xfId="0" applyFill="1" applyAlignment="1">
      <alignment horizontal="center"/>
    </xf>
    <xf numFmtId="0" fontId="0" fillId="7" borderId="3" xfId="0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quotePrefix="1"/>
    <xf numFmtId="0" fontId="0" fillId="6" borderId="0" xfId="0" applyFill="1"/>
    <xf numFmtId="44" fontId="0" fillId="6" borderId="0" xfId="2" applyFont="1" applyFill="1"/>
    <xf numFmtId="43" fontId="0" fillId="0" borderId="0" xfId="0" applyNumberFormat="1"/>
    <xf numFmtId="43" fontId="1" fillId="6" borderId="0" xfId="0" applyNumberFormat="1" applyFont="1" applyFill="1"/>
    <xf numFmtId="43" fontId="0" fillId="6" borderId="0" xfId="1" applyFont="1" applyFill="1"/>
    <xf numFmtId="0" fontId="1" fillId="9" borderId="1" xfId="0" applyFont="1" applyFill="1" applyBorder="1"/>
    <xf numFmtId="0" fontId="1" fillId="10" borderId="1" xfId="0" applyFont="1" applyFill="1" applyBorder="1"/>
    <xf numFmtId="0" fontId="3" fillId="0" borderId="0" xfId="0" quotePrefix="1" applyFont="1"/>
    <xf numFmtId="0" fontId="1" fillId="11" borderId="1" xfId="0" applyFont="1" applyFill="1" applyBorder="1"/>
    <xf numFmtId="0" fontId="0" fillId="11" borderId="0" xfId="0" applyFill="1"/>
    <xf numFmtId="0" fontId="1" fillId="0" borderId="1" xfId="0" applyFont="1" applyBorder="1" applyAlignment="1">
      <alignment horizontal="center"/>
    </xf>
    <xf numFmtId="0" fontId="0" fillId="8" borderId="0" xfId="0" applyFill="1"/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10.png"/><Relationship Id="rId7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11.png"/><Relationship Id="rId10" Type="http://schemas.openxmlformats.org/officeDocument/2006/relationships/image" Target="../media/image14.svg"/><Relationship Id="rId4" Type="http://schemas.openxmlformats.org/officeDocument/2006/relationships/image" Target="../media/image4.svg"/><Relationship Id="rId9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10.png"/><Relationship Id="rId7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11.png"/><Relationship Id="rId4" Type="http://schemas.openxmlformats.org/officeDocument/2006/relationships/image" Target="../media/image4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10.png"/><Relationship Id="rId7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11.png"/><Relationship Id="rId4" Type="http://schemas.openxmlformats.org/officeDocument/2006/relationships/image" Target="../media/image4.sv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10.png"/><Relationship Id="rId7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11.png"/><Relationship Id="rId4" Type="http://schemas.openxmlformats.org/officeDocument/2006/relationships/image" Target="../media/image4.sv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10.png"/><Relationship Id="rId7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1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95250</xdr:colOff>
      <xdr:row>6</xdr:row>
      <xdr:rowOff>36450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54F16AE-605D-4AF5-8ED7-42C776C3A79A}"/>
            </a:ext>
          </a:extLst>
        </xdr:cNvPr>
        <xdr:cNvSpPr/>
      </xdr:nvSpPr>
      <xdr:spPr>
        <a:xfrm>
          <a:off x="0" y="0"/>
          <a:ext cx="7905750" cy="1179450"/>
        </a:xfrm>
        <a:prstGeom prst="rect">
          <a:avLst/>
        </a:prstGeom>
        <a:solidFill>
          <a:srgbClr val="00203C"/>
        </a:solidFill>
        <a:ln>
          <a:solidFill>
            <a:srgbClr val="00203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GB" sz="1100"/>
        </a:p>
      </xdr:txBody>
    </xdr:sp>
    <xdr:clientData/>
  </xdr:twoCellAnchor>
  <xdr:twoCellAnchor editAs="oneCell">
    <xdr:from>
      <xdr:col>0</xdr:col>
      <xdr:colOff>208906</xdr:colOff>
      <xdr:row>1</xdr:row>
      <xdr:rowOff>1971</xdr:rowOff>
    </xdr:from>
    <xdr:to>
      <xdr:col>4</xdr:col>
      <xdr:colOff>352424</xdr:colOff>
      <xdr:row>4</xdr:row>
      <xdr:rowOff>42760</xdr:rowOff>
    </xdr:to>
    <xdr:grpSp>
      <xdr:nvGrpSpPr>
        <xdr:cNvPr id="3" name="Grupo 2" descr="&quot;&quot;" title="Lista de comprobación de elementos de vacaciones">
          <a:extLst>
            <a:ext uri="{FF2B5EF4-FFF2-40B4-BE49-F238E27FC236}">
              <a16:creationId xmlns:a16="http://schemas.microsoft.com/office/drawing/2014/main" id="{A781D84B-0AD1-4EB1-B2E5-EF1D13A6E5C0}"/>
            </a:ext>
          </a:extLst>
        </xdr:cNvPr>
        <xdr:cNvGrpSpPr/>
      </xdr:nvGrpSpPr>
      <xdr:grpSpPr>
        <a:xfrm>
          <a:off x="208906" y="184851"/>
          <a:ext cx="3397258" cy="589429"/>
          <a:chOff x="2791304" y="276225"/>
          <a:chExt cx="4697162" cy="879193"/>
        </a:xfrm>
      </xdr:grpSpPr>
      <xdr:grpSp>
        <xdr:nvGrpSpPr>
          <xdr:cNvPr id="4" name="Lista de comprobación de elementos de vacaciones" descr="&quot;&quot;" title="Lista de comprobación de elementos de vacaciones">
            <a:extLst>
              <a:ext uri="{FF2B5EF4-FFF2-40B4-BE49-F238E27FC236}">
                <a16:creationId xmlns:a16="http://schemas.microsoft.com/office/drawing/2014/main" id="{845B2F16-D0DE-4F37-AAC2-E7A839106F6A}"/>
              </a:ext>
            </a:extLst>
          </xdr:cNvPr>
          <xdr:cNvGrpSpPr/>
        </xdr:nvGrpSpPr>
        <xdr:grpSpPr>
          <a:xfrm>
            <a:off x="2799789" y="276225"/>
            <a:ext cx="4688677" cy="879193"/>
            <a:chOff x="3686175" y="152400"/>
            <a:chExt cx="2978527" cy="879193"/>
          </a:xfrm>
        </xdr:grpSpPr>
        <xdr:sp macro="" textlink="">
          <xdr:nvSpPr>
            <xdr:cNvPr id="6" name="Cuadro de texto 321">
              <a:extLst>
                <a:ext uri="{FF2B5EF4-FFF2-40B4-BE49-F238E27FC236}">
                  <a16:creationId xmlns:a16="http://schemas.microsoft.com/office/drawing/2014/main" id="{84804F3D-C37A-4C27-8223-ABA7DB5A3FB3}"/>
                </a:ext>
              </a:extLst>
            </xdr:cNvPr>
            <xdr:cNvSpPr txBox="1"/>
          </xdr:nvSpPr>
          <xdr:spPr>
            <a:xfrm>
              <a:off x="3686175" y="152400"/>
              <a:ext cx="2667000" cy="571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algn="l" rtl="0"/>
              <a:r>
                <a:rPr lang="es" sz="2000" b="1" spc="50" baseline="0">
                  <a:solidFill>
                    <a:schemeClr val="bg1"/>
                  </a:solidFill>
                  <a:latin typeface="+mj-lt"/>
                </a:rPr>
                <a:t>LECCION 4</a:t>
              </a:r>
            </a:p>
            <a:p>
              <a:pPr algn="l" rtl="0"/>
              <a:endParaRPr lang="en-US" sz="2000" b="1" spc="50" baseline="0">
                <a:solidFill>
                  <a:schemeClr val="bg1"/>
                </a:solidFill>
                <a:latin typeface="+mj-lt"/>
              </a:endParaRPr>
            </a:p>
          </xdr:txBody>
        </xdr:sp>
        <xdr:sp macro="" textlink="">
          <xdr:nvSpPr>
            <xdr:cNvPr id="7" name="Cuadro de texto 322">
              <a:extLst>
                <a:ext uri="{FF2B5EF4-FFF2-40B4-BE49-F238E27FC236}">
                  <a16:creationId xmlns:a16="http://schemas.microsoft.com/office/drawing/2014/main" id="{AEACFA1E-8821-42C3-8F44-42197F357F84}"/>
                </a:ext>
              </a:extLst>
            </xdr:cNvPr>
            <xdr:cNvSpPr txBox="1"/>
          </xdr:nvSpPr>
          <xdr:spPr>
            <a:xfrm>
              <a:off x="3695191" y="704689"/>
              <a:ext cx="2969511" cy="3269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 rtl="0"/>
              <a:r>
                <a:rPr lang="es" sz="1400" spc="200" baseline="0">
                  <a:solidFill>
                    <a:schemeClr val="bg1"/>
                  </a:solidFill>
                  <a:latin typeface="+mn-lt"/>
                  <a:cs typeface="Arial" pitchFamily="34" charset="0"/>
                </a:rPr>
                <a:t>FUNCIONES DE BUSQUEDA?</a:t>
              </a:r>
              <a:endParaRPr lang="en-US" sz="1400" spc="200" baseline="0">
                <a:solidFill>
                  <a:schemeClr val="bg1"/>
                </a:solidFill>
                <a:latin typeface="+mn-lt"/>
                <a:cs typeface="Arial" pitchFamily="34" charset="0"/>
              </a:endParaRPr>
            </a:p>
          </xdr:txBody>
        </xdr:sp>
      </xdr:grpSp>
      <xdr:cxnSp macro="">
        <xdr:nvCxnSpPr>
          <xdr:cNvPr id="5" name="Conector recto 4">
            <a:extLst>
              <a:ext uri="{FF2B5EF4-FFF2-40B4-BE49-F238E27FC236}">
                <a16:creationId xmlns:a16="http://schemas.microsoft.com/office/drawing/2014/main" id="{36BC8B20-464A-4D4C-A0D3-906468EA19AF}"/>
              </a:ext>
            </a:extLst>
          </xdr:cNvPr>
          <xdr:cNvCxnSpPr/>
        </xdr:nvCxnSpPr>
        <xdr:spPr>
          <a:xfrm>
            <a:off x="2791304" y="768343"/>
            <a:ext cx="4383015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6</xdr:col>
      <xdr:colOff>529590</xdr:colOff>
      <xdr:row>0</xdr:row>
      <xdr:rowOff>0</xdr:rowOff>
    </xdr:from>
    <xdr:to>
      <xdr:col>8</xdr:col>
      <xdr:colOff>756285</xdr:colOff>
      <xdr:row>2</xdr:row>
      <xdr:rowOff>144780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AFD80499-B943-419C-B7ED-DAEBDE346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8390" y="0"/>
          <a:ext cx="1834515" cy="510540"/>
        </a:xfrm>
        <a:prstGeom prst="rect">
          <a:avLst/>
        </a:prstGeom>
      </xdr:spPr>
    </xdr:pic>
    <xdr:clientData/>
  </xdr:twoCellAnchor>
  <xdr:twoCellAnchor editAs="oneCell">
    <xdr:from>
      <xdr:col>7</xdr:col>
      <xdr:colOff>70485</xdr:colOff>
      <xdr:row>2</xdr:row>
      <xdr:rowOff>146685</xdr:rowOff>
    </xdr:from>
    <xdr:to>
      <xdr:col>8</xdr:col>
      <xdr:colOff>696669</xdr:colOff>
      <xdr:row>5</xdr:row>
      <xdr:rowOff>175260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F274AE74-DC44-4EC0-9D02-030F0696C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1765" y="512445"/>
          <a:ext cx="1441524" cy="577215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1809750</xdr:colOff>
      <xdr:row>0</xdr:row>
      <xdr:rowOff>0</xdr:rowOff>
    </xdr:from>
    <xdr:to>
      <xdr:col>6</xdr:col>
      <xdr:colOff>194310</xdr:colOff>
      <xdr:row>4</xdr:row>
      <xdr:rowOff>152400</xdr:rowOff>
    </xdr:to>
    <xdr:pic>
      <xdr:nvPicPr>
        <xdr:cNvPr id="10" name="Gráfico 9" descr="Publicidad">
          <a:extLst>
            <a:ext uri="{FF2B5EF4-FFF2-40B4-BE49-F238E27FC236}">
              <a16:creationId xmlns:a16="http://schemas.microsoft.com/office/drawing/2014/main" id="{4048B902-CAA0-4392-8EF5-F977DF3882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962525" y="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816750</xdr:colOff>
      <xdr:row>0</xdr:row>
      <xdr:rowOff>0</xdr:rowOff>
    </xdr:from>
    <xdr:to>
      <xdr:col>4</xdr:col>
      <xdr:colOff>454800</xdr:colOff>
      <xdr:row>4</xdr:row>
      <xdr:rowOff>152400</xdr:rowOff>
    </xdr:to>
    <xdr:pic>
      <xdr:nvPicPr>
        <xdr:cNvPr id="11" name="Gráfico 10" descr="Inteligencia artificial">
          <a:extLst>
            <a:ext uri="{FF2B5EF4-FFF2-40B4-BE49-F238E27FC236}">
              <a16:creationId xmlns:a16="http://schemas.microsoft.com/office/drawing/2014/main" id="{F33857FF-9C83-409E-B945-9A6E4BC2C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693175" y="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547650</xdr:colOff>
      <xdr:row>0</xdr:row>
      <xdr:rowOff>0</xdr:rowOff>
    </xdr:from>
    <xdr:to>
      <xdr:col>4</xdr:col>
      <xdr:colOff>1462050</xdr:colOff>
      <xdr:row>4</xdr:row>
      <xdr:rowOff>152400</xdr:rowOff>
    </xdr:to>
    <xdr:pic>
      <xdr:nvPicPr>
        <xdr:cNvPr id="12" name="Gráfico 11" descr="Pared de ladrillo de edificio">
          <a:extLst>
            <a:ext uri="{FF2B5EF4-FFF2-40B4-BE49-F238E27FC236}">
              <a16:creationId xmlns:a16="http://schemas.microsoft.com/office/drawing/2014/main" id="{97A611FE-FE9A-4C36-87A4-4A2F74F46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700425" y="0"/>
          <a:ext cx="914400" cy="914400"/>
        </a:xfrm>
        <a:prstGeom prst="rect">
          <a:avLst/>
        </a:prstGeom>
      </xdr:spPr>
    </xdr:pic>
    <xdr:clientData/>
  </xdr:twoCellAnchor>
  <xdr:twoCellAnchor>
    <xdr:from>
      <xdr:col>1</xdr:col>
      <xdr:colOff>30480</xdr:colOff>
      <xdr:row>10</xdr:row>
      <xdr:rowOff>60960</xdr:rowOff>
    </xdr:from>
    <xdr:to>
      <xdr:col>4</xdr:col>
      <xdr:colOff>541020</xdr:colOff>
      <xdr:row>12</xdr:row>
      <xdr:rowOff>22860</xdr:rowOff>
    </xdr:to>
    <xdr:sp macro="" textlink="">
      <xdr:nvSpPr>
        <xdr:cNvPr id="13" name="Rectángulo: esquinas redondeadas 12">
          <a:extLst>
            <a:ext uri="{FF2B5EF4-FFF2-40B4-BE49-F238E27FC236}">
              <a16:creationId xmlns:a16="http://schemas.microsoft.com/office/drawing/2014/main" id="{F9317C76-D08E-41EA-9FEC-6B38346D3038}"/>
            </a:ext>
          </a:extLst>
        </xdr:cNvPr>
        <xdr:cNvSpPr/>
      </xdr:nvSpPr>
      <xdr:spPr>
        <a:xfrm>
          <a:off x="365760" y="2057400"/>
          <a:ext cx="3429000" cy="49530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2000" b="1"/>
            <a:t>VALORES DUPLICADOS</a:t>
          </a:r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4</xdr:col>
      <xdr:colOff>1325880</xdr:colOff>
      <xdr:row>24</xdr:row>
      <xdr:rowOff>129540</xdr:rowOff>
    </xdr:to>
    <xdr:sp macro="" textlink="">
      <xdr:nvSpPr>
        <xdr:cNvPr id="14" name="Rectángulo: esquinas redondeadas 13">
          <a:extLst>
            <a:ext uri="{FF2B5EF4-FFF2-40B4-BE49-F238E27FC236}">
              <a16:creationId xmlns:a16="http://schemas.microsoft.com/office/drawing/2014/main" id="{1EB05D25-4386-4FE7-841A-2EBFAB015D18}"/>
            </a:ext>
          </a:extLst>
        </xdr:cNvPr>
        <xdr:cNvSpPr/>
      </xdr:nvSpPr>
      <xdr:spPr>
        <a:xfrm>
          <a:off x="1150620" y="4358640"/>
          <a:ext cx="3429000" cy="49530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2000" b="1"/>
            <a:t>GENERA CODIGO UNICOS</a:t>
          </a:r>
        </a:p>
      </xdr:txBody>
    </xdr:sp>
    <xdr:clientData/>
  </xdr:twoCellAnchor>
  <xdr:twoCellAnchor editAs="oneCell">
    <xdr:from>
      <xdr:col>11</xdr:col>
      <xdr:colOff>800100</xdr:colOff>
      <xdr:row>11</xdr:row>
      <xdr:rowOff>220980</xdr:rowOff>
    </xdr:from>
    <xdr:to>
      <xdr:col>14</xdr:col>
      <xdr:colOff>434340</xdr:colOff>
      <xdr:row>23</xdr:row>
      <xdr:rowOff>0</xdr:rowOff>
    </xdr:to>
    <xdr:pic>
      <xdr:nvPicPr>
        <xdr:cNvPr id="16" name="Imagen 15" descr="Pollo encantador">
          <a:extLst>
            <a:ext uri="{FF2B5EF4-FFF2-40B4-BE49-F238E27FC236}">
              <a16:creationId xmlns:a16="http://schemas.microsoft.com/office/drawing/2014/main" id="{2F2B74F2-52E9-4319-8C51-22B663F10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29900" y="2484120"/>
          <a:ext cx="2057400" cy="2057400"/>
        </a:xfrm>
        <a:prstGeom prst="rect">
          <a:avLst/>
        </a:prstGeom>
      </xdr:spPr>
    </xdr:pic>
    <xdr:clientData/>
  </xdr:twoCellAnchor>
  <xdr:twoCellAnchor>
    <xdr:from>
      <xdr:col>1</xdr:col>
      <xdr:colOff>548640</xdr:colOff>
      <xdr:row>35</xdr:row>
      <xdr:rowOff>144780</xdr:rowOff>
    </xdr:from>
    <xdr:to>
      <xdr:col>4</xdr:col>
      <xdr:colOff>1059180</xdr:colOff>
      <xdr:row>38</xdr:row>
      <xdr:rowOff>91440</xdr:rowOff>
    </xdr:to>
    <xdr:sp macro="" textlink="">
      <xdr:nvSpPr>
        <xdr:cNvPr id="17" name="Rectángulo: esquinas redondeadas 16">
          <a:extLst>
            <a:ext uri="{FF2B5EF4-FFF2-40B4-BE49-F238E27FC236}">
              <a16:creationId xmlns:a16="http://schemas.microsoft.com/office/drawing/2014/main" id="{BD2EADE8-233D-46B0-9F25-6C9250EA5075}"/>
            </a:ext>
          </a:extLst>
        </xdr:cNvPr>
        <xdr:cNvSpPr/>
      </xdr:nvSpPr>
      <xdr:spPr>
        <a:xfrm>
          <a:off x="883920" y="6880860"/>
          <a:ext cx="3429000" cy="49530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2000" b="1"/>
            <a:t>TIPO DE</a:t>
          </a:r>
          <a:r>
            <a:rPr lang="es-EC" sz="2000" b="1" baseline="0"/>
            <a:t> DATO DIFERENTES</a:t>
          </a:r>
        </a:p>
      </xdr:txBody>
    </xdr:sp>
    <xdr:clientData/>
  </xdr:twoCellAnchor>
  <xdr:twoCellAnchor>
    <xdr:from>
      <xdr:col>6</xdr:col>
      <xdr:colOff>342900</xdr:colOff>
      <xdr:row>35</xdr:row>
      <xdr:rowOff>160020</xdr:rowOff>
    </xdr:from>
    <xdr:to>
      <xdr:col>10</xdr:col>
      <xdr:colOff>480060</xdr:colOff>
      <xdr:row>38</xdr:row>
      <xdr:rowOff>106680</xdr:rowOff>
    </xdr:to>
    <xdr:sp macro="" textlink="">
      <xdr:nvSpPr>
        <xdr:cNvPr id="18" name="Rectángulo: esquinas redondeadas 17">
          <a:extLst>
            <a:ext uri="{FF2B5EF4-FFF2-40B4-BE49-F238E27FC236}">
              <a16:creationId xmlns:a16="http://schemas.microsoft.com/office/drawing/2014/main" id="{7CF5BD4C-C33D-47B0-B605-D888FABC399D}"/>
            </a:ext>
          </a:extLst>
        </xdr:cNvPr>
        <xdr:cNvSpPr/>
      </xdr:nvSpPr>
      <xdr:spPr>
        <a:xfrm>
          <a:off x="5981700" y="6896100"/>
          <a:ext cx="3429000" cy="49530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2000" b="1"/>
            <a:t>UNIFICA</a:t>
          </a:r>
          <a:r>
            <a:rPr lang="es-EC" sz="2000" b="1" baseline="0"/>
            <a:t> EL TIPO DE DATOS</a:t>
          </a:r>
        </a:p>
      </xdr:txBody>
    </xdr:sp>
    <xdr:clientData/>
  </xdr:twoCellAnchor>
  <xdr:twoCellAnchor>
    <xdr:from>
      <xdr:col>1</xdr:col>
      <xdr:colOff>68580</xdr:colOff>
      <xdr:row>50</xdr:row>
      <xdr:rowOff>114300</xdr:rowOff>
    </xdr:from>
    <xdr:to>
      <xdr:col>4</xdr:col>
      <xdr:colOff>579120</xdr:colOff>
      <xdr:row>55</xdr:row>
      <xdr:rowOff>38100</xdr:rowOff>
    </xdr:to>
    <xdr:sp macro="" textlink="">
      <xdr:nvSpPr>
        <xdr:cNvPr id="19" name="Rectángulo: esquinas redondeadas 18">
          <a:extLst>
            <a:ext uri="{FF2B5EF4-FFF2-40B4-BE49-F238E27FC236}">
              <a16:creationId xmlns:a16="http://schemas.microsoft.com/office/drawing/2014/main" id="{0E34062E-E708-4914-A649-9C91F77767B0}"/>
            </a:ext>
          </a:extLst>
        </xdr:cNvPr>
        <xdr:cNvSpPr/>
      </xdr:nvSpPr>
      <xdr:spPr>
        <a:xfrm>
          <a:off x="403860" y="9593580"/>
          <a:ext cx="3429000" cy="838200"/>
        </a:xfrm>
        <a:prstGeom prst="round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2000" b="1"/>
            <a:t>BUSQUEDA</a:t>
          </a:r>
          <a:r>
            <a:rPr lang="es-EC" sz="2000" b="1" baseline="0"/>
            <a:t> CON COMODINES (*)</a:t>
          </a:r>
        </a:p>
      </xdr:txBody>
    </xdr:sp>
    <xdr:clientData/>
  </xdr:twoCellAnchor>
  <xdr:twoCellAnchor>
    <xdr:from>
      <xdr:col>4</xdr:col>
      <xdr:colOff>1028700</xdr:colOff>
      <xdr:row>50</xdr:row>
      <xdr:rowOff>45720</xdr:rowOff>
    </xdr:from>
    <xdr:to>
      <xdr:col>5</xdr:col>
      <xdr:colOff>541020</xdr:colOff>
      <xdr:row>54</xdr:row>
      <xdr:rowOff>160020</xdr:rowOff>
    </xdr:to>
    <xdr:sp macro="" textlink="">
      <xdr:nvSpPr>
        <xdr:cNvPr id="20" name="Bocadillo: rectángulo con esquinas redondeadas 19">
          <a:extLst>
            <a:ext uri="{FF2B5EF4-FFF2-40B4-BE49-F238E27FC236}">
              <a16:creationId xmlns:a16="http://schemas.microsoft.com/office/drawing/2014/main" id="{17C9AAC6-AAF3-41DD-A94E-4E3770EF16AD}"/>
            </a:ext>
          </a:extLst>
        </xdr:cNvPr>
        <xdr:cNvSpPr/>
      </xdr:nvSpPr>
      <xdr:spPr>
        <a:xfrm>
          <a:off x="4282440" y="9525000"/>
          <a:ext cx="1104900" cy="845820"/>
        </a:xfrm>
        <a:prstGeom prst="wedgeRoundRectCallout">
          <a:avLst>
            <a:gd name="adj1" fmla="val -66822"/>
            <a:gd name="adj2" fmla="val 12202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000"/>
            <a:t>BUSCA LA ZONA ARGUMENTO EXACTO</a:t>
          </a:r>
        </a:p>
      </xdr:txBody>
    </xdr:sp>
    <xdr:clientData/>
  </xdr:twoCellAnchor>
  <xdr:twoCellAnchor>
    <xdr:from>
      <xdr:col>6</xdr:col>
      <xdr:colOff>137160</xdr:colOff>
      <xdr:row>50</xdr:row>
      <xdr:rowOff>83820</xdr:rowOff>
    </xdr:from>
    <xdr:to>
      <xdr:col>7</xdr:col>
      <xdr:colOff>449580</xdr:colOff>
      <xdr:row>55</xdr:row>
      <xdr:rowOff>15240</xdr:rowOff>
    </xdr:to>
    <xdr:sp macro="" textlink="">
      <xdr:nvSpPr>
        <xdr:cNvPr id="21" name="Bocadillo: rectángulo con esquinas redondeadas 20">
          <a:extLst>
            <a:ext uri="{FF2B5EF4-FFF2-40B4-BE49-F238E27FC236}">
              <a16:creationId xmlns:a16="http://schemas.microsoft.com/office/drawing/2014/main" id="{DF91495D-8E9E-4915-8F2C-99D369971036}"/>
            </a:ext>
          </a:extLst>
        </xdr:cNvPr>
        <xdr:cNvSpPr/>
      </xdr:nvSpPr>
      <xdr:spPr>
        <a:xfrm>
          <a:off x="5775960" y="9563100"/>
          <a:ext cx="1104900" cy="845820"/>
        </a:xfrm>
        <a:prstGeom prst="wedgeRoundRectCallout">
          <a:avLst>
            <a:gd name="adj1" fmla="val -113718"/>
            <a:gd name="adj2" fmla="val 120222"/>
            <a:gd name="adj3" fmla="val 16667"/>
          </a:avLst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000"/>
            <a:t>BUSCA LA ZONA ARGUMENTO APROXIMADO</a:t>
          </a:r>
        </a:p>
      </xdr:txBody>
    </xdr:sp>
    <xdr:clientData/>
  </xdr:twoCellAnchor>
  <xdr:twoCellAnchor>
    <xdr:from>
      <xdr:col>8</xdr:col>
      <xdr:colOff>7620</xdr:colOff>
      <xdr:row>51</xdr:row>
      <xdr:rowOff>60960</xdr:rowOff>
    </xdr:from>
    <xdr:to>
      <xdr:col>9</xdr:col>
      <xdr:colOff>320040</xdr:colOff>
      <xdr:row>55</xdr:row>
      <xdr:rowOff>175260</xdr:rowOff>
    </xdr:to>
    <xdr:sp macro="" textlink="">
      <xdr:nvSpPr>
        <xdr:cNvPr id="22" name="Bocadillo: rectángulo con esquinas redondeadas 21">
          <a:extLst>
            <a:ext uri="{FF2B5EF4-FFF2-40B4-BE49-F238E27FC236}">
              <a16:creationId xmlns:a16="http://schemas.microsoft.com/office/drawing/2014/main" id="{CCBBA3DB-6FEF-470A-A3F3-0AB64820B718}"/>
            </a:ext>
          </a:extLst>
        </xdr:cNvPr>
        <xdr:cNvSpPr/>
      </xdr:nvSpPr>
      <xdr:spPr>
        <a:xfrm>
          <a:off x="7254240" y="9723120"/>
          <a:ext cx="1104900" cy="845820"/>
        </a:xfrm>
        <a:prstGeom prst="wedgeRoundRectCallout">
          <a:avLst>
            <a:gd name="adj1" fmla="val -161305"/>
            <a:gd name="adj2" fmla="val 105807"/>
            <a:gd name="adj3" fmla="val 16667"/>
          </a:avLst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000"/>
            <a:t>BUSCA LA ZONA CON</a:t>
          </a:r>
          <a:r>
            <a:rPr lang="es-EC" sz="1000" baseline="0"/>
            <a:t> COMODIN Y EXACTO</a:t>
          </a:r>
          <a:endParaRPr lang="es-EC" sz="1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1196340</xdr:colOff>
      <xdr:row>6</xdr:row>
      <xdr:rowOff>36450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B46368DF-F260-4C1B-A7DC-5A4A920427C2}"/>
            </a:ext>
          </a:extLst>
        </xdr:cNvPr>
        <xdr:cNvSpPr/>
      </xdr:nvSpPr>
      <xdr:spPr>
        <a:xfrm>
          <a:off x="0" y="0"/>
          <a:ext cx="8134350" cy="1133730"/>
        </a:xfrm>
        <a:prstGeom prst="rect">
          <a:avLst/>
        </a:prstGeom>
        <a:solidFill>
          <a:srgbClr val="00203C"/>
        </a:solidFill>
        <a:ln>
          <a:solidFill>
            <a:srgbClr val="00203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GB" sz="1100"/>
        </a:p>
      </xdr:txBody>
    </xdr:sp>
    <xdr:clientData/>
  </xdr:twoCellAnchor>
  <xdr:twoCellAnchor editAs="oneCell">
    <xdr:from>
      <xdr:col>0</xdr:col>
      <xdr:colOff>208906</xdr:colOff>
      <xdr:row>1</xdr:row>
      <xdr:rowOff>1971</xdr:rowOff>
    </xdr:from>
    <xdr:to>
      <xdr:col>4</xdr:col>
      <xdr:colOff>93344</xdr:colOff>
      <xdr:row>4</xdr:row>
      <xdr:rowOff>42760</xdr:rowOff>
    </xdr:to>
    <xdr:grpSp>
      <xdr:nvGrpSpPr>
        <xdr:cNvPr id="3" name="Grupo 2" descr="&quot;&quot;" title="Lista de comprobación de elementos de vacaciones">
          <a:extLst>
            <a:ext uri="{FF2B5EF4-FFF2-40B4-BE49-F238E27FC236}">
              <a16:creationId xmlns:a16="http://schemas.microsoft.com/office/drawing/2014/main" id="{2ED04479-EF9E-4D1C-8E1C-D1D88C1B7EE5}"/>
            </a:ext>
          </a:extLst>
        </xdr:cNvPr>
        <xdr:cNvGrpSpPr/>
      </xdr:nvGrpSpPr>
      <xdr:grpSpPr>
        <a:xfrm>
          <a:off x="208906" y="184851"/>
          <a:ext cx="3397258" cy="589429"/>
          <a:chOff x="2791304" y="276225"/>
          <a:chExt cx="4697162" cy="879193"/>
        </a:xfrm>
      </xdr:grpSpPr>
      <xdr:grpSp>
        <xdr:nvGrpSpPr>
          <xdr:cNvPr id="4" name="Lista de comprobación de elementos de vacaciones" descr="&quot;&quot;" title="Lista de comprobación de elementos de vacaciones">
            <a:extLst>
              <a:ext uri="{FF2B5EF4-FFF2-40B4-BE49-F238E27FC236}">
                <a16:creationId xmlns:a16="http://schemas.microsoft.com/office/drawing/2014/main" id="{B5E70213-3661-40E1-9E16-7C49273218CE}"/>
              </a:ext>
            </a:extLst>
          </xdr:cNvPr>
          <xdr:cNvGrpSpPr/>
        </xdr:nvGrpSpPr>
        <xdr:grpSpPr>
          <a:xfrm>
            <a:off x="2799789" y="276225"/>
            <a:ext cx="4688677" cy="879193"/>
            <a:chOff x="3686175" y="152400"/>
            <a:chExt cx="2978527" cy="879193"/>
          </a:xfrm>
        </xdr:grpSpPr>
        <xdr:sp macro="" textlink="">
          <xdr:nvSpPr>
            <xdr:cNvPr id="6" name="Cuadro de texto 321">
              <a:extLst>
                <a:ext uri="{FF2B5EF4-FFF2-40B4-BE49-F238E27FC236}">
                  <a16:creationId xmlns:a16="http://schemas.microsoft.com/office/drawing/2014/main" id="{DE547A3B-52DE-4552-86D7-5BE7DBD80D95}"/>
                </a:ext>
              </a:extLst>
            </xdr:cNvPr>
            <xdr:cNvSpPr txBox="1"/>
          </xdr:nvSpPr>
          <xdr:spPr>
            <a:xfrm>
              <a:off x="3686175" y="152400"/>
              <a:ext cx="2667000" cy="571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algn="l" rtl="0"/>
              <a:r>
                <a:rPr lang="es" sz="2000" b="1" spc="50" baseline="0">
                  <a:solidFill>
                    <a:schemeClr val="bg1"/>
                  </a:solidFill>
                  <a:latin typeface="+mj-lt"/>
                </a:rPr>
                <a:t>LECCION 4</a:t>
              </a:r>
            </a:p>
            <a:p>
              <a:pPr algn="l" rtl="0"/>
              <a:endParaRPr lang="en-US" sz="2000" b="1" spc="50" baseline="0">
                <a:solidFill>
                  <a:schemeClr val="bg1"/>
                </a:solidFill>
                <a:latin typeface="+mj-lt"/>
              </a:endParaRPr>
            </a:p>
          </xdr:txBody>
        </xdr:sp>
        <xdr:sp macro="" textlink="">
          <xdr:nvSpPr>
            <xdr:cNvPr id="7" name="Cuadro de texto 322">
              <a:extLst>
                <a:ext uri="{FF2B5EF4-FFF2-40B4-BE49-F238E27FC236}">
                  <a16:creationId xmlns:a16="http://schemas.microsoft.com/office/drawing/2014/main" id="{963023D0-B2B1-42DD-A87C-9ABCCA408872}"/>
                </a:ext>
              </a:extLst>
            </xdr:cNvPr>
            <xdr:cNvSpPr txBox="1"/>
          </xdr:nvSpPr>
          <xdr:spPr>
            <a:xfrm>
              <a:off x="3695191" y="704689"/>
              <a:ext cx="2969511" cy="3269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 rtl="0"/>
              <a:r>
                <a:rPr lang="en-US" sz="1400" spc="200" baseline="0">
                  <a:solidFill>
                    <a:schemeClr val="bg1"/>
                  </a:solidFill>
                  <a:latin typeface="+mn-lt"/>
                  <a:cs typeface="Arial" pitchFamily="34" charset="0"/>
                </a:rPr>
                <a:t>USO DE VARIANTES EN BUSCAR V</a:t>
              </a:r>
            </a:p>
          </xdr:txBody>
        </xdr:sp>
      </xdr:grpSp>
      <xdr:cxnSp macro="">
        <xdr:nvCxnSpPr>
          <xdr:cNvPr id="5" name="Conector recto 4">
            <a:extLst>
              <a:ext uri="{FF2B5EF4-FFF2-40B4-BE49-F238E27FC236}">
                <a16:creationId xmlns:a16="http://schemas.microsoft.com/office/drawing/2014/main" id="{DD8646D0-0BF1-4AB1-AA98-E6605E869657}"/>
              </a:ext>
            </a:extLst>
          </xdr:cNvPr>
          <xdr:cNvCxnSpPr/>
        </xdr:nvCxnSpPr>
        <xdr:spPr>
          <a:xfrm>
            <a:off x="2791304" y="768343"/>
            <a:ext cx="4383015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6</xdr:col>
      <xdr:colOff>358140</xdr:colOff>
      <xdr:row>0</xdr:row>
      <xdr:rowOff>0</xdr:rowOff>
    </xdr:from>
    <xdr:to>
      <xdr:col>8</xdr:col>
      <xdr:colOff>17145</xdr:colOff>
      <xdr:row>2</xdr:row>
      <xdr:rowOff>144780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6A87A1E8-0B08-4134-A58A-C1AF9177D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9315" y="0"/>
          <a:ext cx="1773555" cy="525780"/>
        </a:xfrm>
        <a:prstGeom prst="rect">
          <a:avLst/>
        </a:prstGeom>
      </xdr:spPr>
    </xdr:pic>
    <xdr:clientData/>
  </xdr:twoCellAnchor>
  <xdr:twoCellAnchor editAs="oneCell">
    <xdr:from>
      <xdr:col>6</xdr:col>
      <xdr:colOff>731520</xdr:colOff>
      <xdr:row>3</xdr:row>
      <xdr:rowOff>22860</xdr:rowOff>
    </xdr:from>
    <xdr:to>
      <xdr:col>7</xdr:col>
      <xdr:colOff>1350084</xdr:colOff>
      <xdr:row>6</xdr:row>
      <xdr:rowOff>51435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EF7D7C55-6EF8-4FC1-A226-B70B5C6AA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2695" y="594360"/>
          <a:ext cx="1380564" cy="600075"/>
        </a:xfrm>
        <a:prstGeom prst="rect">
          <a:avLst/>
        </a:prstGeom>
      </xdr:spPr>
    </xdr:pic>
    <xdr:clientData/>
  </xdr:twoCellAnchor>
  <xdr:twoCellAnchor editAs="oneCell">
    <xdr:from>
      <xdr:col>5</xdr:col>
      <xdr:colOff>859155</xdr:colOff>
      <xdr:row>0</xdr:row>
      <xdr:rowOff>0</xdr:rowOff>
    </xdr:from>
    <xdr:to>
      <xdr:col>6</xdr:col>
      <xdr:colOff>340995</xdr:colOff>
      <xdr:row>4</xdr:row>
      <xdr:rowOff>152400</xdr:rowOff>
    </xdr:to>
    <xdr:pic>
      <xdr:nvPicPr>
        <xdr:cNvPr id="10" name="Gráfico 9" descr="Publicidad">
          <a:extLst>
            <a:ext uri="{FF2B5EF4-FFF2-40B4-BE49-F238E27FC236}">
              <a16:creationId xmlns:a16="http://schemas.microsoft.com/office/drawing/2014/main" id="{F7AF4BDE-C884-4304-BCA8-8826294F9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012055" y="0"/>
          <a:ext cx="920115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816750</xdr:colOff>
      <xdr:row>0</xdr:row>
      <xdr:rowOff>0</xdr:rowOff>
    </xdr:from>
    <xdr:to>
      <xdr:col>4</xdr:col>
      <xdr:colOff>919620</xdr:colOff>
      <xdr:row>4</xdr:row>
      <xdr:rowOff>152400</xdr:rowOff>
    </xdr:to>
    <xdr:pic>
      <xdr:nvPicPr>
        <xdr:cNvPr id="11" name="Gráfico 10" descr="Inteligencia artificial">
          <a:extLst>
            <a:ext uri="{FF2B5EF4-FFF2-40B4-BE49-F238E27FC236}">
              <a16:creationId xmlns:a16="http://schemas.microsoft.com/office/drawing/2014/main" id="{652222B6-02E3-4200-BDD9-207CC4B01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759850" y="0"/>
          <a:ext cx="948690" cy="883920"/>
        </a:xfrm>
        <a:prstGeom prst="rect">
          <a:avLst/>
        </a:prstGeom>
      </xdr:spPr>
    </xdr:pic>
    <xdr:clientData/>
  </xdr:twoCellAnchor>
  <xdr:twoCellAnchor editAs="oneCell">
    <xdr:from>
      <xdr:col>4</xdr:col>
      <xdr:colOff>941985</xdr:colOff>
      <xdr:row>0</xdr:row>
      <xdr:rowOff>0</xdr:rowOff>
    </xdr:from>
    <xdr:to>
      <xdr:col>5</xdr:col>
      <xdr:colOff>751485</xdr:colOff>
      <xdr:row>4</xdr:row>
      <xdr:rowOff>152400</xdr:rowOff>
    </xdr:to>
    <xdr:pic>
      <xdr:nvPicPr>
        <xdr:cNvPr id="12" name="Gráfico 11" descr="Pared de ladrillo de edificio">
          <a:extLst>
            <a:ext uri="{FF2B5EF4-FFF2-40B4-BE49-F238E27FC236}">
              <a16:creationId xmlns:a16="http://schemas.microsoft.com/office/drawing/2014/main" id="{78AD4EE5-8370-48B5-AC81-262F0BC1D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989985" y="0"/>
          <a:ext cx="914400" cy="914400"/>
        </a:xfrm>
        <a:prstGeom prst="rect">
          <a:avLst/>
        </a:prstGeom>
      </xdr:spPr>
    </xdr:pic>
    <xdr:clientData/>
  </xdr:twoCellAnchor>
  <xdr:twoCellAnchor>
    <xdr:from>
      <xdr:col>9</xdr:col>
      <xdr:colOff>72389</xdr:colOff>
      <xdr:row>2</xdr:row>
      <xdr:rowOff>114301</xdr:rowOff>
    </xdr:from>
    <xdr:to>
      <xdr:col>10</xdr:col>
      <xdr:colOff>81914</xdr:colOff>
      <xdr:row>6</xdr:row>
      <xdr:rowOff>0</xdr:rowOff>
    </xdr:to>
    <xdr:sp macro="" textlink="">
      <xdr:nvSpPr>
        <xdr:cNvPr id="13" name="Bocadillo: rectángulo con esquinas redondeadas 12">
          <a:extLst>
            <a:ext uri="{FF2B5EF4-FFF2-40B4-BE49-F238E27FC236}">
              <a16:creationId xmlns:a16="http://schemas.microsoft.com/office/drawing/2014/main" id="{6BBFC7CA-DBDE-495B-A76D-C438155827A2}"/>
            </a:ext>
          </a:extLst>
        </xdr:cNvPr>
        <xdr:cNvSpPr/>
      </xdr:nvSpPr>
      <xdr:spPr>
        <a:xfrm>
          <a:off x="9734549" y="480061"/>
          <a:ext cx="802005" cy="842010"/>
        </a:xfrm>
        <a:prstGeom prst="wedgeRoundRectCallout">
          <a:avLst>
            <a:gd name="adj1" fmla="val -132008"/>
            <a:gd name="adj2" fmla="val 142430"/>
            <a:gd name="adj3" fmla="val 16667"/>
          </a:avLst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=</a:t>
          </a:r>
        </a:p>
        <a:p>
          <a:pPr algn="l"/>
          <a:r>
            <a:rPr lang="es-EC" sz="1100" b="1"/>
            <a:t>&gt; \ &gt;=</a:t>
          </a:r>
        </a:p>
        <a:p>
          <a:pPr algn="l"/>
          <a:r>
            <a:rPr lang="es-EC" sz="1100" b="1"/>
            <a:t>&lt; \ &lt;=</a:t>
          </a:r>
        </a:p>
        <a:p>
          <a:pPr algn="l"/>
          <a:r>
            <a:rPr lang="es-EC" sz="1100" b="1"/>
            <a:t>&lt;&gt;</a:t>
          </a:r>
        </a:p>
        <a:p>
          <a:pPr algn="l"/>
          <a:endParaRPr lang="es-EC" sz="1100" b="1"/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5</xdr:col>
      <xdr:colOff>678180</xdr:colOff>
      <xdr:row>13</xdr:row>
      <xdr:rowOff>38100</xdr:rowOff>
    </xdr:to>
    <xdr:sp macro="" textlink="">
      <xdr:nvSpPr>
        <xdr:cNvPr id="24" name="Rectángulo: esquinas redondeadas 23">
          <a:extLst>
            <a:ext uri="{FF2B5EF4-FFF2-40B4-BE49-F238E27FC236}">
              <a16:creationId xmlns:a16="http://schemas.microsoft.com/office/drawing/2014/main" id="{E65AC427-3160-44B2-8830-52FADB6F4AE7}"/>
            </a:ext>
          </a:extLst>
        </xdr:cNvPr>
        <xdr:cNvSpPr/>
      </xdr:nvSpPr>
      <xdr:spPr>
        <a:xfrm>
          <a:off x="0" y="1645920"/>
          <a:ext cx="4983480" cy="769620"/>
        </a:xfrm>
        <a:prstGeom prst="round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2000" b="1"/>
            <a:t>DEMASIADAS COLUMNAS PARA CONTAR</a:t>
          </a:r>
          <a:endParaRPr lang="es-EC" sz="2000" b="1" baseline="0"/>
        </a:p>
      </xdr:txBody>
    </xdr:sp>
    <xdr:clientData/>
  </xdr:twoCellAnchor>
  <xdr:twoCellAnchor editAs="oneCell">
    <xdr:from>
      <xdr:col>5</xdr:col>
      <xdr:colOff>1143000</xdr:colOff>
      <xdr:row>20</xdr:row>
      <xdr:rowOff>144780</xdr:rowOff>
    </xdr:from>
    <xdr:to>
      <xdr:col>6</xdr:col>
      <xdr:colOff>579120</xdr:colOff>
      <xdr:row>24</xdr:row>
      <xdr:rowOff>144780</xdr:rowOff>
    </xdr:to>
    <xdr:pic>
      <xdr:nvPicPr>
        <xdr:cNvPr id="26" name="Gráfico 25" descr="Cara de alien con relleno sólido">
          <a:extLst>
            <a:ext uri="{FF2B5EF4-FFF2-40B4-BE49-F238E27FC236}">
              <a16:creationId xmlns:a16="http://schemas.microsoft.com/office/drawing/2014/main" id="{E10D5EEB-E088-4D73-9BD9-04D4BB3EF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5448300" y="3985260"/>
          <a:ext cx="914400" cy="9144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5</xdr:col>
      <xdr:colOff>678180</xdr:colOff>
      <xdr:row>34</xdr:row>
      <xdr:rowOff>114300</xdr:rowOff>
    </xdr:to>
    <xdr:sp macro="" textlink="">
      <xdr:nvSpPr>
        <xdr:cNvPr id="27" name="Rectángulo: esquinas redondeadas 26">
          <a:extLst>
            <a:ext uri="{FF2B5EF4-FFF2-40B4-BE49-F238E27FC236}">
              <a16:creationId xmlns:a16="http://schemas.microsoft.com/office/drawing/2014/main" id="{24FFC59D-7782-4BAC-B34F-0B6D8D6C1C6B}"/>
            </a:ext>
          </a:extLst>
        </xdr:cNvPr>
        <xdr:cNvSpPr/>
      </xdr:nvSpPr>
      <xdr:spPr>
        <a:xfrm>
          <a:off x="0" y="5669280"/>
          <a:ext cx="4983480" cy="1028700"/>
        </a:xfrm>
        <a:prstGeom prst="round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2000" b="1"/>
            <a:t>VALORES</a:t>
          </a:r>
          <a:r>
            <a:rPr lang="es-EC" sz="2000" b="1" baseline="0"/>
            <a:t> NUMERICOS APROXIMADO INFERIOR</a:t>
          </a:r>
        </a:p>
      </xdr:txBody>
    </xdr:sp>
    <xdr:clientData/>
  </xdr:twoCellAnchor>
  <xdr:twoCellAnchor>
    <xdr:from>
      <xdr:col>6</xdr:col>
      <xdr:colOff>502920</xdr:colOff>
      <xdr:row>32</xdr:row>
      <xdr:rowOff>0</xdr:rowOff>
    </xdr:from>
    <xdr:to>
      <xdr:col>8</xdr:col>
      <xdr:colOff>137160</xdr:colOff>
      <xdr:row>37</xdr:row>
      <xdr:rowOff>30480</xdr:rowOff>
    </xdr:to>
    <xdr:sp macro="" textlink="">
      <xdr:nvSpPr>
        <xdr:cNvPr id="14" name="Rectángulo: esquinas redondeadas 13">
          <a:extLst>
            <a:ext uri="{FF2B5EF4-FFF2-40B4-BE49-F238E27FC236}">
              <a16:creationId xmlns:a16="http://schemas.microsoft.com/office/drawing/2014/main" id="{4CE8272D-2F4F-4F3E-A370-9E0729D0D732}"/>
            </a:ext>
          </a:extLst>
        </xdr:cNvPr>
        <xdr:cNvSpPr/>
      </xdr:nvSpPr>
      <xdr:spPr>
        <a:xfrm>
          <a:off x="6339840" y="6217920"/>
          <a:ext cx="1821180" cy="937260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REGLA</a:t>
          </a:r>
          <a:r>
            <a:rPr lang="es-EC" sz="1100" baseline="0"/>
            <a:t> DE BUSQUEDA APROXIMADA: EL RANGO NUMERICO DEBE ESTAR ORDENADO ASCENDENTE</a:t>
          </a:r>
          <a:endParaRPr lang="es-EC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325755</xdr:colOff>
      <xdr:row>6</xdr:row>
      <xdr:rowOff>36450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E1BCF7B1-6074-4529-B8BA-9979556B58E5}"/>
            </a:ext>
          </a:extLst>
        </xdr:cNvPr>
        <xdr:cNvSpPr/>
      </xdr:nvSpPr>
      <xdr:spPr>
        <a:xfrm>
          <a:off x="0" y="0"/>
          <a:ext cx="8134350" cy="1133730"/>
        </a:xfrm>
        <a:prstGeom prst="rect">
          <a:avLst/>
        </a:prstGeom>
        <a:solidFill>
          <a:srgbClr val="00203C"/>
        </a:solidFill>
        <a:ln>
          <a:solidFill>
            <a:srgbClr val="00203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GB" sz="1100"/>
        </a:p>
      </xdr:txBody>
    </xdr:sp>
    <xdr:clientData/>
  </xdr:twoCellAnchor>
  <xdr:twoCellAnchor editAs="oneCell">
    <xdr:from>
      <xdr:col>0</xdr:col>
      <xdr:colOff>208906</xdr:colOff>
      <xdr:row>1</xdr:row>
      <xdr:rowOff>1971</xdr:rowOff>
    </xdr:from>
    <xdr:to>
      <xdr:col>3</xdr:col>
      <xdr:colOff>211455</xdr:colOff>
      <xdr:row>4</xdr:row>
      <xdr:rowOff>58000</xdr:rowOff>
    </xdr:to>
    <xdr:grpSp>
      <xdr:nvGrpSpPr>
        <xdr:cNvPr id="3" name="Grupo 2" descr="&quot;&quot;" title="Lista de comprobación de elementos de vacaciones">
          <a:extLst>
            <a:ext uri="{FF2B5EF4-FFF2-40B4-BE49-F238E27FC236}">
              <a16:creationId xmlns:a16="http://schemas.microsoft.com/office/drawing/2014/main" id="{AD563E1C-19BA-4F72-A593-A2CD685EA866}"/>
            </a:ext>
          </a:extLst>
        </xdr:cNvPr>
        <xdr:cNvGrpSpPr/>
      </xdr:nvGrpSpPr>
      <xdr:grpSpPr>
        <a:xfrm>
          <a:off x="208906" y="184851"/>
          <a:ext cx="3050549" cy="604669"/>
          <a:chOff x="2791304" y="276225"/>
          <a:chExt cx="4697162" cy="879193"/>
        </a:xfrm>
      </xdr:grpSpPr>
      <xdr:grpSp>
        <xdr:nvGrpSpPr>
          <xdr:cNvPr id="4" name="Lista de comprobación de elementos de vacaciones" descr="&quot;&quot;" title="Lista de comprobación de elementos de vacaciones">
            <a:extLst>
              <a:ext uri="{FF2B5EF4-FFF2-40B4-BE49-F238E27FC236}">
                <a16:creationId xmlns:a16="http://schemas.microsoft.com/office/drawing/2014/main" id="{6E9CADF7-A976-4220-86D3-BF90C015EC80}"/>
              </a:ext>
            </a:extLst>
          </xdr:cNvPr>
          <xdr:cNvGrpSpPr/>
        </xdr:nvGrpSpPr>
        <xdr:grpSpPr>
          <a:xfrm>
            <a:off x="2799789" y="276225"/>
            <a:ext cx="4688677" cy="879193"/>
            <a:chOff x="3686175" y="152400"/>
            <a:chExt cx="2978527" cy="879193"/>
          </a:xfrm>
        </xdr:grpSpPr>
        <xdr:sp macro="" textlink="">
          <xdr:nvSpPr>
            <xdr:cNvPr id="6" name="Cuadro de texto 321">
              <a:extLst>
                <a:ext uri="{FF2B5EF4-FFF2-40B4-BE49-F238E27FC236}">
                  <a16:creationId xmlns:a16="http://schemas.microsoft.com/office/drawing/2014/main" id="{A8296F7C-E411-4335-80CB-9EDD315E52A9}"/>
                </a:ext>
              </a:extLst>
            </xdr:cNvPr>
            <xdr:cNvSpPr txBox="1"/>
          </xdr:nvSpPr>
          <xdr:spPr>
            <a:xfrm>
              <a:off x="3686175" y="152400"/>
              <a:ext cx="2667000" cy="571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algn="l" rtl="0"/>
              <a:r>
                <a:rPr lang="es" sz="2000" b="1" spc="50" baseline="0">
                  <a:solidFill>
                    <a:schemeClr val="bg1"/>
                  </a:solidFill>
                  <a:latin typeface="+mj-lt"/>
                </a:rPr>
                <a:t>LECCION 4</a:t>
              </a:r>
            </a:p>
            <a:p>
              <a:pPr algn="l" rtl="0"/>
              <a:endParaRPr lang="en-US" sz="2000" b="1" spc="50" baseline="0">
                <a:solidFill>
                  <a:schemeClr val="bg1"/>
                </a:solidFill>
                <a:latin typeface="+mj-lt"/>
              </a:endParaRPr>
            </a:p>
          </xdr:txBody>
        </xdr:sp>
        <xdr:sp macro="" textlink="">
          <xdr:nvSpPr>
            <xdr:cNvPr id="7" name="Cuadro de texto 322">
              <a:extLst>
                <a:ext uri="{FF2B5EF4-FFF2-40B4-BE49-F238E27FC236}">
                  <a16:creationId xmlns:a16="http://schemas.microsoft.com/office/drawing/2014/main" id="{CC8CD1AF-0876-454E-B481-CBF804506322}"/>
                </a:ext>
              </a:extLst>
            </xdr:cNvPr>
            <xdr:cNvSpPr txBox="1"/>
          </xdr:nvSpPr>
          <xdr:spPr>
            <a:xfrm>
              <a:off x="3695191" y="704689"/>
              <a:ext cx="2969511" cy="3269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 rtl="0"/>
              <a:r>
                <a:rPr lang="es" sz="1400" spc="200" baseline="0">
                  <a:solidFill>
                    <a:schemeClr val="bg1"/>
                  </a:solidFill>
                  <a:latin typeface="+mn-lt"/>
                  <a:cs typeface="Arial" pitchFamily="34" charset="0"/>
                </a:rPr>
                <a:t>INDICE COINCIDIR</a:t>
              </a:r>
              <a:endParaRPr lang="en-US" sz="1400" spc="200" baseline="0">
                <a:solidFill>
                  <a:schemeClr val="bg1"/>
                </a:solidFill>
                <a:latin typeface="+mn-lt"/>
                <a:cs typeface="Arial" pitchFamily="34" charset="0"/>
              </a:endParaRPr>
            </a:p>
          </xdr:txBody>
        </xdr:sp>
      </xdr:grpSp>
      <xdr:cxnSp macro="">
        <xdr:nvCxnSpPr>
          <xdr:cNvPr id="5" name="Conector recto 4">
            <a:extLst>
              <a:ext uri="{FF2B5EF4-FFF2-40B4-BE49-F238E27FC236}">
                <a16:creationId xmlns:a16="http://schemas.microsoft.com/office/drawing/2014/main" id="{E7789AAA-9AA3-48EC-94B4-6A7EDF30C994}"/>
              </a:ext>
            </a:extLst>
          </xdr:cNvPr>
          <xdr:cNvCxnSpPr/>
        </xdr:nvCxnSpPr>
        <xdr:spPr>
          <a:xfrm>
            <a:off x="2791304" y="768343"/>
            <a:ext cx="4383015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6</xdr:col>
      <xdr:colOff>539115</xdr:colOff>
      <xdr:row>0</xdr:row>
      <xdr:rowOff>0</xdr:rowOff>
    </xdr:from>
    <xdr:to>
      <xdr:col>9</xdr:col>
      <xdr:colOff>1905</xdr:colOff>
      <xdr:row>2</xdr:row>
      <xdr:rowOff>131445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679A53A1-7AB9-4409-9F5B-4FE6B6ACC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8840" y="0"/>
          <a:ext cx="1834515" cy="493395"/>
        </a:xfrm>
        <a:prstGeom prst="rect">
          <a:avLst/>
        </a:prstGeom>
      </xdr:spPr>
    </xdr:pic>
    <xdr:clientData/>
  </xdr:twoCellAnchor>
  <xdr:twoCellAnchor editAs="oneCell">
    <xdr:from>
      <xdr:col>6</xdr:col>
      <xdr:colOff>725805</xdr:colOff>
      <xdr:row>3</xdr:row>
      <xdr:rowOff>68580</xdr:rowOff>
    </xdr:from>
    <xdr:to>
      <xdr:col>8</xdr:col>
      <xdr:colOff>591894</xdr:colOff>
      <xdr:row>6</xdr:row>
      <xdr:rowOff>95250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9CB686EC-4DDF-4909-B33D-19A1680CD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5530" y="611505"/>
          <a:ext cx="1447239" cy="569595"/>
        </a:xfrm>
        <a:prstGeom prst="rect">
          <a:avLst/>
        </a:prstGeom>
      </xdr:spPr>
    </xdr:pic>
    <xdr:clientData/>
  </xdr:twoCellAnchor>
  <xdr:twoCellAnchor editAs="oneCell">
    <xdr:from>
      <xdr:col>5</xdr:col>
      <xdr:colOff>396240</xdr:colOff>
      <xdr:row>0</xdr:row>
      <xdr:rowOff>0</xdr:rowOff>
    </xdr:from>
    <xdr:to>
      <xdr:col>6</xdr:col>
      <xdr:colOff>605790</xdr:colOff>
      <xdr:row>4</xdr:row>
      <xdr:rowOff>152400</xdr:rowOff>
    </xdr:to>
    <xdr:pic>
      <xdr:nvPicPr>
        <xdr:cNvPr id="10" name="Gráfico 9" descr="Publicidad">
          <a:extLst>
            <a:ext uri="{FF2B5EF4-FFF2-40B4-BE49-F238E27FC236}">
              <a16:creationId xmlns:a16="http://schemas.microsoft.com/office/drawing/2014/main" id="{93B34E30-6D61-409D-B65C-5E5677316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025390" y="0"/>
          <a:ext cx="1000125" cy="876300"/>
        </a:xfrm>
        <a:prstGeom prst="rect">
          <a:avLst/>
        </a:prstGeom>
      </xdr:spPr>
    </xdr:pic>
    <xdr:clientData/>
  </xdr:twoCellAnchor>
  <xdr:twoCellAnchor editAs="oneCell">
    <xdr:from>
      <xdr:col>2</xdr:col>
      <xdr:colOff>1049160</xdr:colOff>
      <xdr:row>0</xdr:row>
      <xdr:rowOff>0</xdr:rowOff>
    </xdr:from>
    <xdr:to>
      <xdr:col>4</xdr:col>
      <xdr:colOff>94755</xdr:colOff>
      <xdr:row>4</xdr:row>
      <xdr:rowOff>152400</xdr:rowOff>
    </xdr:to>
    <xdr:pic>
      <xdr:nvPicPr>
        <xdr:cNvPr id="11" name="Gráfico 10" descr="Inteligencia artificial">
          <a:extLst>
            <a:ext uri="{FF2B5EF4-FFF2-40B4-BE49-F238E27FC236}">
              <a16:creationId xmlns:a16="http://schemas.microsoft.com/office/drawing/2014/main" id="{4FB65293-70BC-4B61-9F45-50D8F6763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992260" y="0"/>
          <a:ext cx="948690" cy="876300"/>
        </a:xfrm>
        <a:prstGeom prst="rect">
          <a:avLst/>
        </a:prstGeom>
      </xdr:spPr>
    </xdr:pic>
    <xdr:clientData/>
  </xdr:twoCellAnchor>
  <xdr:twoCellAnchor editAs="oneCell">
    <xdr:from>
      <xdr:col>4</xdr:col>
      <xdr:colOff>122835</xdr:colOff>
      <xdr:row>0</xdr:row>
      <xdr:rowOff>0</xdr:rowOff>
    </xdr:from>
    <xdr:to>
      <xdr:col>5</xdr:col>
      <xdr:colOff>248565</xdr:colOff>
      <xdr:row>4</xdr:row>
      <xdr:rowOff>152400</xdr:rowOff>
    </xdr:to>
    <xdr:pic>
      <xdr:nvPicPr>
        <xdr:cNvPr id="12" name="Gráfico 11" descr="Pared de ladrillo de edificio">
          <a:extLst>
            <a:ext uri="{FF2B5EF4-FFF2-40B4-BE49-F238E27FC236}">
              <a16:creationId xmlns:a16="http://schemas.microsoft.com/office/drawing/2014/main" id="{005EB145-74EC-4690-9906-70D073787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961410" y="0"/>
          <a:ext cx="904875" cy="876300"/>
        </a:xfrm>
        <a:prstGeom prst="rect">
          <a:avLst/>
        </a:prstGeom>
      </xdr:spPr>
    </xdr:pic>
    <xdr:clientData/>
  </xdr:twoCellAnchor>
  <xdr:twoCellAnchor>
    <xdr:from>
      <xdr:col>4</xdr:col>
      <xdr:colOff>426720</xdr:colOff>
      <xdr:row>11</xdr:row>
      <xdr:rowOff>22860</xdr:rowOff>
    </xdr:from>
    <xdr:to>
      <xdr:col>6</xdr:col>
      <xdr:colOff>243840</xdr:colOff>
      <xdr:row>14</xdr:row>
      <xdr:rowOff>327660</xdr:rowOff>
    </xdr:to>
    <xdr:sp macro="" textlink="">
      <xdr:nvSpPr>
        <xdr:cNvPr id="17" name="Bocadillo: rectángulo con esquinas redondeadas 16">
          <a:extLst>
            <a:ext uri="{FF2B5EF4-FFF2-40B4-BE49-F238E27FC236}">
              <a16:creationId xmlns:a16="http://schemas.microsoft.com/office/drawing/2014/main" id="{F12DBB7F-B8C7-4E1E-9243-87A02D944734}"/>
            </a:ext>
          </a:extLst>
        </xdr:cNvPr>
        <xdr:cNvSpPr/>
      </xdr:nvSpPr>
      <xdr:spPr>
        <a:xfrm>
          <a:off x="3596640" y="2034540"/>
          <a:ext cx="1402080" cy="853440"/>
        </a:xfrm>
        <a:prstGeom prst="wedgeRoundRectCallout">
          <a:avLst>
            <a:gd name="adj1" fmla="val -143659"/>
            <a:gd name="adj2" fmla="val 4681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TRAE EL VALOR</a:t>
          </a:r>
          <a:r>
            <a:rPr lang="es-EC" sz="1100" baseline="0"/>
            <a:t> DE LA COLUMNA CON NOMBRE 'COLUM2)</a:t>
          </a:r>
          <a:endParaRPr lang="es-EC" sz="1100"/>
        </a:p>
      </xdr:txBody>
    </xdr:sp>
    <xdr:clientData/>
  </xdr:twoCellAnchor>
  <xdr:twoCellAnchor>
    <xdr:from>
      <xdr:col>0</xdr:col>
      <xdr:colOff>99060</xdr:colOff>
      <xdr:row>38</xdr:row>
      <xdr:rowOff>99060</xdr:rowOff>
    </xdr:from>
    <xdr:to>
      <xdr:col>8</xdr:col>
      <xdr:colOff>678180</xdr:colOff>
      <xdr:row>43</xdr:row>
      <xdr:rowOff>167640</xdr:rowOff>
    </xdr:to>
    <xdr:sp macro="" textlink="">
      <xdr:nvSpPr>
        <xdr:cNvPr id="18" name="Rectángulo: esquinas redondeadas 17">
          <a:extLst>
            <a:ext uri="{FF2B5EF4-FFF2-40B4-BE49-F238E27FC236}">
              <a16:creationId xmlns:a16="http://schemas.microsoft.com/office/drawing/2014/main" id="{1F827232-F239-4897-A5F4-E8C5C4E929A3}"/>
            </a:ext>
          </a:extLst>
        </xdr:cNvPr>
        <xdr:cNvSpPr/>
      </xdr:nvSpPr>
      <xdr:spPr>
        <a:xfrm>
          <a:off x="99060" y="7414260"/>
          <a:ext cx="7589520" cy="1028700"/>
        </a:xfrm>
        <a:prstGeom prst="round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2000" b="1" baseline="0"/>
            <a:t>EL MISMO PODER DE BUSCARV PERO SIN LIMITANTES DE ORDEN DE COLUMNA</a:t>
          </a:r>
        </a:p>
      </xdr:txBody>
    </xdr:sp>
    <xdr:clientData/>
  </xdr:twoCellAnchor>
  <xdr:twoCellAnchor>
    <xdr:from>
      <xdr:col>6</xdr:col>
      <xdr:colOff>365760</xdr:colOff>
      <xdr:row>46</xdr:row>
      <xdr:rowOff>121920</xdr:rowOff>
    </xdr:from>
    <xdr:to>
      <xdr:col>8</xdr:col>
      <xdr:colOff>563880</xdr:colOff>
      <xdr:row>51</xdr:row>
      <xdr:rowOff>68580</xdr:rowOff>
    </xdr:to>
    <xdr:sp macro="" textlink="">
      <xdr:nvSpPr>
        <xdr:cNvPr id="13" name="Rectángulo: esquinas redondeadas 12">
          <a:extLst>
            <a:ext uri="{FF2B5EF4-FFF2-40B4-BE49-F238E27FC236}">
              <a16:creationId xmlns:a16="http://schemas.microsoft.com/office/drawing/2014/main" id="{84B5DC7C-C4C8-487A-B3D5-A4ADBED8EC35}"/>
            </a:ext>
          </a:extLst>
        </xdr:cNvPr>
        <xdr:cNvSpPr/>
      </xdr:nvSpPr>
      <xdr:spPr>
        <a:xfrm>
          <a:off x="5791200" y="9029700"/>
          <a:ext cx="1783080" cy="10439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PARA USAR</a:t>
          </a:r>
          <a:r>
            <a:rPr lang="es-EC" sz="1100" baseline="0"/>
            <a:t> INDICE Y COINCIDIR LOS RANGOS DEBEN SER IGUALES</a:t>
          </a:r>
          <a:endParaRPr lang="es-EC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198120</xdr:colOff>
      <xdr:row>6</xdr:row>
      <xdr:rowOff>36450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D6CAF79-F290-4D21-9347-68315BDDBAAA}"/>
            </a:ext>
          </a:extLst>
        </xdr:cNvPr>
        <xdr:cNvSpPr/>
      </xdr:nvSpPr>
      <xdr:spPr>
        <a:xfrm>
          <a:off x="0" y="0"/>
          <a:ext cx="8054340" cy="1133730"/>
        </a:xfrm>
        <a:prstGeom prst="rect">
          <a:avLst/>
        </a:prstGeom>
        <a:solidFill>
          <a:srgbClr val="00203C"/>
        </a:solidFill>
        <a:ln>
          <a:solidFill>
            <a:srgbClr val="00203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GB" sz="1100"/>
        </a:p>
      </xdr:txBody>
    </xdr:sp>
    <xdr:clientData/>
  </xdr:twoCellAnchor>
  <xdr:twoCellAnchor editAs="oneCell">
    <xdr:from>
      <xdr:col>0</xdr:col>
      <xdr:colOff>208906</xdr:colOff>
      <xdr:row>1</xdr:row>
      <xdr:rowOff>1971</xdr:rowOff>
    </xdr:from>
    <xdr:to>
      <xdr:col>2</xdr:col>
      <xdr:colOff>868680</xdr:colOff>
      <xdr:row>4</xdr:row>
      <xdr:rowOff>42760</xdr:rowOff>
    </xdr:to>
    <xdr:grpSp>
      <xdr:nvGrpSpPr>
        <xdr:cNvPr id="3" name="Grupo 2" descr="&quot;&quot;" title="Lista de comprobación de elementos de vacaciones">
          <a:extLst>
            <a:ext uri="{FF2B5EF4-FFF2-40B4-BE49-F238E27FC236}">
              <a16:creationId xmlns:a16="http://schemas.microsoft.com/office/drawing/2014/main" id="{D770F930-490C-4C74-A7FD-B6EDBEAD615E}"/>
            </a:ext>
          </a:extLst>
        </xdr:cNvPr>
        <xdr:cNvGrpSpPr/>
      </xdr:nvGrpSpPr>
      <xdr:grpSpPr>
        <a:xfrm>
          <a:off x="208906" y="184851"/>
          <a:ext cx="2511434" cy="589429"/>
          <a:chOff x="2791304" y="276225"/>
          <a:chExt cx="6104916" cy="879193"/>
        </a:xfrm>
      </xdr:grpSpPr>
      <xdr:grpSp>
        <xdr:nvGrpSpPr>
          <xdr:cNvPr id="4" name="Lista de comprobación de elementos de vacaciones" descr="&quot;&quot;" title="Lista de comprobación de elementos de vacaciones">
            <a:extLst>
              <a:ext uri="{FF2B5EF4-FFF2-40B4-BE49-F238E27FC236}">
                <a16:creationId xmlns:a16="http://schemas.microsoft.com/office/drawing/2014/main" id="{0A1192BA-9BA3-4309-8557-F3C40263BBEA}"/>
              </a:ext>
            </a:extLst>
          </xdr:cNvPr>
          <xdr:cNvGrpSpPr/>
        </xdr:nvGrpSpPr>
        <xdr:grpSpPr>
          <a:xfrm>
            <a:off x="2799789" y="276225"/>
            <a:ext cx="6096431" cy="879193"/>
            <a:chOff x="3686175" y="152400"/>
            <a:chExt cx="3872816" cy="879193"/>
          </a:xfrm>
        </xdr:grpSpPr>
        <xdr:sp macro="" textlink="">
          <xdr:nvSpPr>
            <xdr:cNvPr id="6" name="Cuadro de texto 321">
              <a:extLst>
                <a:ext uri="{FF2B5EF4-FFF2-40B4-BE49-F238E27FC236}">
                  <a16:creationId xmlns:a16="http://schemas.microsoft.com/office/drawing/2014/main" id="{62ED7E37-50C8-4EC2-8B0C-89F759062D29}"/>
                </a:ext>
              </a:extLst>
            </xdr:cNvPr>
            <xdr:cNvSpPr txBox="1"/>
          </xdr:nvSpPr>
          <xdr:spPr>
            <a:xfrm>
              <a:off x="3686175" y="152400"/>
              <a:ext cx="2667000" cy="571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algn="l" rtl="0"/>
              <a:r>
                <a:rPr lang="es" sz="2000" b="1" spc="50" baseline="0">
                  <a:solidFill>
                    <a:schemeClr val="bg1"/>
                  </a:solidFill>
                  <a:latin typeface="+mj-lt"/>
                </a:rPr>
                <a:t>LECCION 4</a:t>
              </a:r>
            </a:p>
            <a:p>
              <a:pPr algn="l" rtl="0"/>
              <a:endParaRPr lang="en-US" sz="2000" b="1" spc="50" baseline="0">
                <a:solidFill>
                  <a:schemeClr val="bg1"/>
                </a:solidFill>
                <a:latin typeface="+mj-lt"/>
              </a:endParaRPr>
            </a:p>
          </xdr:txBody>
        </xdr:sp>
        <xdr:sp macro="" textlink="">
          <xdr:nvSpPr>
            <xdr:cNvPr id="7" name="Cuadro de texto 322">
              <a:extLst>
                <a:ext uri="{FF2B5EF4-FFF2-40B4-BE49-F238E27FC236}">
                  <a16:creationId xmlns:a16="http://schemas.microsoft.com/office/drawing/2014/main" id="{16AA246B-E10A-4616-B707-3B9BC2A62D9E}"/>
                </a:ext>
              </a:extLst>
            </xdr:cNvPr>
            <xdr:cNvSpPr txBox="1"/>
          </xdr:nvSpPr>
          <xdr:spPr>
            <a:xfrm>
              <a:off x="3695192" y="704689"/>
              <a:ext cx="3863799" cy="3269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 rtl="0"/>
              <a:r>
                <a:rPr lang="en-US" sz="1400" spc="200" baseline="0">
                  <a:solidFill>
                    <a:schemeClr val="bg1"/>
                  </a:solidFill>
                  <a:latin typeface="+mn-lt"/>
                  <a:cs typeface="Arial" pitchFamily="34" charset="0"/>
                </a:rPr>
                <a:t>BUSCARX (LO NUEVO)</a:t>
              </a:r>
            </a:p>
          </xdr:txBody>
        </xdr:sp>
      </xdr:grpSp>
      <xdr:cxnSp macro="">
        <xdr:nvCxnSpPr>
          <xdr:cNvPr id="5" name="Conector recto 4">
            <a:extLst>
              <a:ext uri="{FF2B5EF4-FFF2-40B4-BE49-F238E27FC236}">
                <a16:creationId xmlns:a16="http://schemas.microsoft.com/office/drawing/2014/main" id="{B037F5F6-95FB-4FE6-A13D-52F56DCE755F}"/>
              </a:ext>
            </a:extLst>
          </xdr:cNvPr>
          <xdr:cNvCxnSpPr/>
        </xdr:nvCxnSpPr>
        <xdr:spPr>
          <a:xfrm>
            <a:off x="2791304" y="768343"/>
            <a:ext cx="4383015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6</xdr:col>
      <xdr:colOff>142875</xdr:colOff>
      <xdr:row>0</xdr:row>
      <xdr:rowOff>0</xdr:rowOff>
    </xdr:from>
    <xdr:to>
      <xdr:col>9</xdr:col>
      <xdr:colOff>333375</xdr:colOff>
      <xdr:row>2</xdr:row>
      <xdr:rowOff>144780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64E26464-E9AE-4F7D-9A9A-DDF1AD0B2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5015" y="0"/>
          <a:ext cx="1813560" cy="510540"/>
        </a:xfrm>
        <a:prstGeom prst="rect">
          <a:avLst/>
        </a:prstGeom>
      </xdr:spPr>
    </xdr:pic>
    <xdr:clientData/>
  </xdr:twoCellAnchor>
  <xdr:twoCellAnchor editAs="oneCell">
    <xdr:from>
      <xdr:col>6</xdr:col>
      <xdr:colOff>459105</xdr:colOff>
      <xdr:row>3</xdr:row>
      <xdr:rowOff>3810</xdr:rowOff>
    </xdr:from>
    <xdr:to>
      <xdr:col>9</xdr:col>
      <xdr:colOff>277569</xdr:colOff>
      <xdr:row>6</xdr:row>
      <xdr:rowOff>24765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F57D14C-435A-4DF7-B894-FD9BFC636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1245" y="552450"/>
          <a:ext cx="1441524" cy="569595"/>
        </a:xfrm>
        <a:prstGeom prst="rect">
          <a:avLst/>
        </a:prstGeom>
      </xdr:spPr>
    </xdr:pic>
    <xdr:clientData/>
  </xdr:twoCellAnchor>
  <xdr:twoCellAnchor editAs="oneCell">
    <xdr:from>
      <xdr:col>2</xdr:col>
      <xdr:colOff>731520</xdr:colOff>
      <xdr:row>0</xdr:row>
      <xdr:rowOff>76200</xdr:rowOff>
    </xdr:from>
    <xdr:to>
      <xdr:col>3</xdr:col>
      <xdr:colOff>685800</xdr:colOff>
      <xdr:row>5</xdr:row>
      <xdr:rowOff>38100</xdr:rowOff>
    </xdr:to>
    <xdr:pic>
      <xdr:nvPicPr>
        <xdr:cNvPr id="10" name="Gráfico 9" descr="Publicidad">
          <a:extLst>
            <a:ext uri="{FF2B5EF4-FFF2-40B4-BE49-F238E27FC236}">
              <a16:creationId xmlns:a16="http://schemas.microsoft.com/office/drawing/2014/main" id="{045B546F-69ED-408E-A305-BD8757172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583180" y="76200"/>
          <a:ext cx="944880" cy="876300"/>
        </a:xfrm>
        <a:prstGeom prst="rect">
          <a:avLst/>
        </a:prstGeom>
      </xdr:spPr>
    </xdr:pic>
    <xdr:clientData/>
  </xdr:twoCellAnchor>
  <xdr:twoCellAnchor editAs="oneCell">
    <xdr:from>
      <xdr:col>3</xdr:col>
      <xdr:colOff>860565</xdr:colOff>
      <xdr:row>0</xdr:row>
      <xdr:rowOff>0</xdr:rowOff>
    </xdr:from>
    <xdr:to>
      <xdr:col>5</xdr:col>
      <xdr:colOff>1410</xdr:colOff>
      <xdr:row>4</xdr:row>
      <xdr:rowOff>152400</xdr:rowOff>
    </xdr:to>
    <xdr:pic>
      <xdr:nvPicPr>
        <xdr:cNvPr id="11" name="Gráfico 10" descr="Inteligencia artificial">
          <a:extLst>
            <a:ext uri="{FF2B5EF4-FFF2-40B4-BE49-F238E27FC236}">
              <a16:creationId xmlns:a16="http://schemas.microsoft.com/office/drawing/2014/main" id="{7A3C8C27-23B2-4ABD-A45E-270B81012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702825" y="0"/>
          <a:ext cx="946785" cy="883920"/>
        </a:xfrm>
        <a:prstGeom prst="rect">
          <a:avLst/>
        </a:prstGeom>
      </xdr:spPr>
    </xdr:pic>
    <xdr:clientData/>
  </xdr:twoCellAnchor>
  <xdr:twoCellAnchor editAs="oneCell">
    <xdr:from>
      <xdr:col>5</xdr:col>
      <xdr:colOff>82830</xdr:colOff>
      <xdr:row>0</xdr:row>
      <xdr:rowOff>7620</xdr:rowOff>
    </xdr:from>
    <xdr:to>
      <xdr:col>6</xdr:col>
      <xdr:colOff>4725</xdr:colOff>
      <xdr:row>4</xdr:row>
      <xdr:rowOff>152400</xdr:rowOff>
    </xdr:to>
    <xdr:pic>
      <xdr:nvPicPr>
        <xdr:cNvPr id="12" name="Gráfico 11" descr="Pared de ladrillo de edificio">
          <a:extLst>
            <a:ext uri="{FF2B5EF4-FFF2-40B4-BE49-F238E27FC236}">
              <a16:creationId xmlns:a16="http://schemas.microsoft.com/office/drawing/2014/main" id="{A3CA7EF5-F3D3-4C7F-BBDF-DD2E0206D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731030" y="7620"/>
          <a:ext cx="965835" cy="876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15240</xdr:colOff>
      <xdr:row>6</xdr:row>
      <xdr:rowOff>36450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C00E5E3-D3B9-4083-974B-CD6110381B52}"/>
            </a:ext>
          </a:extLst>
        </xdr:cNvPr>
        <xdr:cNvSpPr/>
      </xdr:nvSpPr>
      <xdr:spPr>
        <a:xfrm>
          <a:off x="0" y="0"/>
          <a:ext cx="8039100" cy="1133730"/>
        </a:xfrm>
        <a:prstGeom prst="rect">
          <a:avLst/>
        </a:prstGeom>
        <a:solidFill>
          <a:srgbClr val="00203C"/>
        </a:solidFill>
        <a:ln>
          <a:solidFill>
            <a:srgbClr val="00203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GB" sz="1100"/>
        </a:p>
      </xdr:txBody>
    </xdr:sp>
    <xdr:clientData/>
  </xdr:twoCellAnchor>
  <xdr:twoCellAnchor editAs="oneCell">
    <xdr:from>
      <xdr:col>0</xdr:col>
      <xdr:colOff>208906</xdr:colOff>
      <xdr:row>1</xdr:row>
      <xdr:rowOff>1971</xdr:rowOff>
    </xdr:from>
    <xdr:to>
      <xdr:col>2</xdr:col>
      <xdr:colOff>975360</xdr:colOff>
      <xdr:row>4</xdr:row>
      <xdr:rowOff>42760</xdr:rowOff>
    </xdr:to>
    <xdr:grpSp>
      <xdr:nvGrpSpPr>
        <xdr:cNvPr id="3" name="Grupo 2" descr="&quot;&quot;" title="Lista de comprobación de elementos de vacaciones">
          <a:extLst>
            <a:ext uri="{FF2B5EF4-FFF2-40B4-BE49-F238E27FC236}">
              <a16:creationId xmlns:a16="http://schemas.microsoft.com/office/drawing/2014/main" id="{0717ECAA-D11A-4DFE-AF58-5F69036173D8}"/>
            </a:ext>
          </a:extLst>
        </xdr:cNvPr>
        <xdr:cNvGrpSpPr/>
      </xdr:nvGrpSpPr>
      <xdr:grpSpPr>
        <a:xfrm>
          <a:off x="208906" y="184851"/>
          <a:ext cx="2511434" cy="589429"/>
          <a:chOff x="2791304" y="276225"/>
          <a:chExt cx="6104916" cy="879193"/>
        </a:xfrm>
      </xdr:grpSpPr>
      <xdr:grpSp>
        <xdr:nvGrpSpPr>
          <xdr:cNvPr id="4" name="Lista de comprobación de elementos de vacaciones" descr="&quot;&quot;" title="Lista de comprobación de elementos de vacaciones">
            <a:extLst>
              <a:ext uri="{FF2B5EF4-FFF2-40B4-BE49-F238E27FC236}">
                <a16:creationId xmlns:a16="http://schemas.microsoft.com/office/drawing/2014/main" id="{5C9BFECD-7E39-47BF-AE1F-C07CE3F4DFB3}"/>
              </a:ext>
            </a:extLst>
          </xdr:cNvPr>
          <xdr:cNvGrpSpPr/>
        </xdr:nvGrpSpPr>
        <xdr:grpSpPr>
          <a:xfrm>
            <a:off x="2799789" y="276225"/>
            <a:ext cx="6096431" cy="879193"/>
            <a:chOff x="3686175" y="152400"/>
            <a:chExt cx="3872816" cy="879193"/>
          </a:xfrm>
        </xdr:grpSpPr>
        <xdr:sp macro="" textlink="">
          <xdr:nvSpPr>
            <xdr:cNvPr id="6" name="Cuadro de texto 321">
              <a:extLst>
                <a:ext uri="{FF2B5EF4-FFF2-40B4-BE49-F238E27FC236}">
                  <a16:creationId xmlns:a16="http://schemas.microsoft.com/office/drawing/2014/main" id="{A46CAAB4-526C-42E1-99F2-FCD438B57D02}"/>
                </a:ext>
              </a:extLst>
            </xdr:cNvPr>
            <xdr:cNvSpPr txBox="1"/>
          </xdr:nvSpPr>
          <xdr:spPr>
            <a:xfrm>
              <a:off x="3686175" y="152400"/>
              <a:ext cx="2667000" cy="571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algn="l" rtl="0"/>
              <a:r>
                <a:rPr lang="es" sz="2000" b="1" spc="50" baseline="0">
                  <a:solidFill>
                    <a:schemeClr val="bg1"/>
                  </a:solidFill>
                  <a:latin typeface="+mj-lt"/>
                </a:rPr>
                <a:t>LECCION 4</a:t>
              </a:r>
            </a:p>
            <a:p>
              <a:pPr algn="l" rtl="0"/>
              <a:endParaRPr lang="en-US" sz="2000" b="1" spc="50" baseline="0">
                <a:solidFill>
                  <a:schemeClr val="bg1"/>
                </a:solidFill>
                <a:latin typeface="+mj-lt"/>
              </a:endParaRPr>
            </a:p>
          </xdr:txBody>
        </xdr:sp>
        <xdr:sp macro="" textlink="">
          <xdr:nvSpPr>
            <xdr:cNvPr id="7" name="Cuadro de texto 322">
              <a:extLst>
                <a:ext uri="{FF2B5EF4-FFF2-40B4-BE49-F238E27FC236}">
                  <a16:creationId xmlns:a16="http://schemas.microsoft.com/office/drawing/2014/main" id="{C8A97919-45CC-4DFE-8BFC-9C0F8E37606C}"/>
                </a:ext>
              </a:extLst>
            </xdr:cNvPr>
            <xdr:cNvSpPr txBox="1"/>
          </xdr:nvSpPr>
          <xdr:spPr>
            <a:xfrm>
              <a:off x="3695192" y="704689"/>
              <a:ext cx="3863799" cy="3269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 rtl="0"/>
              <a:r>
                <a:rPr lang="en-US" sz="1400" spc="200" baseline="0">
                  <a:solidFill>
                    <a:schemeClr val="bg1"/>
                  </a:solidFill>
                  <a:latin typeface="+mn-lt"/>
                  <a:cs typeface="Arial" pitchFamily="34" charset="0"/>
                </a:rPr>
                <a:t>DESAFIO 1</a:t>
              </a:r>
            </a:p>
          </xdr:txBody>
        </xdr:sp>
      </xdr:grpSp>
      <xdr:cxnSp macro="">
        <xdr:nvCxnSpPr>
          <xdr:cNvPr id="5" name="Conector recto 4">
            <a:extLst>
              <a:ext uri="{FF2B5EF4-FFF2-40B4-BE49-F238E27FC236}">
                <a16:creationId xmlns:a16="http://schemas.microsoft.com/office/drawing/2014/main" id="{D59BCD40-16DF-4AF2-A25F-5E26FE67C319}"/>
              </a:ext>
            </a:extLst>
          </xdr:cNvPr>
          <xdr:cNvCxnSpPr/>
        </xdr:nvCxnSpPr>
        <xdr:spPr>
          <a:xfrm>
            <a:off x="2791304" y="768343"/>
            <a:ext cx="4383015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5</xdr:col>
      <xdr:colOff>668655</xdr:colOff>
      <xdr:row>0</xdr:row>
      <xdr:rowOff>0</xdr:rowOff>
    </xdr:from>
    <xdr:to>
      <xdr:col>7</xdr:col>
      <xdr:colOff>59055</xdr:colOff>
      <xdr:row>2</xdr:row>
      <xdr:rowOff>144780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8E27ED89-5F88-4580-9F6B-D6FC68B0D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6975" y="0"/>
          <a:ext cx="1813560" cy="510540"/>
        </a:xfrm>
        <a:prstGeom prst="rect">
          <a:avLst/>
        </a:prstGeom>
      </xdr:spPr>
    </xdr:pic>
    <xdr:clientData/>
  </xdr:twoCellAnchor>
  <xdr:twoCellAnchor editAs="oneCell">
    <xdr:from>
      <xdr:col>5</xdr:col>
      <xdr:colOff>862965</xdr:colOff>
      <xdr:row>3</xdr:row>
      <xdr:rowOff>49530</xdr:rowOff>
    </xdr:from>
    <xdr:to>
      <xdr:col>6</xdr:col>
      <xdr:colOff>1092909</xdr:colOff>
      <xdr:row>6</xdr:row>
      <xdr:rowOff>70485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3BEDE96-E9BB-44D0-8B68-08F8E124B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1285" y="598170"/>
          <a:ext cx="1441524" cy="56959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571500</xdr:colOff>
      <xdr:row>0</xdr:row>
      <xdr:rowOff>0</xdr:rowOff>
    </xdr:from>
    <xdr:to>
      <xdr:col>2</xdr:col>
      <xdr:colOff>1516380</xdr:colOff>
      <xdr:row>4</xdr:row>
      <xdr:rowOff>144780</xdr:rowOff>
    </xdr:to>
    <xdr:pic>
      <xdr:nvPicPr>
        <xdr:cNvPr id="10" name="Gráfico 9" descr="Publicidad">
          <a:extLst>
            <a:ext uri="{FF2B5EF4-FFF2-40B4-BE49-F238E27FC236}">
              <a16:creationId xmlns:a16="http://schemas.microsoft.com/office/drawing/2014/main" id="{45B125B4-2710-4D98-94B9-AB592CC5B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316480" y="0"/>
          <a:ext cx="944880" cy="876300"/>
        </a:xfrm>
        <a:prstGeom prst="rect">
          <a:avLst/>
        </a:prstGeom>
      </xdr:spPr>
    </xdr:pic>
    <xdr:clientData/>
  </xdr:twoCellAnchor>
  <xdr:twoCellAnchor editAs="oneCell">
    <xdr:from>
      <xdr:col>3</xdr:col>
      <xdr:colOff>121425</xdr:colOff>
      <xdr:row>0</xdr:row>
      <xdr:rowOff>0</xdr:rowOff>
    </xdr:from>
    <xdr:to>
      <xdr:col>3</xdr:col>
      <xdr:colOff>1068210</xdr:colOff>
      <xdr:row>4</xdr:row>
      <xdr:rowOff>152400</xdr:rowOff>
    </xdr:to>
    <xdr:pic>
      <xdr:nvPicPr>
        <xdr:cNvPr id="11" name="Gráfico 10" descr="Inteligencia artificial">
          <a:extLst>
            <a:ext uri="{FF2B5EF4-FFF2-40B4-BE49-F238E27FC236}">
              <a16:creationId xmlns:a16="http://schemas.microsoft.com/office/drawing/2014/main" id="{21E92A77-B959-4ECE-8270-3BFAC33F82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398025" y="0"/>
          <a:ext cx="946785" cy="883920"/>
        </a:xfrm>
        <a:prstGeom prst="rect">
          <a:avLst/>
        </a:prstGeom>
      </xdr:spPr>
    </xdr:pic>
    <xdr:clientData/>
  </xdr:twoCellAnchor>
  <xdr:twoCellAnchor editAs="oneCell">
    <xdr:from>
      <xdr:col>3</xdr:col>
      <xdr:colOff>1096290</xdr:colOff>
      <xdr:row>0</xdr:row>
      <xdr:rowOff>0</xdr:rowOff>
    </xdr:from>
    <xdr:to>
      <xdr:col>4</xdr:col>
      <xdr:colOff>941985</xdr:colOff>
      <xdr:row>4</xdr:row>
      <xdr:rowOff>144780</xdr:rowOff>
    </xdr:to>
    <xdr:pic>
      <xdr:nvPicPr>
        <xdr:cNvPr id="12" name="Gráfico 11" descr="Pared de ladrillo de edificio">
          <a:extLst>
            <a:ext uri="{FF2B5EF4-FFF2-40B4-BE49-F238E27FC236}">
              <a16:creationId xmlns:a16="http://schemas.microsoft.com/office/drawing/2014/main" id="{825696A4-921D-4914-B920-40F188537C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372890" y="0"/>
          <a:ext cx="958215" cy="876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121920</xdr:colOff>
      <xdr:row>6</xdr:row>
      <xdr:rowOff>36450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66246CE-0D13-4206-AE9A-184E01DD56C4}"/>
            </a:ext>
          </a:extLst>
        </xdr:cNvPr>
        <xdr:cNvSpPr/>
      </xdr:nvSpPr>
      <xdr:spPr>
        <a:xfrm>
          <a:off x="0" y="0"/>
          <a:ext cx="8046720" cy="1133730"/>
        </a:xfrm>
        <a:prstGeom prst="rect">
          <a:avLst/>
        </a:prstGeom>
        <a:solidFill>
          <a:srgbClr val="00203C"/>
        </a:solidFill>
        <a:ln>
          <a:solidFill>
            <a:srgbClr val="00203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GB" sz="1100"/>
        </a:p>
      </xdr:txBody>
    </xdr:sp>
    <xdr:clientData/>
  </xdr:twoCellAnchor>
  <xdr:twoCellAnchor editAs="oneCell">
    <xdr:from>
      <xdr:col>0</xdr:col>
      <xdr:colOff>208906</xdr:colOff>
      <xdr:row>1</xdr:row>
      <xdr:rowOff>1971</xdr:rowOff>
    </xdr:from>
    <xdr:to>
      <xdr:col>3</xdr:col>
      <xdr:colOff>342900</xdr:colOff>
      <xdr:row>4</xdr:row>
      <xdr:rowOff>42760</xdr:rowOff>
    </xdr:to>
    <xdr:grpSp>
      <xdr:nvGrpSpPr>
        <xdr:cNvPr id="3" name="Grupo 2" descr="&quot;&quot;" title="Lista de comprobación de elementos de vacaciones">
          <a:extLst>
            <a:ext uri="{FF2B5EF4-FFF2-40B4-BE49-F238E27FC236}">
              <a16:creationId xmlns:a16="http://schemas.microsoft.com/office/drawing/2014/main" id="{6E00ECEE-020A-4863-A460-F040196B82AE}"/>
            </a:ext>
          </a:extLst>
        </xdr:cNvPr>
        <xdr:cNvGrpSpPr/>
      </xdr:nvGrpSpPr>
      <xdr:grpSpPr>
        <a:xfrm>
          <a:off x="208906" y="184851"/>
          <a:ext cx="2511434" cy="589429"/>
          <a:chOff x="2791304" y="276225"/>
          <a:chExt cx="6104916" cy="879193"/>
        </a:xfrm>
      </xdr:grpSpPr>
      <xdr:grpSp>
        <xdr:nvGrpSpPr>
          <xdr:cNvPr id="4" name="Lista de comprobación de elementos de vacaciones" descr="&quot;&quot;" title="Lista de comprobación de elementos de vacaciones">
            <a:extLst>
              <a:ext uri="{FF2B5EF4-FFF2-40B4-BE49-F238E27FC236}">
                <a16:creationId xmlns:a16="http://schemas.microsoft.com/office/drawing/2014/main" id="{2597D706-C643-4B98-8B52-90D63F4DC9D0}"/>
              </a:ext>
            </a:extLst>
          </xdr:cNvPr>
          <xdr:cNvGrpSpPr/>
        </xdr:nvGrpSpPr>
        <xdr:grpSpPr>
          <a:xfrm>
            <a:off x="2799789" y="276225"/>
            <a:ext cx="6096431" cy="879193"/>
            <a:chOff x="3686175" y="152400"/>
            <a:chExt cx="3872816" cy="879193"/>
          </a:xfrm>
        </xdr:grpSpPr>
        <xdr:sp macro="" textlink="">
          <xdr:nvSpPr>
            <xdr:cNvPr id="6" name="Cuadro de texto 321">
              <a:extLst>
                <a:ext uri="{FF2B5EF4-FFF2-40B4-BE49-F238E27FC236}">
                  <a16:creationId xmlns:a16="http://schemas.microsoft.com/office/drawing/2014/main" id="{3328778E-D62E-4FCF-AA64-373328724E82}"/>
                </a:ext>
              </a:extLst>
            </xdr:cNvPr>
            <xdr:cNvSpPr txBox="1"/>
          </xdr:nvSpPr>
          <xdr:spPr>
            <a:xfrm>
              <a:off x="3686175" y="152400"/>
              <a:ext cx="2667000" cy="571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algn="l" rtl="0"/>
              <a:r>
                <a:rPr lang="es" sz="2000" b="1" spc="50" baseline="0">
                  <a:solidFill>
                    <a:schemeClr val="bg1"/>
                  </a:solidFill>
                  <a:latin typeface="+mj-lt"/>
                </a:rPr>
                <a:t>LECCION 4</a:t>
              </a:r>
            </a:p>
            <a:p>
              <a:pPr algn="l" rtl="0"/>
              <a:endParaRPr lang="en-US" sz="2000" b="1" spc="50" baseline="0">
                <a:solidFill>
                  <a:schemeClr val="bg1"/>
                </a:solidFill>
                <a:latin typeface="+mj-lt"/>
              </a:endParaRPr>
            </a:p>
          </xdr:txBody>
        </xdr:sp>
        <xdr:sp macro="" textlink="">
          <xdr:nvSpPr>
            <xdr:cNvPr id="7" name="Cuadro de texto 322">
              <a:extLst>
                <a:ext uri="{FF2B5EF4-FFF2-40B4-BE49-F238E27FC236}">
                  <a16:creationId xmlns:a16="http://schemas.microsoft.com/office/drawing/2014/main" id="{0E143BD0-FACA-4DC9-8FC7-ECD1E404931D}"/>
                </a:ext>
              </a:extLst>
            </xdr:cNvPr>
            <xdr:cNvSpPr txBox="1"/>
          </xdr:nvSpPr>
          <xdr:spPr>
            <a:xfrm>
              <a:off x="3695192" y="704689"/>
              <a:ext cx="3863799" cy="3269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 rtl="0"/>
              <a:r>
                <a:rPr lang="en-US" sz="1400" spc="200" baseline="0">
                  <a:solidFill>
                    <a:schemeClr val="bg1"/>
                  </a:solidFill>
                  <a:latin typeface="+mn-lt"/>
                  <a:cs typeface="Arial" pitchFamily="34" charset="0"/>
                </a:rPr>
                <a:t>DESAFIO 2</a:t>
              </a:r>
            </a:p>
          </xdr:txBody>
        </xdr:sp>
      </xdr:grpSp>
      <xdr:cxnSp macro="">
        <xdr:nvCxnSpPr>
          <xdr:cNvPr id="5" name="Conector recto 4">
            <a:extLst>
              <a:ext uri="{FF2B5EF4-FFF2-40B4-BE49-F238E27FC236}">
                <a16:creationId xmlns:a16="http://schemas.microsoft.com/office/drawing/2014/main" id="{EB183CEB-EC25-4DCD-A239-917C0A9A24BC}"/>
              </a:ext>
            </a:extLst>
          </xdr:cNvPr>
          <xdr:cNvCxnSpPr/>
        </xdr:nvCxnSpPr>
        <xdr:spPr>
          <a:xfrm>
            <a:off x="2791304" y="768343"/>
            <a:ext cx="4383015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7</xdr:col>
      <xdr:colOff>516255</xdr:colOff>
      <xdr:row>0</xdr:row>
      <xdr:rowOff>0</xdr:rowOff>
    </xdr:from>
    <xdr:to>
      <xdr:col>9</xdr:col>
      <xdr:colOff>744855</xdr:colOff>
      <xdr:row>2</xdr:row>
      <xdr:rowOff>144780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C6236343-D825-4FD1-8DFD-4A065B083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63615" y="0"/>
          <a:ext cx="1813560" cy="510540"/>
        </a:xfrm>
        <a:prstGeom prst="rect">
          <a:avLst/>
        </a:prstGeom>
      </xdr:spPr>
    </xdr:pic>
    <xdr:clientData/>
  </xdr:twoCellAnchor>
  <xdr:twoCellAnchor editAs="oneCell">
    <xdr:from>
      <xdr:col>7</xdr:col>
      <xdr:colOff>710565</xdr:colOff>
      <xdr:row>3</xdr:row>
      <xdr:rowOff>41910</xdr:rowOff>
    </xdr:from>
    <xdr:to>
      <xdr:col>9</xdr:col>
      <xdr:colOff>567129</xdr:colOff>
      <xdr:row>6</xdr:row>
      <xdr:rowOff>62865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68A79E25-6488-4A29-B836-07128939F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7925" y="590550"/>
          <a:ext cx="1441524" cy="56959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571500</xdr:colOff>
      <xdr:row>0</xdr:row>
      <xdr:rowOff>0</xdr:rowOff>
    </xdr:from>
    <xdr:to>
      <xdr:col>3</xdr:col>
      <xdr:colOff>723900</xdr:colOff>
      <xdr:row>4</xdr:row>
      <xdr:rowOff>144780</xdr:rowOff>
    </xdr:to>
    <xdr:pic>
      <xdr:nvPicPr>
        <xdr:cNvPr id="10" name="Gráfico 9" descr="Publicidad">
          <a:extLst>
            <a:ext uri="{FF2B5EF4-FFF2-40B4-BE49-F238E27FC236}">
              <a16:creationId xmlns:a16="http://schemas.microsoft.com/office/drawing/2014/main" id="{5EDB2CF4-6A36-4AF6-8528-F60684008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316480" y="0"/>
          <a:ext cx="944880" cy="876300"/>
        </a:xfrm>
        <a:prstGeom prst="rect">
          <a:avLst/>
        </a:prstGeom>
      </xdr:spPr>
    </xdr:pic>
    <xdr:clientData/>
  </xdr:twoCellAnchor>
  <xdr:twoCellAnchor editAs="oneCell">
    <xdr:from>
      <xdr:col>3</xdr:col>
      <xdr:colOff>731025</xdr:colOff>
      <xdr:row>0</xdr:row>
      <xdr:rowOff>0</xdr:rowOff>
    </xdr:from>
    <xdr:to>
      <xdr:col>5</xdr:col>
      <xdr:colOff>92850</xdr:colOff>
      <xdr:row>4</xdr:row>
      <xdr:rowOff>152400</xdr:rowOff>
    </xdr:to>
    <xdr:pic>
      <xdr:nvPicPr>
        <xdr:cNvPr id="11" name="Gráfico 10" descr="Inteligencia artificial">
          <a:extLst>
            <a:ext uri="{FF2B5EF4-FFF2-40B4-BE49-F238E27FC236}">
              <a16:creationId xmlns:a16="http://schemas.microsoft.com/office/drawing/2014/main" id="{6454CC8A-E4E5-4A83-81EC-917FCF72D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108465" y="0"/>
          <a:ext cx="946785" cy="883920"/>
        </a:xfrm>
        <a:prstGeom prst="rect">
          <a:avLst/>
        </a:prstGeom>
      </xdr:spPr>
    </xdr:pic>
    <xdr:clientData/>
  </xdr:twoCellAnchor>
  <xdr:twoCellAnchor editAs="oneCell">
    <xdr:from>
      <xdr:col>4</xdr:col>
      <xdr:colOff>776250</xdr:colOff>
      <xdr:row>0</xdr:row>
      <xdr:rowOff>0</xdr:rowOff>
    </xdr:from>
    <xdr:to>
      <xdr:col>6</xdr:col>
      <xdr:colOff>157125</xdr:colOff>
      <xdr:row>4</xdr:row>
      <xdr:rowOff>144780</xdr:rowOff>
    </xdr:to>
    <xdr:pic>
      <xdr:nvPicPr>
        <xdr:cNvPr id="12" name="Gráfico 11" descr="Pared de ladrillo de edificio">
          <a:extLst>
            <a:ext uri="{FF2B5EF4-FFF2-40B4-BE49-F238E27FC236}">
              <a16:creationId xmlns:a16="http://schemas.microsoft.com/office/drawing/2014/main" id="{005CFDC1-3968-4B62-BE9C-2FD2371CA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946170" y="0"/>
          <a:ext cx="965835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80208-9CD6-4518-9438-DB944E2BFCCE}">
  <sheetPr>
    <tabColor theme="4" tint="-0.499984740745262"/>
  </sheetPr>
  <dimension ref="B9:N65"/>
  <sheetViews>
    <sheetView showGridLines="0" topLeftCell="A11" workbookViewId="0">
      <selection activeCell="F27" sqref="F27"/>
    </sheetView>
  </sheetViews>
  <sheetFormatPr baseColWidth="10" defaultRowHeight="14.4" x14ac:dyDescent="0.3"/>
  <cols>
    <col min="1" max="1" width="4.88671875" customWidth="1"/>
    <col min="2" max="2" width="11.88671875" bestFit="1" customWidth="1"/>
    <col min="4" max="4" width="19.109375" customWidth="1"/>
    <col min="5" max="5" width="23.21875" customWidth="1"/>
    <col min="6" max="6" width="11.5546875" customWidth="1"/>
    <col min="8" max="8" width="11.88671875" bestFit="1" customWidth="1"/>
    <col min="10" max="10" width="13" customWidth="1"/>
    <col min="11" max="11" width="13.109375" customWidth="1"/>
    <col min="12" max="13" width="11.88671875" bestFit="1" customWidth="1"/>
  </cols>
  <sheetData>
    <row r="9" spans="2:11" ht="21" x14ac:dyDescent="0.4">
      <c r="B9" s="6" t="s">
        <v>17</v>
      </c>
      <c r="F9" t="s">
        <v>75</v>
      </c>
    </row>
    <row r="10" spans="2:11" ht="21" x14ac:dyDescent="0.4">
      <c r="B10" s="6"/>
    </row>
    <row r="11" spans="2:11" ht="21" x14ac:dyDescent="0.4">
      <c r="B11" s="6"/>
    </row>
    <row r="12" spans="2:11" ht="21" x14ac:dyDescent="0.4">
      <c r="B12" s="6"/>
    </row>
    <row r="15" spans="2:11" x14ac:dyDescent="0.3">
      <c r="B15" s="1" t="s">
        <v>5</v>
      </c>
      <c r="C15" s="1" t="s">
        <v>10</v>
      </c>
      <c r="D15" s="1" t="s">
        <v>12</v>
      </c>
      <c r="E15" s="1" t="s">
        <v>16</v>
      </c>
      <c r="F15" s="1" t="s">
        <v>0</v>
      </c>
      <c r="I15" s="1" t="s">
        <v>5</v>
      </c>
      <c r="J15" s="1" t="s">
        <v>12</v>
      </c>
      <c r="K15" s="1" t="s">
        <v>16</v>
      </c>
    </row>
    <row r="16" spans="2:11" x14ac:dyDescent="0.3">
      <c r="B16" t="s">
        <v>6</v>
      </c>
      <c r="C16" t="s">
        <v>11</v>
      </c>
      <c r="D16">
        <v>1</v>
      </c>
      <c r="E16">
        <f>VLOOKUP(B16,$I$15:$K$21,3,1)</f>
        <v>4565</v>
      </c>
      <c r="F16" t="str">
        <f ca="1">_xlfn.FORMULATEXT(E16)</f>
        <v>=BUSCARV(B16;$I$15:$K$21;3;1)</v>
      </c>
      <c r="I16" t="s">
        <v>6</v>
      </c>
      <c r="J16">
        <v>1</v>
      </c>
      <c r="K16" s="10">
        <v>34</v>
      </c>
    </row>
    <row r="17" spans="2:13" x14ac:dyDescent="0.3">
      <c r="B17" t="s">
        <v>6</v>
      </c>
      <c r="C17" t="s">
        <v>11</v>
      </c>
      <c r="D17">
        <v>2</v>
      </c>
      <c r="E17">
        <f t="shared" ref="E17:E21" si="0">VLOOKUP(B17,$I$15:$K$21,3,0)</f>
        <v>34</v>
      </c>
      <c r="F17" t="str">
        <f t="shared" ref="F17:F21" ca="1" si="1">_xlfn.FORMULATEXT(E17)</f>
        <v>=BUSCARV(B17;$I$15:$K$21;3;0)</v>
      </c>
      <c r="I17" t="s">
        <v>6</v>
      </c>
      <c r="J17">
        <v>2</v>
      </c>
      <c r="K17" s="10">
        <v>345</v>
      </c>
    </row>
    <row r="18" spans="2:13" x14ac:dyDescent="0.3">
      <c r="B18" t="s">
        <v>6</v>
      </c>
      <c r="C18" t="s">
        <v>11</v>
      </c>
      <c r="D18">
        <v>3</v>
      </c>
      <c r="E18">
        <f t="shared" si="0"/>
        <v>34</v>
      </c>
      <c r="F18" t="str">
        <f t="shared" ca="1" si="1"/>
        <v>=BUSCARV(B18;$I$15:$K$21;3;0)</v>
      </c>
      <c r="I18" s="49" t="s">
        <v>6</v>
      </c>
      <c r="J18" s="49">
        <v>3</v>
      </c>
      <c r="K18" s="50">
        <v>4565</v>
      </c>
    </row>
    <row r="19" spans="2:13" x14ac:dyDescent="0.3">
      <c r="B19" t="s">
        <v>7</v>
      </c>
      <c r="C19" t="s">
        <v>13</v>
      </c>
      <c r="D19">
        <v>1</v>
      </c>
      <c r="E19">
        <f t="shared" si="0"/>
        <v>32</v>
      </c>
      <c r="F19" t="str">
        <f t="shared" ca="1" si="1"/>
        <v>=BUSCARV(B19;$I$15:$K$21;3;0)</v>
      </c>
      <c r="I19" t="s">
        <v>7</v>
      </c>
      <c r="J19">
        <v>1</v>
      </c>
      <c r="K19" s="10">
        <v>32</v>
      </c>
    </row>
    <row r="20" spans="2:13" x14ac:dyDescent="0.3">
      <c r="B20" t="s">
        <v>8</v>
      </c>
      <c r="C20" t="s">
        <v>14</v>
      </c>
      <c r="D20">
        <v>1</v>
      </c>
      <c r="E20">
        <f t="shared" si="0"/>
        <v>432456</v>
      </c>
      <c r="F20" t="str">
        <f t="shared" ca="1" si="1"/>
        <v>=BUSCARV(B20;$I$15:$K$21;3;0)</v>
      </c>
      <c r="I20" t="s">
        <v>8</v>
      </c>
      <c r="J20">
        <v>1</v>
      </c>
      <c r="K20" s="10">
        <v>432456</v>
      </c>
    </row>
    <row r="21" spans="2:13" x14ac:dyDescent="0.3">
      <c r="B21" t="s">
        <v>9</v>
      </c>
      <c r="C21" t="s">
        <v>15</v>
      </c>
      <c r="D21">
        <v>2</v>
      </c>
      <c r="E21">
        <f t="shared" si="0"/>
        <v>54356</v>
      </c>
      <c r="F21" t="str">
        <f t="shared" ca="1" si="1"/>
        <v>=BUSCARV(B21;$I$15:$K$21;3;0)</v>
      </c>
      <c r="I21" t="s">
        <v>9</v>
      </c>
      <c r="J21">
        <v>2</v>
      </c>
      <c r="K21" s="10">
        <v>54356</v>
      </c>
    </row>
    <row r="26" spans="2:13" x14ac:dyDescent="0.3">
      <c r="B26" t="s">
        <v>18</v>
      </c>
      <c r="C26" s="1" t="s">
        <v>5</v>
      </c>
      <c r="D26" s="1" t="s">
        <v>10</v>
      </c>
      <c r="E26" s="1" t="s">
        <v>12</v>
      </c>
      <c r="F26" s="1" t="s">
        <v>16</v>
      </c>
      <c r="G26" s="1" t="s">
        <v>0</v>
      </c>
      <c r="J26" s="1" t="s">
        <v>18</v>
      </c>
      <c r="K26" s="1" t="s">
        <v>5</v>
      </c>
      <c r="L26" s="1" t="s">
        <v>12</v>
      </c>
      <c r="M26" s="1" t="s">
        <v>16</v>
      </c>
    </row>
    <row r="27" spans="2:13" x14ac:dyDescent="0.3">
      <c r="B27" t="str">
        <f>C27&amp;E27</f>
        <v>AA11</v>
      </c>
      <c r="C27" t="s">
        <v>6</v>
      </c>
      <c r="D27" t="s">
        <v>11</v>
      </c>
      <c r="E27">
        <v>1</v>
      </c>
      <c r="F27">
        <f>VLOOKUP(B27,$J$26:$M$32,4,0)</f>
        <v>34</v>
      </c>
      <c r="G27" t="str">
        <f ca="1">_xlfn.FORMULATEXT(F27)</f>
        <v>=BUSCARV(B27;$J$26:$M$32;4;0)</v>
      </c>
      <c r="J27" t="str">
        <f>K27&amp;L27</f>
        <v>AA11</v>
      </c>
      <c r="K27" t="s">
        <v>6</v>
      </c>
      <c r="L27">
        <v>1</v>
      </c>
      <c r="M27" s="10">
        <v>34</v>
      </c>
    </row>
    <row r="28" spans="2:13" x14ac:dyDescent="0.3">
      <c r="B28" t="str">
        <f t="shared" ref="B28:B32" si="2">C28&amp;E28</f>
        <v>AA12</v>
      </c>
      <c r="C28" t="s">
        <v>6</v>
      </c>
      <c r="D28" t="s">
        <v>11</v>
      </c>
      <c r="E28">
        <v>2</v>
      </c>
      <c r="F28">
        <f t="shared" ref="F28:F32" si="3">VLOOKUP(B28,$J$26:$M$32,4,0)</f>
        <v>345</v>
      </c>
      <c r="G28" t="str">
        <f t="shared" ref="G28:G32" ca="1" si="4">_xlfn.FORMULATEXT(F28)</f>
        <v>=BUSCARV(B28;$J$26:$M$32;4;0)</v>
      </c>
      <c r="J28" t="str">
        <f t="shared" ref="J28:J32" si="5">K28&amp;L28</f>
        <v>AA12</v>
      </c>
      <c r="K28" t="s">
        <v>6</v>
      </c>
      <c r="L28">
        <v>2</v>
      </c>
      <c r="M28" s="10">
        <v>345</v>
      </c>
    </row>
    <row r="29" spans="2:13" x14ac:dyDescent="0.3">
      <c r="B29" t="str">
        <f t="shared" si="2"/>
        <v>AA13</v>
      </c>
      <c r="C29" t="s">
        <v>6</v>
      </c>
      <c r="D29" t="s">
        <v>11</v>
      </c>
      <c r="E29">
        <v>3</v>
      </c>
      <c r="F29">
        <f t="shared" si="3"/>
        <v>4565</v>
      </c>
      <c r="G29" t="str">
        <f t="shared" ca="1" si="4"/>
        <v>=BUSCARV(B29;$J$26:$M$32;4;0)</v>
      </c>
      <c r="J29" t="str">
        <f t="shared" si="5"/>
        <v>AA13</v>
      </c>
      <c r="K29" t="s">
        <v>6</v>
      </c>
      <c r="L29">
        <v>3</v>
      </c>
      <c r="M29" s="10">
        <v>4565</v>
      </c>
    </row>
    <row r="30" spans="2:13" x14ac:dyDescent="0.3">
      <c r="B30" t="str">
        <f t="shared" si="2"/>
        <v>BB11</v>
      </c>
      <c r="C30" t="s">
        <v>7</v>
      </c>
      <c r="D30" t="s">
        <v>13</v>
      </c>
      <c r="E30">
        <v>1</v>
      </c>
      <c r="F30">
        <f t="shared" si="3"/>
        <v>32</v>
      </c>
      <c r="G30" t="str">
        <f t="shared" ca="1" si="4"/>
        <v>=BUSCARV(B30;$J$26:$M$32;4;0)</v>
      </c>
      <c r="J30" t="str">
        <f t="shared" si="5"/>
        <v>BB11</v>
      </c>
      <c r="K30" t="s">
        <v>7</v>
      </c>
      <c r="L30">
        <v>1</v>
      </c>
      <c r="M30" s="10">
        <v>32</v>
      </c>
    </row>
    <row r="31" spans="2:13" x14ac:dyDescent="0.3">
      <c r="B31" t="str">
        <f t="shared" si="2"/>
        <v>BB21</v>
      </c>
      <c r="C31" t="s">
        <v>8</v>
      </c>
      <c r="D31" t="s">
        <v>14</v>
      </c>
      <c r="E31">
        <v>1</v>
      </c>
      <c r="F31">
        <f t="shared" si="3"/>
        <v>432456</v>
      </c>
      <c r="G31" t="str">
        <f t="shared" ca="1" si="4"/>
        <v>=BUSCARV(B31;$J$26:$M$32;4;0)</v>
      </c>
      <c r="J31" t="str">
        <f t="shared" si="5"/>
        <v>BB21</v>
      </c>
      <c r="K31" t="s">
        <v>8</v>
      </c>
      <c r="L31">
        <v>1</v>
      </c>
      <c r="M31" s="10">
        <v>432456</v>
      </c>
    </row>
    <row r="32" spans="2:13" x14ac:dyDescent="0.3">
      <c r="B32" t="str">
        <f t="shared" si="2"/>
        <v>CC32</v>
      </c>
      <c r="C32" t="s">
        <v>9</v>
      </c>
      <c r="D32" t="s">
        <v>15</v>
      </c>
      <c r="E32">
        <v>2</v>
      </c>
      <c r="F32">
        <f t="shared" si="3"/>
        <v>54356</v>
      </c>
      <c r="G32" t="str">
        <f t="shared" ca="1" si="4"/>
        <v>=BUSCARV(B32;$J$26:$M$32;4;0)</v>
      </c>
      <c r="J32" t="str">
        <f t="shared" si="5"/>
        <v>CC32</v>
      </c>
      <c r="K32" t="s">
        <v>9</v>
      </c>
      <c r="L32">
        <v>2</v>
      </c>
      <c r="M32" s="10">
        <v>54356</v>
      </c>
    </row>
    <row r="42" spans="2:14" x14ac:dyDescent="0.3">
      <c r="B42" s="1" t="s">
        <v>18</v>
      </c>
      <c r="C42" s="1" t="s">
        <v>5</v>
      </c>
      <c r="D42" s="1" t="s">
        <v>10</v>
      </c>
      <c r="E42" s="2" t="s">
        <v>12</v>
      </c>
      <c r="F42" s="1" t="s">
        <v>19</v>
      </c>
      <c r="G42" s="1" t="s">
        <v>0</v>
      </c>
      <c r="J42" s="1" t="s">
        <v>18</v>
      </c>
      <c r="K42" s="1" t="s">
        <v>5</v>
      </c>
      <c r="L42" s="1" t="s">
        <v>10</v>
      </c>
      <c r="M42" s="2" t="s">
        <v>12</v>
      </c>
      <c r="N42" s="1" t="s">
        <v>16</v>
      </c>
    </row>
    <row r="43" spans="2:14" x14ac:dyDescent="0.3">
      <c r="B43">
        <v>123</v>
      </c>
      <c r="C43" t="s">
        <v>6</v>
      </c>
      <c r="D43" t="s">
        <v>11</v>
      </c>
      <c r="E43" s="8">
        <v>1</v>
      </c>
      <c r="F43" t="e">
        <f>VLOOKUP(B43,$J$42:$N$48,5)</f>
        <v>#N/A</v>
      </c>
      <c r="G43" t="str">
        <f ca="1">_xlfn.FORMULATEXT(F43)</f>
        <v>=BUSCARV(B43;$J$42:$N$48;5)</v>
      </c>
      <c r="J43" s="11" t="s">
        <v>20</v>
      </c>
      <c r="K43" t="s">
        <v>6</v>
      </c>
      <c r="L43" t="s">
        <v>11</v>
      </c>
      <c r="M43" s="8">
        <v>1</v>
      </c>
      <c r="N43">
        <v>3213</v>
      </c>
    </row>
    <row r="44" spans="2:14" x14ac:dyDescent="0.3">
      <c r="B44">
        <v>124</v>
      </c>
      <c r="C44" t="s">
        <v>6</v>
      </c>
      <c r="D44" t="s">
        <v>11</v>
      </c>
      <c r="E44" s="8">
        <v>2</v>
      </c>
      <c r="F44" t="e">
        <f t="shared" ref="F44:F48" si="6">VLOOKUP(B44,$J$42:$N$48,5)</f>
        <v>#N/A</v>
      </c>
      <c r="G44" t="str">
        <f t="shared" ref="G44:G48" ca="1" si="7">_xlfn.FORMULATEXT(F44)</f>
        <v>=BUSCARV(B44;$J$42:$N$48;5)</v>
      </c>
      <c r="J44" s="11" t="s">
        <v>21</v>
      </c>
      <c r="K44" t="s">
        <v>6</v>
      </c>
      <c r="L44" t="s">
        <v>11</v>
      </c>
      <c r="M44" s="8">
        <v>2</v>
      </c>
      <c r="N44">
        <v>221</v>
      </c>
    </row>
    <row r="45" spans="2:14" x14ac:dyDescent="0.3">
      <c r="B45">
        <v>125</v>
      </c>
      <c r="C45" t="s">
        <v>6</v>
      </c>
      <c r="D45" t="s">
        <v>11</v>
      </c>
      <c r="E45" s="8">
        <v>3</v>
      </c>
      <c r="F45" t="e">
        <f t="shared" si="6"/>
        <v>#N/A</v>
      </c>
      <c r="G45" t="str">
        <f t="shared" ca="1" si="7"/>
        <v>=BUSCARV(B45;$J$42:$N$48;5)</v>
      </c>
      <c r="J45" s="11" t="s">
        <v>22</v>
      </c>
      <c r="K45" t="s">
        <v>6</v>
      </c>
      <c r="L45" t="s">
        <v>11</v>
      </c>
      <c r="M45" s="8">
        <v>3</v>
      </c>
      <c r="N45">
        <v>2313</v>
      </c>
    </row>
    <row r="46" spans="2:14" x14ac:dyDescent="0.3">
      <c r="B46">
        <v>126</v>
      </c>
      <c r="C46" t="s">
        <v>7</v>
      </c>
      <c r="D46" t="s">
        <v>13</v>
      </c>
      <c r="E46" s="8">
        <v>1</v>
      </c>
      <c r="F46" t="e">
        <f t="shared" si="6"/>
        <v>#N/A</v>
      </c>
      <c r="G46" t="str">
        <f t="shared" ca="1" si="7"/>
        <v>=BUSCARV(B46;$J$42:$N$48;5)</v>
      </c>
      <c r="J46" s="11" t="s">
        <v>23</v>
      </c>
      <c r="K46" t="s">
        <v>7</v>
      </c>
      <c r="L46" t="s">
        <v>13</v>
      </c>
      <c r="M46" s="8">
        <v>1</v>
      </c>
      <c r="N46">
        <v>4322</v>
      </c>
    </row>
    <row r="47" spans="2:14" x14ac:dyDescent="0.3">
      <c r="B47">
        <v>127</v>
      </c>
      <c r="C47" t="s">
        <v>8</v>
      </c>
      <c r="D47" t="s">
        <v>14</v>
      </c>
      <c r="E47" s="8">
        <v>1</v>
      </c>
      <c r="F47" t="e">
        <f t="shared" si="6"/>
        <v>#N/A</v>
      </c>
      <c r="G47" t="str">
        <f t="shared" ca="1" si="7"/>
        <v>=BUSCARV(B47;$J$42:$N$48;5)</v>
      </c>
      <c r="J47" s="11" t="s">
        <v>24</v>
      </c>
      <c r="K47" t="s">
        <v>8</v>
      </c>
      <c r="L47" t="s">
        <v>14</v>
      </c>
      <c r="M47" s="8">
        <v>1</v>
      </c>
      <c r="N47">
        <v>2132</v>
      </c>
    </row>
    <row r="48" spans="2:14" x14ac:dyDescent="0.3">
      <c r="B48">
        <v>128</v>
      </c>
      <c r="C48" t="s">
        <v>9</v>
      </c>
      <c r="D48" t="s">
        <v>15</v>
      </c>
      <c r="E48" s="8">
        <v>2</v>
      </c>
      <c r="F48" t="e">
        <f t="shared" si="6"/>
        <v>#N/A</v>
      </c>
      <c r="G48" t="str">
        <f t="shared" ca="1" si="7"/>
        <v>=BUSCARV(B48;$J$42:$N$48;5)</v>
      </c>
      <c r="J48" s="11" t="s">
        <v>25</v>
      </c>
      <c r="K48" t="s">
        <v>9</v>
      </c>
      <c r="L48" t="s">
        <v>15</v>
      </c>
      <c r="M48" s="8">
        <v>2</v>
      </c>
      <c r="N48">
        <v>34453</v>
      </c>
    </row>
    <row r="59" spans="2:13" x14ac:dyDescent="0.3">
      <c r="B59" s="1" t="s">
        <v>1</v>
      </c>
      <c r="C59" s="1" t="s">
        <v>5</v>
      </c>
      <c r="D59" s="1" t="s">
        <v>10</v>
      </c>
      <c r="E59" s="2" t="s">
        <v>29</v>
      </c>
      <c r="F59" s="1" t="s">
        <v>29</v>
      </c>
      <c r="G59" s="1" t="s">
        <v>29</v>
      </c>
      <c r="L59" s="1" t="s">
        <v>1</v>
      </c>
      <c r="M59" s="1" t="s">
        <v>29</v>
      </c>
    </row>
    <row r="60" spans="2:13" x14ac:dyDescent="0.3">
      <c r="B60" t="s">
        <v>31</v>
      </c>
      <c r="C60" t="s">
        <v>6</v>
      </c>
      <c r="D60" t="s">
        <v>11</v>
      </c>
      <c r="E60" s="8" t="e">
        <f>VLOOKUP(B60,$L$59:$M$63,2,0)</f>
        <v>#N/A</v>
      </c>
      <c r="F60" t="str">
        <f>VLOOKUP(B60,$L$59:$M$63,2,1)</f>
        <v>NORTE</v>
      </c>
      <c r="G60" t="str">
        <f>VLOOKUP("*"&amp;B60&amp;"*",$L$59:$M$65,2,0)</f>
        <v>NORTE</v>
      </c>
      <c r="L60" t="s">
        <v>26</v>
      </c>
      <c r="M60" t="s">
        <v>34</v>
      </c>
    </row>
    <row r="61" spans="2:13" x14ac:dyDescent="0.3">
      <c r="B61" t="s">
        <v>28</v>
      </c>
      <c r="C61" t="s">
        <v>6</v>
      </c>
      <c r="D61" t="s">
        <v>11</v>
      </c>
      <c r="E61" s="8" t="str">
        <f>VLOOKUP(B61,$L$59:$M$63,2,0)</f>
        <v>NORTE</v>
      </c>
      <c r="F61" t="e">
        <f>VLOOKUP(B61,$L$59:$M$63,2,1)</f>
        <v>#N/A</v>
      </c>
      <c r="G61" t="str">
        <f t="shared" ref="G61:G65" si="8">VLOOKUP("*"&amp;B61&amp;"*",$L$59:$M$65,2,0)</f>
        <v>NORTE</v>
      </c>
      <c r="L61" t="s">
        <v>27</v>
      </c>
      <c r="M61" t="s">
        <v>35</v>
      </c>
    </row>
    <row r="62" spans="2:13" x14ac:dyDescent="0.3">
      <c r="B62" t="s">
        <v>32</v>
      </c>
      <c r="C62" t="s">
        <v>6</v>
      </c>
      <c r="D62" t="s">
        <v>11</v>
      </c>
      <c r="E62" s="8" t="e">
        <f>VLOOKUP(B62,$L$59:$M$63,2,0)</f>
        <v>#N/A</v>
      </c>
      <c r="F62" t="str">
        <f>VLOOKUP(B62,$L$59:$M$63,2,1)</f>
        <v>NORTE</v>
      </c>
      <c r="G62" t="str">
        <f t="shared" si="8"/>
        <v>NORTE</v>
      </c>
      <c r="L62" t="s">
        <v>28</v>
      </c>
      <c r="M62" t="s">
        <v>34</v>
      </c>
    </row>
    <row r="63" spans="2:13" x14ac:dyDescent="0.3">
      <c r="B63" t="s">
        <v>33</v>
      </c>
      <c r="C63" t="s">
        <v>7</v>
      </c>
      <c r="D63" t="s">
        <v>13</v>
      </c>
      <c r="E63" s="8" t="e">
        <f>VLOOKUP(B63,$L$59:$M$63,2,0)</f>
        <v>#N/A</v>
      </c>
      <c r="F63" t="e">
        <f>VLOOKUP(B63,$L$59:$M$63,2,1)</f>
        <v>#N/A</v>
      </c>
      <c r="G63" t="str">
        <f t="shared" si="8"/>
        <v>SUR</v>
      </c>
      <c r="L63" t="s">
        <v>36</v>
      </c>
      <c r="M63" t="s">
        <v>34</v>
      </c>
    </row>
    <row r="64" spans="2:13" x14ac:dyDescent="0.3">
      <c r="B64" t="s">
        <v>33</v>
      </c>
      <c r="C64" t="s">
        <v>8</v>
      </c>
      <c r="D64" t="s">
        <v>14</v>
      </c>
      <c r="E64" s="8" t="e">
        <f>VLOOKUP(B64,$L$59:$M$63,2,0)</f>
        <v>#N/A</v>
      </c>
      <c r="F64" t="e">
        <f>VLOOKUP(B64,$L$59:$M$63,2,1)</f>
        <v>#N/A</v>
      </c>
      <c r="G64" t="str">
        <f t="shared" si="8"/>
        <v>SUR</v>
      </c>
      <c r="L64" t="s">
        <v>30</v>
      </c>
      <c r="M64" t="s">
        <v>35</v>
      </c>
    </row>
    <row r="65" spans="2:13" x14ac:dyDescent="0.3">
      <c r="B65" t="s">
        <v>28</v>
      </c>
      <c r="C65" t="s">
        <v>9</v>
      </c>
      <c r="D65" t="s">
        <v>15</v>
      </c>
      <c r="E65" s="8" t="str">
        <f t="shared" ref="E65" si="9">VLOOKUP(B65,$L$59:$M$63,2,0)</f>
        <v>NORTE</v>
      </c>
      <c r="F65" t="e">
        <f t="shared" ref="F65" si="10">VLOOKUP(B65,$L$59:$M$63,2,1)</f>
        <v>#N/A</v>
      </c>
      <c r="G65" t="str">
        <f t="shared" si="8"/>
        <v>NORTE</v>
      </c>
      <c r="L65" t="s">
        <v>27</v>
      </c>
      <c r="M65" t="s">
        <v>34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B2E87-9AA1-4B2A-8E5A-DDF3639D35E8}">
  <dimension ref="A16:X52"/>
  <sheetViews>
    <sheetView showGridLines="0" workbookViewId="0">
      <selection activeCell="B24" sqref="B24"/>
    </sheetView>
  </sheetViews>
  <sheetFormatPr baseColWidth="10" defaultRowHeight="14.4" x14ac:dyDescent="0.3"/>
  <cols>
    <col min="1" max="1" width="12.33203125" bestFit="1" customWidth="1"/>
    <col min="2" max="2" width="15.77734375" bestFit="1" customWidth="1"/>
    <col min="5" max="5" width="16.5546875" bestFit="1" customWidth="1"/>
    <col min="6" max="6" width="21.5546875" bestFit="1" customWidth="1"/>
    <col min="8" max="8" width="20.33203125" customWidth="1"/>
    <col min="9" max="9" width="24.6640625" customWidth="1"/>
  </cols>
  <sheetData>
    <row r="16" spans="7:24" x14ac:dyDescent="0.3">
      <c r="G16" s="13" t="s">
        <v>43</v>
      </c>
      <c r="H16" s="13" t="s">
        <v>44</v>
      </c>
      <c r="I16" s="13" t="s">
        <v>45</v>
      </c>
      <c r="J16" s="13" t="s">
        <v>46</v>
      </c>
      <c r="K16" s="13" t="s">
        <v>47</v>
      </c>
      <c r="L16" s="13" t="s">
        <v>48</v>
      </c>
      <c r="M16" s="13" t="s">
        <v>49</v>
      </c>
      <c r="N16" s="13" t="s">
        <v>50</v>
      </c>
      <c r="O16" s="13" t="s">
        <v>51</v>
      </c>
      <c r="P16" s="13" t="s">
        <v>52</v>
      </c>
      <c r="Q16" s="13" t="s">
        <v>53</v>
      </c>
      <c r="R16" s="13" t="s">
        <v>54</v>
      </c>
      <c r="S16" s="13" t="s">
        <v>55</v>
      </c>
      <c r="T16" s="13" t="s">
        <v>56</v>
      </c>
      <c r="U16" s="13" t="s">
        <v>57</v>
      </c>
      <c r="V16" s="13" t="s">
        <v>58</v>
      </c>
      <c r="W16" s="13" t="s">
        <v>59</v>
      </c>
      <c r="X16" s="13" t="s">
        <v>60</v>
      </c>
    </row>
    <row r="17" spans="1:24" ht="28.8" x14ac:dyDescent="0.3">
      <c r="A17" s="5" t="s">
        <v>37</v>
      </c>
      <c r="B17" s="5" t="s">
        <v>4</v>
      </c>
      <c r="C17" s="1" t="s">
        <v>0</v>
      </c>
      <c r="G17" s="4" t="s">
        <v>6</v>
      </c>
      <c r="H17" s="4">
        <v>50887</v>
      </c>
      <c r="I17" s="4">
        <v>33662</v>
      </c>
      <c r="J17" s="4">
        <v>57687</v>
      </c>
      <c r="K17" s="4">
        <v>11909</v>
      </c>
      <c r="L17" s="4">
        <v>86825</v>
      </c>
      <c r="M17" s="4">
        <v>82104</v>
      </c>
      <c r="N17" s="4">
        <v>32543</v>
      </c>
      <c r="O17" s="4">
        <v>96821</v>
      </c>
      <c r="P17" s="4">
        <v>66060</v>
      </c>
      <c r="Q17" s="4">
        <v>5967</v>
      </c>
      <c r="R17" s="4">
        <v>78126</v>
      </c>
      <c r="S17" s="4">
        <v>81745</v>
      </c>
      <c r="T17" s="4">
        <v>63759</v>
      </c>
      <c r="U17" s="4">
        <v>28311</v>
      </c>
      <c r="V17" s="4">
        <v>13693</v>
      </c>
      <c r="W17" s="4">
        <v>63348</v>
      </c>
      <c r="X17" s="4">
        <v>9029</v>
      </c>
    </row>
    <row r="18" spans="1:24" x14ac:dyDescent="0.3">
      <c r="A18" t="s">
        <v>6</v>
      </c>
      <c r="B18">
        <f>VLOOKUP(A18,$G$16:$X$20,$B$24,0)</f>
        <v>57687</v>
      </c>
      <c r="C18" t="str">
        <f ca="1">_xlfn.FORMULATEXT(B18)</f>
        <v>=BUSCARV(A18;$G$16:$X$20;$B$24;0)</v>
      </c>
      <c r="G18" s="4" t="s">
        <v>38</v>
      </c>
      <c r="H18" s="4">
        <v>76892</v>
      </c>
      <c r="I18" s="4">
        <v>7957</v>
      </c>
      <c r="J18" s="4">
        <v>31003</v>
      </c>
      <c r="K18" s="4">
        <v>97309</v>
      </c>
      <c r="L18" s="4">
        <v>37423</v>
      </c>
      <c r="M18" s="4">
        <v>67514</v>
      </c>
      <c r="N18" s="4">
        <v>13696</v>
      </c>
      <c r="O18" s="4">
        <v>29075</v>
      </c>
      <c r="P18" s="4">
        <v>82682</v>
      </c>
      <c r="Q18" s="4">
        <v>51647</v>
      </c>
      <c r="R18" s="4">
        <v>69803</v>
      </c>
      <c r="S18" s="4">
        <v>9029</v>
      </c>
      <c r="T18" s="4">
        <v>23031</v>
      </c>
      <c r="U18" s="4">
        <v>19631</v>
      </c>
      <c r="V18" s="4">
        <v>3200</v>
      </c>
      <c r="W18" s="4">
        <v>3949</v>
      </c>
      <c r="X18" s="4">
        <v>73088</v>
      </c>
    </row>
    <row r="19" spans="1:24" x14ac:dyDescent="0.3">
      <c r="A19" t="s">
        <v>38</v>
      </c>
      <c r="B19">
        <f t="shared" ref="B19:B21" si="0">VLOOKUP(A19,$G$16:$X$20,$B$24,0)</f>
        <v>31003</v>
      </c>
      <c r="C19" t="str">
        <f t="shared" ref="C19:C21" ca="1" si="1">_xlfn.FORMULATEXT(B19)</f>
        <v>=BUSCARV(A19;$G$16:$X$20;$B$24;0)</v>
      </c>
      <c r="G19" s="4" t="s">
        <v>39</v>
      </c>
      <c r="H19" s="4">
        <v>74857</v>
      </c>
      <c r="I19" s="4">
        <v>7025</v>
      </c>
      <c r="J19" s="4">
        <v>89968</v>
      </c>
      <c r="K19" s="4">
        <v>90470</v>
      </c>
      <c r="L19" s="4">
        <v>59091</v>
      </c>
      <c r="M19" s="4">
        <v>99044</v>
      </c>
      <c r="N19" s="4">
        <v>59241</v>
      </c>
      <c r="O19" s="4">
        <v>57454</v>
      </c>
      <c r="P19" s="4">
        <v>55656</v>
      </c>
      <c r="Q19" s="4">
        <v>11420</v>
      </c>
      <c r="R19" s="4">
        <v>86289</v>
      </c>
      <c r="S19" s="4">
        <v>12900</v>
      </c>
      <c r="T19" s="4">
        <v>14225</v>
      </c>
      <c r="U19" s="4">
        <v>16169</v>
      </c>
      <c r="V19" s="4">
        <v>56615</v>
      </c>
      <c r="W19" s="4">
        <v>56894</v>
      </c>
      <c r="X19" s="4">
        <v>77288</v>
      </c>
    </row>
    <row r="20" spans="1:24" x14ac:dyDescent="0.3">
      <c r="A20" t="s">
        <v>39</v>
      </c>
      <c r="B20">
        <f t="shared" si="0"/>
        <v>89968</v>
      </c>
      <c r="C20" t="str">
        <f t="shared" ca="1" si="1"/>
        <v>=BUSCARV(A20;$G$16:$X$20;$B$24;0)</v>
      </c>
      <c r="G20" s="4" t="s">
        <v>40</v>
      </c>
      <c r="H20" s="4">
        <v>83777</v>
      </c>
      <c r="I20" s="4">
        <v>84569</v>
      </c>
      <c r="J20" s="4">
        <v>51261</v>
      </c>
      <c r="K20" s="4">
        <v>20598</v>
      </c>
      <c r="L20" s="4">
        <v>32002</v>
      </c>
      <c r="M20" s="4">
        <v>6248</v>
      </c>
      <c r="N20" s="4">
        <v>61430</v>
      </c>
      <c r="O20" s="4">
        <v>84574</v>
      </c>
      <c r="P20" s="4">
        <v>74480</v>
      </c>
      <c r="Q20" s="4">
        <v>39279</v>
      </c>
      <c r="R20" s="4">
        <v>85481</v>
      </c>
      <c r="S20" s="4">
        <v>13623</v>
      </c>
      <c r="T20" s="4">
        <v>82555</v>
      </c>
      <c r="U20" s="4">
        <v>3035</v>
      </c>
      <c r="V20" s="4">
        <v>6196</v>
      </c>
      <c r="W20" s="4">
        <v>25911</v>
      </c>
      <c r="X20" s="4">
        <v>9566</v>
      </c>
    </row>
    <row r="21" spans="1:24" x14ac:dyDescent="0.3">
      <c r="A21" t="s">
        <v>40</v>
      </c>
      <c r="B21">
        <f t="shared" si="0"/>
        <v>51261</v>
      </c>
      <c r="C21" t="str">
        <f t="shared" ca="1" si="1"/>
        <v>=BUSCARV(A21;$G$16:$X$20;$B$24;0)</v>
      </c>
    </row>
    <row r="23" spans="1:24" ht="28.8" x14ac:dyDescent="0.3">
      <c r="A23" s="5" t="s">
        <v>42</v>
      </c>
      <c r="B23" s="5" t="s">
        <v>41</v>
      </c>
    </row>
    <row r="24" spans="1:24" x14ac:dyDescent="0.3">
      <c r="A24" s="12" t="s">
        <v>46</v>
      </c>
      <c r="B24">
        <f>MATCH(A24,$G$16:$X$16,0)</f>
        <v>4</v>
      </c>
      <c r="C24" t="str">
        <f t="shared" ref="C24" ca="1" si="2">_xlfn.FORMULATEXT(B24)</f>
        <v>=COINCIDIR(A24;$G$16:$X$16;0)</v>
      </c>
    </row>
    <row r="36" spans="1:10" ht="13.8" customHeight="1" x14ac:dyDescent="0.3"/>
    <row r="38" spans="1:10" ht="28.8" x14ac:dyDescent="0.3">
      <c r="A38" s="46" t="s">
        <v>65</v>
      </c>
      <c r="B38" s="46" t="s">
        <v>66</v>
      </c>
      <c r="C38" s="47" t="s">
        <v>0</v>
      </c>
      <c r="H38" s="2" t="s">
        <v>189</v>
      </c>
      <c r="I38" s="2" t="s">
        <v>190</v>
      </c>
      <c r="J38" t="s">
        <v>191</v>
      </c>
    </row>
    <row r="39" spans="1:10" x14ac:dyDescent="0.3">
      <c r="A39" s="9">
        <v>43554</v>
      </c>
      <c r="B39" s="53">
        <f>(A39-VLOOKUP(A39,$H$38:$J$46,1,1))*VLOOKUP(A39,$H$38:$J$46,2,1)+VLOOKUP(A39,$H$38:$J$46,3,1)</f>
        <v>2142.9</v>
      </c>
      <c r="C39" t="str">
        <f ca="1">_xlfn.FORMULATEXT(B39)</f>
        <v>=(A39-BUSCARV(A39;$H$38:$J$46;1;1))*BUSCARV(A39;$H$38:$J$46;2;1)+BUSCARV(A39;$H$38:$J$46;3;1)</v>
      </c>
      <c r="H39" s="15">
        <v>23334</v>
      </c>
      <c r="I39" s="14">
        <v>0.34</v>
      </c>
      <c r="J39">
        <v>10</v>
      </c>
    </row>
    <row r="40" spans="1:10" x14ac:dyDescent="0.3">
      <c r="A40" s="9">
        <v>6656767</v>
      </c>
      <c r="B40" s="9">
        <f t="shared" ref="B40:B43" si="3">(A40-VLOOKUP(A40,$H$38:$J$46,1,1))*VLOOKUP(A40,$H$38:$J$46,2,1)+VLOOKUP(A40,$H$38:$J$46,3,1)</f>
        <v>5114152.34</v>
      </c>
      <c r="C40" t="str">
        <f t="shared" ref="C40:C43" ca="1" si="4">_xlfn.FORMULATEXT(B40)</f>
        <v>=(A40-BUSCARV(A40;$H$38:$J$46;1;1))*BUSCARV(A40;$H$38:$J$46;2;1)+BUSCARV(A40;$H$38:$J$46;3;1)</v>
      </c>
      <c r="H40" s="15">
        <v>34324</v>
      </c>
      <c r="I40" s="14">
        <v>0.23</v>
      </c>
      <c r="J40">
        <v>20</v>
      </c>
    </row>
    <row r="41" spans="1:10" x14ac:dyDescent="0.3">
      <c r="A41" s="9">
        <v>566</v>
      </c>
      <c r="B41" s="9" t="e">
        <f t="shared" si="3"/>
        <v>#N/A</v>
      </c>
      <c r="C41" t="str">
        <f t="shared" ca="1" si="4"/>
        <v>=(A41-BUSCARV(A41;$H$38:$J$46;1;1))*BUSCARV(A41;$H$38:$J$46;2;1)+BUSCARV(A41;$H$38:$J$46;3;1)</v>
      </c>
      <c r="H41" s="15">
        <v>45314</v>
      </c>
      <c r="I41" s="14">
        <v>0.12</v>
      </c>
      <c r="J41">
        <v>30</v>
      </c>
    </row>
    <row r="42" spans="1:10" x14ac:dyDescent="0.3">
      <c r="A42" s="9">
        <v>4354</v>
      </c>
      <c r="B42" s="9" t="e">
        <f t="shared" si="3"/>
        <v>#N/A</v>
      </c>
      <c r="C42" t="str">
        <f t="shared" ca="1" si="4"/>
        <v>=(A42-BUSCARV(A42;$H$38:$J$46;1;1))*BUSCARV(A42;$H$38:$J$46;2;1)+BUSCARV(A42;$H$38:$J$46;3;1)</v>
      </c>
      <c r="H42" s="15">
        <v>56304</v>
      </c>
      <c r="I42" s="14">
        <v>0.55000000000000004</v>
      </c>
      <c r="J42">
        <v>40</v>
      </c>
    </row>
    <row r="43" spans="1:10" x14ac:dyDescent="0.3">
      <c r="A43" s="9">
        <v>675675</v>
      </c>
      <c r="B43" s="9">
        <f t="shared" si="3"/>
        <v>448900.58</v>
      </c>
      <c r="C43" t="str">
        <f t="shared" ca="1" si="4"/>
        <v>=(A43-BUSCARV(A43;$H$38:$J$46;1;1))*BUSCARV(A43;$H$38:$J$46;2;1)+BUSCARV(A43;$H$38:$J$46;3;1)</v>
      </c>
      <c r="H43" s="15">
        <v>67294</v>
      </c>
      <c r="I43" s="14">
        <v>7.0000000000000007E-2</v>
      </c>
      <c r="J43">
        <v>50</v>
      </c>
    </row>
    <row r="44" spans="1:10" x14ac:dyDescent="0.3">
      <c r="H44" s="15">
        <v>78284</v>
      </c>
      <c r="I44" s="14">
        <v>0.67</v>
      </c>
      <c r="J44">
        <v>60</v>
      </c>
    </row>
    <row r="45" spans="1:10" x14ac:dyDescent="0.3">
      <c r="H45" s="15">
        <v>89274</v>
      </c>
      <c r="I45" s="14">
        <v>0.43</v>
      </c>
      <c r="J45">
        <v>70</v>
      </c>
    </row>
    <row r="46" spans="1:10" x14ac:dyDescent="0.3">
      <c r="C46" s="48" t="s">
        <v>188</v>
      </c>
      <c r="H46" s="15">
        <v>100264</v>
      </c>
      <c r="I46" s="14">
        <v>0.78</v>
      </c>
      <c r="J46">
        <v>80</v>
      </c>
    </row>
    <row r="48" spans="1:10" x14ac:dyDescent="0.3">
      <c r="B48" s="9">
        <v>43554</v>
      </c>
    </row>
    <row r="49" spans="2:2" x14ac:dyDescent="0.3">
      <c r="B49" s="15">
        <v>34324</v>
      </c>
    </row>
    <row r="50" spans="2:2" x14ac:dyDescent="0.3">
      <c r="B50" s="51">
        <f>B48-B49</f>
        <v>9230</v>
      </c>
    </row>
    <row r="51" spans="2:2" x14ac:dyDescent="0.3">
      <c r="B51" s="51">
        <f>B50*I40</f>
        <v>2122.9</v>
      </c>
    </row>
    <row r="52" spans="2:2" x14ac:dyDescent="0.3">
      <c r="B52" s="52">
        <f>B51+J40</f>
        <v>2142.9</v>
      </c>
    </row>
  </sheetData>
  <phoneticPr fontId="5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7BE7E-66F1-44B5-81C4-58BF1FADF6ED}">
  <dimension ref="A9:M97"/>
  <sheetViews>
    <sheetView showGridLines="0" topLeftCell="A76" workbookViewId="0">
      <selection activeCell="B94" sqref="B94"/>
    </sheetView>
  </sheetViews>
  <sheetFormatPr baseColWidth="10" defaultRowHeight="14.4" x14ac:dyDescent="0.3"/>
  <cols>
    <col min="2" max="2" width="16.77734375" customWidth="1"/>
    <col min="3" max="3" width="16.109375" customWidth="1"/>
  </cols>
  <sheetData>
    <row r="9" spans="1:11" x14ac:dyDescent="0.3">
      <c r="A9" s="1" t="s">
        <v>61</v>
      </c>
    </row>
    <row r="10" spans="1:11" x14ac:dyDescent="0.3">
      <c r="B10" t="s">
        <v>62</v>
      </c>
    </row>
    <row r="11" spans="1:11" x14ac:dyDescent="0.3">
      <c r="B11" t="s">
        <v>63</v>
      </c>
    </row>
    <row r="13" spans="1:11" x14ac:dyDescent="0.3">
      <c r="A13" s="1" t="s">
        <v>64</v>
      </c>
    </row>
    <row r="15" spans="1:11" ht="28.8" x14ac:dyDescent="0.3">
      <c r="A15" s="5" t="s">
        <v>37</v>
      </c>
      <c r="B15" s="5" t="s">
        <v>4</v>
      </c>
      <c r="C15" s="1" t="s">
        <v>0</v>
      </c>
      <c r="H15" s="55" t="s">
        <v>44</v>
      </c>
      <c r="I15" s="13" t="s">
        <v>45</v>
      </c>
      <c r="J15" s="54" t="s">
        <v>43</v>
      </c>
      <c r="K15" s="13" t="s">
        <v>47</v>
      </c>
    </row>
    <row r="16" spans="1:11" x14ac:dyDescent="0.3">
      <c r="A16" t="s">
        <v>6</v>
      </c>
      <c r="B16" t="e">
        <f>VLOOKUP(A16,$H$15:$K$19,1,0)</f>
        <v>#N/A</v>
      </c>
      <c r="C16" t="str">
        <f ca="1">_xlfn.FORMULATEXT(B16)</f>
        <v>=BUSCARV(A16;$H$15:$K$19;1;0)</v>
      </c>
      <c r="H16" s="4">
        <v>32946</v>
      </c>
      <c r="I16" s="4">
        <v>43751</v>
      </c>
      <c r="J16" s="4" t="s">
        <v>6</v>
      </c>
      <c r="K16" s="4">
        <v>73017</v>
      </c>
    </row>
    <row r="17" spans="1:11" x14ac:dyDescent="0.3">
      <c r="A17" t="s">
        <v>38</v>
      </c>
      <c r="B17" t="e">
        <f t="shared" ref="B17:B19" si="0">VLOOKUP(A17,$H$15:$K$19,1,0)</f>
        <v>#N/A</v>
      </c>
      <c r="C17" t="str">
        <f t="shared" ref="C17:C19" ca="1" si="1">_xlfn.FORMULATEXT(B17)</f>
        <v>=BUSCARV(A17;$H$15:$K$19;1;0)</v>
      </c>
      <c r="H17" s="4">
        <v>37512</v>
      </c>
      <c r="I17" s="4">
        <v>43254</v>
      </c>
      <c r="J17" s="4" t="s">
        <v>38</v>
      </c>
      <c r="K17" s="4">
        <v>32270</v>
      </c>
    </row>
    <row r="18" spans="1:11" x14ac:dyDescent="0.3">
      <c r="A18" t="s">
        <v>39</v>
      </c>
      <c r="B18" t="e">
        <f t="shared" si="0"/>
        <v>#N/A</v>
      </c>
      <c r="C18" t="str">
        <f t="shared" ca="1" si="1"/>
        <v>=BUSCARV(A18;$H$15:$K$19;1;0)</v>
      </c>
      <c r="H18" s="4">
        <v>4829</v>
      </c>
      <c r="I18" s="4">
        <v>62487</v>
      </c>
      <c r="J18" s="4" t="s">
        <v>39</v>
      </c>
      <c r="K18" s="4">
        <v>22196</v>
      </c>
    </row>
    <row r="19" spans="1:11" x14ac:dyDescent="0.3">
      <c r="A19" t="s">
        <v>40</v>
      </c>
      <c r="B19" t="e">
        <f t="shared" si="0"/>
        <v>#N/A</v>
      </c>
      <c r="C19" t="str">
        <f t="shared" ca="1" si="1"/>
        <v>=BUSCARV(A19;$H$15:$K$19;1;0)</v>
      </c>
      <c r="H19" s="4">
        <v>68836</v>
      </c>
      <c r="I19" s="4">
        <v>89991</v>
      </c>
      <c r="J19" s="4" t="s">
        <v>40</v>
      </c>
      <c r="K19" s="4">
        <v>31194</v>
      </c>
    </row>
    <row r="24" spans="1:11" x14ac:dyDescent="0.3">
      <c r="A24" s="1" t="s">
        <v>68</v>
      </c>
    </row>
    <row r="25" spans="1:11" ht="21" x14ac:dyDescent="0.4">
      <c r="A25" s="56" t="s">
        <v>67</v>
      </c>
    </row>
    <row r="27" spans="1:11" ht="28.8" x14ac:dyDescent="0.3">
      <c r="A27" s="5" t="s">
        <v>37</v>
      </c>
      <c r="B27" s="5" t="s">
        <v>4</v>
      </c>
      <c r="C27" s="1" t="s">
        <v>0</v>
      </c>
      <c r="H27" s="55" t="s">
        <v>44</v>
      </c>
      <c r="I27" s="13" t="s">
        <v>45</v>
      </c>
      <c r="J27" s="57" t="s">
        <v>43</v>
      </c>
      <c r="K27" s="13" t="s">
        <v>47</v>
      </c>
    </row>
    <row r="28" spans="1:11" x14ac:dyDescent="0.3">
      <c r="A28" t="s">
        <v>6</v>
      </c>
      <c r="B28" s="9">
        <f>INDEX($H$28:$H$31,MATCH(A28,$J$28:$J$31,0))</f>
        <v>32946</v>
      </c>
      <c r="C28" t="str">
        <f ca="1">_xlfn.FORMULATEXT(B28)</f>
        <v>=INDICE($H$28:$H$31;COINCIDIR(A28;$J$28:$J$31;0))</v>
      </c>
      <c r="H28" s="4">
        <v>32946</v>
      </c>
      <c r="I28" s="4">
        <v>43751</v>
      </c>
      <c r="J28" s="4" t="s">
        <v>6</v>
      </c>
      <c r="K28" s="4">
        <v>73017</v>
      </c>
    </row>
    <row r="29" spans="1:11" x14ac:dyDescent="0.3">
      <c r="A29" t="s">
        <v>38</v>
      </c>
      <c r="B29" s="9">
        <f t="shared" ref="B29:B31" si="2">INDEX($H$28:$H$31,MATCH(A29,$J$28:$J$31,0))</f>
        <v>37512</v>
      </c>
      <c r="C29" t="str">
        <f ca="1">_xlfn.FORMULATEXT(B29)</f>
        <v>=INDICE($H$28:$H$31;COINCIDIR(A29;$J$28:$J$31;0))</v>
      </c>
      <c r="H29" s="4">
        <v>37512</v>
      </c>
      <c r="I29" s="4">
        <v>43254</v>
      </c>
      <c r="J29" s="4" t="s">
        <v>38</v>
      </c>
      <c r="K29" s="4">
        <v>32270</v>
      </c>
    </row>
    <row r="30" spans="1:11" x14ac:dyDescent="0.3">
      <c r="A30" t="s">
        <v>39</v>
      </c>
      <c r="B30" s="9">
        <f t="shared" si="2"/>
        <v>4829</v>
      </c>
      <c r="C30" t="str">
        <f t="shared" ref="C30:C31" ca="1" si="3">_xlfn.FORMULATEXT(B30)</f>
        <v>=INDICE($H$28:$H$31;COINCIDIR(A30;$J$28:$J$31;0))</v>
      </c>
      <c r="H30" s="4">
        <v>4829</v>
      </c>
      <c r="I30" s="4">
        <v>62487</v>
      </c>
      <c r="J30" s="4" t="s">
        <v>39</v>
      </c>
      <c r="K30" s="4">
        <v>22196</v>
      </c>
    </row>
    <row r="31" spans="1:11" x14ac:dyDescent="0.3">
      <c r="A31" t="s">
        <v>40</v>
      </c>
      <c r="B31" s="9">
        <f t="shared" si="2"/>
        <v>68836</v>
      </c>
      <c r="C31" t="str">
        <f t="shared" ca="1" si="3"/>
        <v>=INDICE($H$28:$H$31;COINCIDIR(A31;$J$28:$J$31;0))</v>
      </c>
      <c r="H31" s="4">
        <v>68836</v>
      </c>
      <c r="I31" s="4">
        <v>89991</v>
      </c>
      <c r="J31" s="4" t="s">
        <v>40</v>
      </c>
      <c r="K31" s="4">
        <v>31194</v>
      </c>
    </row>
    <row r="34" spans="1:13" x14ac:dyDescent="0.3">
      <c r="A34" s="1" t="s">
        <v>192</v>
      </c>
      <c r="B34" t="s">
        <v>193</v>
      </c>
    </row>
    <row r="35" spans="1:13" x14ac:dyDescent="0.3">
      <c r="A35" s="1" t="s">
        <v>194</v>
      </c>
      <c r="B35" t="s">
        <v>195</v>
      </c>
    </row>
    <row r="42" spans="1:13" ht="18" x14ac:dyDescent="0.35">
      <c r="B42" s="3" t="s">
        <v>69</v>
      </c>
    </row>
    <row r="43" spans="1:13" x14ac:dyDescent="0.3">
      <c r="B43" s="7" t="s">
        <v>70</v>
      </c>
      <c r="C43" t="s">
        <v>71</v>
      </c>
    </row>
    <row r="44" spans="1:13" x14ac:dyDescent="0.3">
      <c r="B44" s="7" t="s">
        <v>76</v>
      </c>
      <c r="C44" t="s">
        <v>72</v>
      </c>
    </row>
    <row r="47" spans="1:13" ht="28.8" x14ac:dyDescent="0.3">
      <c r="B47" s="1" t="s">
        <v>3</v>
      </c>
      <c r="C47" s="1" t="s">
        <v>3</v>
      </c>
      <c r="D47" s="1" t="s">
        <v>4</v>
      </c>
      <c r="E47" s="5" t="s">
        <v>37</v>
      </c>
      <c r="J47" s="13" t="s">
        <v>44</v>
      </c>
      <c r="K47" s="13" t="s">
        <v>45</v>
      </c>
      <c r="L47" s="13" t="s">
        <v>43</v>
      </c>
      <c r="M47" s="13" t="s">
        <v>47</v>
      </c>
    </row>
    <row r="48" spans="1:13" x14ac:dyDescent="0.3">
      <c r="A48" t="str">
        <f ca="1">_xlfn.FORMULATEXT(D48)</f>
        <v>=INDICE($J$47:$J$53;COINCIDIR(E48;$L$47:$L$53;0))</v>
      </c>
      <c r="B48">
        <v>2</v>
      </c>
      <c r="C48">
        <v>2</v>
      </c>
      <c r="D48">
        <f>INDEX($J$47:$J$53,MATCH(E48,$L$47:$L$53,0))</f>
        <v>32946</v>
      </c>
      <c r="E48" t="s">
        <v>6</v>
      </c>
      <c r="F48">
        <f>INDEX($J$48:$J$53,MATCH(E48,$L$48:$L$53,0))</f>
        <v>32946</v>
      </c>
      <c r="J48" s="37">
        <v>32946</v>
      </c>
      <c r="K48" s="4">
        <v>43751</v>
      </c>
      <c r="L48" s="4" t="s">
        <v>6</v>
      </c>
      <c r="M48" s="4">
        <v>73017</v>
      </c>
    </row>
    <row r="49" spans="1:13" x14ac:dyDescent="0.3">
      <c r="A49" t="str">
        <f t="shared" ref="A49:A53" ca="1" si="4">_xlfn.FORMULATEXT(D49)</f>
        <v>=INDICE($J$47:$J$53;COINCIDIR(E49;$L$47:$L$53;0))</v>
      </c>
      <c r="B49">
        <v>4</v>
      </c>
      <c r="C49">
        <v>4</v>
      </c>
      <c r="D49">
        <f t="shared" ref="D49:D53" si="5">INDEX($J$47:$J$53,MATCH(E49,$L$47:$L$53,0))</f>
        <v>37512</v>
      </c>
      <c r="E49" t="s">
        <v>38</v>
      </c>
      <c r="F49">
        <f t="shared" ref="F49:F53" si="6">INDEX($J$48:$J$53,MATCH(E49,$L$48:$L$53,0))</f>
        <v>37512</v>
      </c>
      <c r="J49" s="37">
        <v>37512</v>
      </c>
      <c r="K49" s="4">
        <v>43254</v>
      </c>
      <c r="L49" s="4" t="s">
        <v>38</v>
      </c>
      <c r="M49" s="4">
        <v>32270</v>
      </c>
    </row>
    <row r="50" spans="1:13" x14ac:dyDescent="0.3">
      <c r="A50" t="str">
        <f t="shared" ca="1" si="4"/>
        <v>=INDICE($J$47:$J$53;COINCIDIR(E50;$L$47:$L$53;0))</v>
      </c>
      <c r="B50">
        <v>8</v>
      </c>
      <c r="C50">
        <v>8</v>
      </c>
      <c r="D50">
        <f t="shared" si="5"/>
        <v>4829</v>
      </c>
      <c r="E50" t="s">
        <v>39</v>
      </c>
      <c r="F50">
        <f t="shared" si="6"/>
        <v>4829</v>
      </c>
      <c r="J50" s="37">
        <v>4829</v>
      </c>
      <c r="K50" s="4">
        <v>62487</v>
      </c>
      <c r="L50" s="4" t="s">
        <v>39</v>
      </c>
      <c r="M50" s="4">
        <v>22196</v>
      </c>
    </row>
    <row r="51" spans="1:13" x14ac:dyDescent="0.3">
      <c r="A51" t="str">
        <f t="shared" ca="1" si="4"/>
        <v>=INDICE($J$47:$J$53;COINCIDIR(E51;$L$47:$L$53;0))</v>
      </c>
      <c r="B51">
        <v>5</v>
      </c>
      <c r="C51">
        <v>5</v>
      </c>
      <c r="D51">
        <f t="shared" si="5"/>
        <v>37512</v>
      </c>
      <c r="E51" t="s">
        <v>40</v>
      </c>
      <c r="F51">
        <f t="shared" si="6"/>
        <v>37512</v>
      </c>
      <c r="J51" s="37">
        <v>37512</v>
      </c>
      <c r="K51" s="4">
        <v>43254</v>
      </c>
      <c r="L51" s="4" t="s">
        <v>40</v>
      </c>
      <c r="M51" s="4">
        <v>22196</v>
      </c>
    </row>
    <row r="52" spans="1:13" x14ac:dyDescent="0.3">
      <c r="A52" t="str">
        <f t="shared" ca="1" si="4"/>
        <v>=INDICE($J$47:$J$53;COINCIDIR(E52;$L$47:$L$53;0))</v>
      </c>
      <c r="B52">
        <v>4</v>
      </c>
      <c r="C52">
        <v>4</v>
      </c>
      <c r="D52">
        <f t="shared" si="5"/>
        <v>4829</v>
      </c>
      <c r="E52" t="s">
        <v>73</v>
      </c>
      <c r="F52">
        <f t="shared" si="6"/>
        <v>4829</v>
      </c>
      <c r="J52" s="37">
        <v>4829</v>
      </c>
      <c r="K52" s="4">
        <v>62487</v>
      </c>
      <c r="L52" s="4" t="s">
        <v>73</v>
      </c>
      <c r="M52" s="4">
        <v>22196</v>
      </c>
    </row>
    <row r="53" spans="1:13" x14ac:dyDescent="0.3">
      <c r="A53" t="str">
        <f t="shared" ca="1" si="4"/>
        <v>=INDICE($J$47:$J$53;COINCIDIR(E53;$L$47:$L$53;0))</v>
      </c>
      <c r="B53">
        <v>8</v>
      </c>
      <c r="C53">
        <v>8</v>
      </c>
      <c r="D53">
        <f t="shared" si="5"/>
        <v>68836</v>
      </c>
      <c r="E53" t="s">
        <v>74</v>
      </c>
      <c r="F53">
        <f t="shared" si="6"/>
        <v>68836</v>
      </c>
      <c r="J53" s="37">
        <v>68836</v>
      </c>
      <c r="K53" s="4">
        <v>43254</v>
      </c>
      <c r="L53" s="4" t="s">
        <v>74</v>
      </c>
      <c r="M53" s="4">
        <v>22196</v>
      </c>
    </row>
    <row r="57" spans="1:13" ht="21" x14ac:dyDescent="0.4">
      <c r="C57" s="6" t="s">
        <v>77</v>
      </c>
    </row>
    <row r="59" spans="1:13" x14ac:dyDescent="0.3">
      <c r="B59" s="16" t="s">
        <v>93</v>
      </c>
      <c r="C59" s="16" t="s">
        <v>94</v>
      </c>
      <c r="D59" s="16" t="s">
        <v>95</v>
      </c>
      <c r="F59" t="s">
        <v>96</v>
      </c>
      <c r="H59" s="4" t="s">
        <v>79</v>
      </c>
    </row>
    <row r="60" spans="1:13" x14ac:dyDescent="0.3">
      <c r="B60">
        <v>0</v>
      </c>
      <c r="C60">
        <v>0</v>
      </c>
      <c r="D60" t="s">
        <v>78</v>
      </c>
    </row>
    <row r="61" spans="1:13" x14ac:dyDescent="0.3">
      <c r="B61" s="58">
        <v>9</v>
      </c>
      <c r="C61" s="58">
        <v>0.33300000000000002</v>
      </c>
      <c r="D61" s="58" t="s">
        <v>79</v>
      </c>
      <c r="F61" t="s">
        <v>97</v>
      </c>
      <c r="H61" s="4" t="str">
        <f>VLOOKUP($H$59,$B$59:$D$74,2)</f>
        <v>Promedio Bateo</v>
      </c>
      <c r="J61" t="str">
        <f ca="1">_xlfn.FORMULATEXT(H61)</f>
        <v>=BUSCARV($H$59;$B$59:$D$74;2)</v>
      </c>
    </row>
    <row r="62" spans="1:13" x14ac:dyDescent="0.3">
      <c r="B62">
        <v>12</v>
      </c>
      <c r="C62">
        <v>0.33300000000000002</v>
      </c>
      <c r="D62" t="s">
        <v>80</v>
      </c>
      <c r="F62" t="s">
        <v>93</v>
      </c>
      <c r="H62" s="4" t="str">
        <f>VLOOKUP($H$59,$B$59:$D$74,1)</f>
        <v>Bateos</v>
      </c>
      <c r="J62" t="str">
        <f ca="1">_xlfn.FORMULATEXT(H62)</f>
        <v>=BUSCARV($H$59;$B$59:$D$74;1)</v>
      </c>
    </row>
    <row r="63" spans="1:13" x14ac:dyDescent="0.3">
      <c r="B63">
        <v>14</v>
      </c>
      <c r="C63">
        <v>0.28599999999999998</v>
      </c>
      <c r="D63" t="s">
        <v>81</v>
      </c>
    </row>
    <row r="64" spans="1:13" x14ac:dyDescent="0.3">
      <c r="B64">
        <v>16</v>
      </c>
      <c r="C64">
        <v>0.313</v>
      </c>
      <c r="D64" t="s">
        <v>82</v>
      </c>
    </row>
    <row r="65" spans="1:10" x14ac:dyDescent="0.3">
      <c r="B65">
        <v>23</v>
      </c>
      <c r="C65">
        <v>0.217</v>
      </c>
      <c r="D65" t="s">
        <v>83</v>
      </c>
      <c r="F65" t="s">
        <v>94</v>
      </c>
      <c r="H65" s="4">
        <f>INDEX($C$60:$C$74,MATCH(H59,$D$60:$D$74,0))</f>
        <v>0.33300000000000002</v>
      </c>
      <c r="J65" t="str">
        <f ca="1">_xlfn.FORMULATEXT(H65)</f>
        <v>=INDICE($C$60:$C$74;COINCIDIR(H59;$D$60:$D$74;0))</v>
      </c>
    </row>
    <row r="66" spans="1:10" x14ac:dyDescent="0.3">
      <c r="B66">
        <v>24</v>
      </c>
      <c r="C66">
        <v>0.33300000000000002</v>
      </c>
      <c r="D66" t="s">
        <v>84</v>
      </c>
      <c r="F66" t="s">
        <v>93</v>
      </c>
      <c r="H66" s="4">
        <f>INDEX($B$60:$B$74,MATCH(H59,$D$60:$D$74,0))</f>
        <v>9</v>
      </c>
      <c r="J66" t="str">
        <f ca="1">_xlfn.FORMULATEXT(H66)</f>
        <v>=INDICE($B$60:$B$74;COINCIDIR(H59;$D$60:$D$74;0))</v>
      </c>
    </row>
    <row r="67" spans="1:10" x14ac:dyDescent="0.3">
      <c r="B67">
        <v>25</v>
      </c>
      <c r="C67">
        <v>0.16</v>
      </c>
      <c r="D67" t="s">
        <v>85</v>
      </c>
    </row>
    <row r="68" spans="1:10" x14ac:dyDescent="0.3">
      <c r="B68">
        <v>28</v>
      </c>
      <c r="C68">
        <v>0.32100000000000001</v>
      </c>
      <c r="D68" t="s">
        <v>86</v>
      </c>
    </row>
    <row r="69" spans="1:10" x14ac:dyDescent="0.3">
      <c r="B69" s="58">
        <v>30</v>
      </c>
      <c r="C69" s="58">
        <v>0.3</v>
      </c>
      <c r="D69" s="58" t="s">
        <v>87</v>
      </c>
    </row>
    <row r="70" spans="1:10" x14ac:dyDescent="0.3">
      <c r="B70">
        <v>36</v>
      </c>
      <c r="C70">
        <v>0.13900000000000001</v>
      </c>
      <c r="D70" t="s">
        <v>88</v>
      </c>
    </row>
    <row r="71" spans="1:10" x14ac:dyDescent="0.3">
      <c r="B71">
        <v>41</v>
      </c>
      <c r="C71">
        <v>0.39</v>
      </c>
      <c r="D71" t="s">
        <v>89</v>
      </c>
    </row>
    <row r="72" spans="1:10" x14ac:dyDescent="0.3">
      <c r="B72">
        <v>43</v>
      </c>
      <c r="C72">
        <v>0.186</v>
      </c>
      <c r="D72" t="s">
        <v>90</v>
      </c>
      <c r="G72" s="48" t="s">
        <v>196</v>
      </c>
    </row>
    <row r="73" spans="1:10" x14ac:dyDescent="0.3">
      <c r="B73">
        <v>44</v>
      </c>
      <c r="C73">
        <v>0.34100000000000003</v>
      </c>
      <c r="D73" t="s">
        <v>91</v>
      </c>
    </row>
    <row r="74" spans="1:10" x14ac:dyDescent="0.3">
      <c r="B74">
        <v>51</v>
      </c>
      <c r="C74">
        <v>0.33300000000000002</v>
      </c>
      <c r="D74" t="s">
        <v>92</v>
      </c>
    </row>
    <row r="78" spans="1:10" ht="18" x14ac:dyDescent="0.35">
      <c r="A78" s="3" t="s">
        <v>178</v>
      </c>
    </row>
    <row r="80" spans="1:10" x14ac:dyDescent="0.3">
      <c r="B80" s="1" t="s">
        <v>2</v>
      </c>
      <c r="C80" s="1" t="s">
        <v>179</v>
      </c>
      <c r="D80" s="1" t="s">
        <v>180</v>
      </c>
      <c r="H80" s="59" t="s">
        <v>2</v>
      </c>
      <c r="I80" s="59" t="s">
        <v>179</v>
      </c>
      <c r="J80" s="59" t="s">
        <v>180</v>
      </c>
    </row>
    <row r="81" spans="1:11" x14ac:dyDescent="0.3">
      <c r="A81" s="1" t="s">
        <v>181</v>
      </c>
      <c r="B81" cm="1">
        <f t="array" ref="B81">INDEX($H$81:$J$81,,MATCH(B80,$H$80:$J$80,0))</f>
        <v>1234</v>
      </c>
      <c r="C81" cm="1">
        <f t="array" ref="C81">INDEX($H$81:$J$81,,MATCH(C80,$H$80:$J$80,0))</f>
        <v>456</v>
      </c>
      <c r="D81" cm="1">
        <f t="array" ref="D81">INDEX($H$81:$J$81,,MATCH(D80,$H$80:$J$80,0))</f>
        <v>567</v>
      </c>
      <c r="H81" s="4">
        <v>1234</v>
      </c>
      <c r="I81" s="4">
        <v>456</v>
      </c>
      <c r="J81" s="4">
        <v>567</v>
      </c>
    </row>
    <row r="93" spans="1:11" x14ac:dyDescent="0.3">
      <c r="A93" s="1" t="s">
        <v>5</v>
      </c>
      <c r="B93" s="1" t="s">
        <v>2</v>
      </c>
      <c r="C93" s="1" t="s">
        <v>179</v>
      </c>
      <c r="H93" s="1" t="s">
        <v>5</v>
      </c>
      <c r="I93" s="1" t="s">
        <v>2</v>
      </c>
      <c r="J93" s="1" t="s">
        <v>179</v>
      </c>
      <c r="K93" s="1" t="s">
        <v>180</v>
      </c>
    </row>
    <row r="94" spans="1:11" x14ac:dyDescent="0.3">
      <c r="A94">
        <v>123</v>
      </c>
      <c r="B94" t="str">
        <f>INDEX($I$94:$K$97,MATCH($A94,$H$94:$H$97,0),MATCH(B$93,$I$93:$K$93,0))</f>
        <v>ASD</v>
      </c>
      <c r="C94">
        <f>INDEX($I$94:$K$97,MATCH($A94,$H$94:$H$97,0),MATCH(C$93,$I$93:$K$93,0))</f>
        <v>324</v>
      </c>
      <c r="H94">
        <v>123</v>
      </c>
      <c r="I94" s="60" t="s">
        <v>182</v>
      </c>
      <c r="J94" s="60">
        <v>324</v>
      </c>
      <c r="K94" s="60">
        <v>56</v>
      </c>
    </row>
    <row r="95" spans="1:11" x14ac:dyDescent="0.3">
      <c r="A95">
        <v>1234</v>
      </c>
      <c r="B95" t="str">
        <f t="shared" ref="B95:C97" si="7">INDEX($I$94:$K$97,MATCH($A95,$H$94:$H$97,0),MATCH(B$93,$I$93:$K$93,0))</f>
        <v>DS</v>
      </c>
      <c r="C95">
        <f t="shared" si="7"/>
        <v>344</v>
      </c>
      <c r="H95">
        <v>1234</v>
      </c>
      <c r="I95" s="60" t="s">
        <v>183</v>
      </c>
      <c r="J95" s="60">
        <v>344</v>
      </c>
      <c r="K95" s="60">
        <v>765</v>
      </c>
    </row>
    <row r="96" spans="1:11" x14ac:dyDescent="0.3">
      <c r="A96">
        <v>12345</v>
      </c>
      <c r="B96" t="str">
        <f t="shared" si="7"/>
        <v>DFS</v>
      </c>
      <c r="C96" t="str">
        <f t="shared" si="7"/>
        <v>EFEW</v>
      </c>
      <c r="H96">
        <v>12345</v>
      </c>
      <c r="I96" s="60" t="s">
        <v>184</v>
      </c>
      <c r="J96" s="60" t="s">
        <v>186</v>
      </c>
      <c r="K96" s="60">
        <v>453</v>
      </c>
    </row>
    <row r="97" spans="1:11" x14ac:dyDescent="0.3">
      <c r="A97">
        <v>123445</v>
      </c>
      <c r="B97" t="str">
        <f t="shared" si="7"/>
        <v>FGD</v>
      </c>
      <c r="C97" t="str">
        <f t="shared" si="7"/>
        <v>ERET</v>
      </c>
      <c r="H97">
        <v>123445</v>
      </c>
      <c r="I97" s="60" t="s">
        <v>185</v>
      </c>
      <c r="J97" s="60" t="s">
        <v>187</v>
      </c>
      <c r="K97" s="60">
        <v>23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D965B-CD9F-4069-906C-76269E752F0A}">
  <dimension ref="B10:J25"/>
  <sheetViews>
    <sheetView showGridLines="0" workbookViewId="0">
      <selection activeCell="H18" sqref="H18"/>
    </sheetView>
  </sheetViews>
  <sheetFormatPr baseColWidth="10" defaultRowHeight="14.4" x14ac:dyDescent="0.3"/>
  <cols>
    <col min="2" max="2" width="15.44140625" customWidth="1"/>
    <col min="3" max="3" width="14.44140625" customWidth="1"/>
    <col min="4" max="4" width="13.6640625" customWidth="1"/>
    <col min="5" max="5" width="12.6640625" bestFit="1" customWidth="1"/>
    <col min="6" max="6" width="15.21875" bestFit="1" customWidth="1"/>
    <col min="7" max="10" width="7.88671875" customWidth="1"/>
    <col min="11" max="12" width="10" customWidth="1"/>
  </cols>
  <sheetData>
    <row r="10" spans="2:10" x14ac:dyDescent="0.3">
      <c r="B10" s="16" t="s">
        <v>93</v>
      </c>
      <c r="C10" s="16" t="s">
        <v>94</v>
      </c>
      <c r="D10" s="16" t="s">
        <v>95</v>
      </c>
      <c r="F10" t="s">
        <v>96</v>
      </c>
      <c r="H10" s="4" t="s">
        <v>87</v>
      </c>
    </row>
    <row r="11" spans="2:10" x14ac:dyDescent="0.3">
      <c r="B11">
        <v>0</v>
      </c>
      <c r="C11">
        <v>0</v>
      </c>
      <c r="D11" t="s">
        <v>78</v>
      </c>
    </row>
    <row r="12" spans="2:10" x14ac:dyDescent="0.3">
      <c r="B12">
        <v>9</v>
      </c>
      <c r="C12">
        <v>0.33300000000000002</v>
      </c>
      <c r="D12" t="s">
        <v>79</v>
      </c>
      <c r="F12" t="s">
        <v>94</v>
      </c>
      <c r="H12" s="4">
        <f>_xlfn.XLOOKUP($H$10,$D$11:$D$25,$C$11:$C$25,,0)</f>
        <v>0.3</v>
      </c>
      <c r="J12" t="str">
        <f ca="1">_xlfn.FORMULATEXT(H12)</f>
        <v>=BUSCARX($H$10;$D$11:$D$25;$C$11:$C$25;;0)</v>
      </c>
    </row>
    <row r="13" spans="2:10" x14ac:dyDescent="0.3">
      <c r="B13">
        <v>12</v>
      </c>
      <c r="C13">
        <v>0.33300000000000002</v>
      </c>
      <c r="D13" t="s">
        <v>80</v>
      </c>
      <c r="F13" t="s">
        <v>93</v>
      </c>
      <c r="H13" s="4">
        <f>_xlfn.XLOOKUP($H$10,$D$11:$D$25,$B$11:$B$25,,0)</f>
        <v>30</v>
      </c>
      <c r="J13" t="str">
        <f ca="1">_xlfn.FORMULATEXT(H13)</f>
        <v>=BUSCARX($H$10;$D$11:$D$25;$B$11:$B$25;;0)</v>
      </c>
    </row>
    <row r="14" spans="2:10" x14ac:dyDescent="0.3">
      <c r="B14">
        <v>14</v>
      </c>
      <c r="C14">
        <v>0.28599999999999998</v>
      </c>
      <c r="D14" t="s">
        <v>81</v>
      </c>
    </row>
    <row r="15" spans="2:10" x14ac:dyDescent="0.3">
      <c r="B15">
        <v>16</v>
      </c>
      <c r="C15">
        <v>0.313</v>
      </c>
      <c r="D15" t="s">
        <v>82</v>
      </c>
    </row>
    <row r="16" spans="2:10" x14ac:dyDescent="0.3">
      <c r="B16">
        <v>23</v>
      </c>
      <c r="C16">
        <v>0.217</v>
      </c>
      <c r="D16" t="s">
        <v>83</v>
      </c>
    </row>
    <row r="17" spans="2:8" x14ac:dyDescent="0.3">
      <c r="B17">
        <v>24</v>
      </c>
      <c r="C17">
        <v>0.33300000000000002</v>
      </c>
      <c r="D17" t="s">
        <v>84</v>
      </c>
    </row>
    <row r="18" spans="2:8" x14ac:dyDescent="0.3">
      <c r="B18">
        <v>25</v>
      </c>
      <c r="C18">
        <v>0.16</v>
      </c>
      <c r="D18" t="s">
        <v>85</v>
      </c>
      <c r="H18">
        <f>_xlfn.XLOOKUP(H10,$D$11:$D$25,$B$11:$B$25,"NO HAY",0)</f>
        <v>30</v>
      </c>
    </row>
    <row r="19" spans="2:8" x14ac:dyDescent="0.3">
      <c r="B19">
        <v>28</v>
      </c>
      <c r="C19">
        <v>0.32100000000000001</v>
      </c>
      <c r="D19" t="s">
        <v>86</v>
      </c>
    </row>
    <row r="20" spans="2:8" x14ac:dyDescent="0.3">
      <c r="B20">
        <v>30</v>
      </c>
      <c r="C20">
        <v>0.3</v>
      </c>
      <c r="D20" t="s">
        <v>87</v>
      </c>
    </row>
    <row r="21" spans="2:8" x14ac:dyDescent="0.3">
      <c r="B21">
        <v>36</v>
      </c>
      <c r="C21">
        <v>0.13900000000000001</v>
      </c>
      <c r="D21" t="s">
        <v>88</v>
      </c>
    </row>
    <row r="22" spans="2:8" x14ac:dyDescent="0.3">
      <c r="B22">
        <v>41</v>
      </c>
      <c r="C22">
        <v>0.39</v>
      </c>
      <c r="D22" t="s">
        <v>89</v>
      </c>
    </row>
    <row r="23" spans="2:8" x14ac:dyDescent="0.3">
      <c r="B23">
        <v>43</v>
      </c>
      <c r="C23">
        <v>0.186</v>
      </c>
      <c r="D23" t="s">
        <v>90</v>
      </c>
    </row>
    <row r="24" spans="2:8" x14ac:dyDescent="0.3">
      <c r="B24">
        <v>44</v>
      </c>
      <c r="C24">
        <v>0.34100000000000003</v>
      </c>
      <c r="D24" t="s">
        <v>91</v>
      </c>
    </row>
    <row r="25" spans="2:8" x14ac:dyDescent="0.3">
      <c r="B25">
        <v>51</v>
      </c>
      <c r="C25">
        <v>0.33300000000000002</v>
      </c>
      <c r="D25" t="s">
        <v>92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23706-25BC-4B5C-AFEB-83702A354A86}">
  <dimension ref="A9:N59"/>
  <sheetViews>
    <sheetView showGridLines="0" workbookViewId="0">
      <selection activeCell="F1" sqref="F1"/>
    </sheetView>
  </sheetViews>
  <sheetFormatPr baseColWidth="10" defaultRowHeight="14.4" x14ac:dyDescent="0.3"/>
  <cols>
    <col min="2" max="2" width="13.88671875" bestFit="1" customWidth="1"/>
    <col min="3" max="3" width="22.33203125" bestFit="1" customWidth="1"/>
    <col min="4" max="4" width="16.33203125" customWidth="1"/>
    <col min="5" max="7" width="17.6640625" customWidth="1"/>
    <col min="8" max="8" width="8.5546875" customWidth="1"/>
    <col min="9" max="9" width="7.33203125" customWidth="1"/>
    <col min="10" max="10" width="18" customWidth="1"/>
  </cols>
  <sheetData>
    <row r="9" spans="1:14" ht="18" x14ac:dyDescent="0.35">
      <c r="A9" s="3" t="s">
        <v>124</v>
      </c>
    </row>
    <row r="10" spans="1:14" x14ac:dyDescent="0.3">
      <c r="A10" s="1" t="s">
        <v>110</v>
      </c>
      <c r="B10" s="1" t="s">
        <v>119</v>
      </c>
    </row>
    <row r="12" spans="1:14" x14ac:dyDescent="0.3">
      <c r="A12" s="17" t="s">
        <v>111</v>
      </c>
      <c r="B12" s="18" t="s">
        <v>112</v>
      </c>
      <c r="C12" s="17" t="s">
        <v>113</v>
      </c>
      <c r="D12" s="19" t="s">
        <v>114</v>
      </c>
      <c r="E12" s="17" t="s">
        <v>98</v>
      </c>
      <c r="I12" s="20"/>
      <c r="J12" s="21" t="s">
        <v>115</v>
      </c>
      <c r="K12" s="22"/>
      <c r="L12" s="23"/>
      <c r="M12" s="21" t="s">
        <v>116</v>
      </c>
      <c r="N12" s="22"/>
    </row>
    <row r="13" spans="1:14" x14ac:dyDescent="0.3">
      <c r="A13" s="24" t="s">
        <v>99</v>
      </c>
      <c r="B13" s="25">
        <v>2</v>
      </c>
      <c r="C13" s="26">
        <v>120000</v>
      </c>
      <c r="D13" s="27">
        <f>VLOOKUP(C13,IF(B13&gt;=3,MAYOR3,MENOR3),2,1)</f>
        <v>7.0000000000000007E-2</v>
      </c>
      <c r="E13" s="26">
        <f>C13*D13</f>
        <v>8400</v>
      </c>
      <c r="F13" s="38" t="str">
        <f ca="1">_xlfn.FORMULATEXT(D13)</f>
        <v>=BUSCARV(C13;SI(B13&gt;=3;MAYOR3;MENOR3);2;1)</v>
      </c>
      <c r="G13" s="38"/>
      <c r="H13" s="38"/>
      <c r="I13" s="20"/>
      <c r="J13" s="28" t="s">
        <v>117</v>
      </c>
      <c r="K13" s="28" t="s">
        <v>100</v>
      </c>
      <c r="L13" s="20"/>
      <c r="M13" s="28" t="s">
        <v>117</v>
      </c>
      <c r="N13" s="28" t="s">
        <v>100</v>
      </c>
    </row>
    <row r="14" spans="1:14" x14ac:dyDescent="0.3">
      <c r="A14" s="29" t="s">
        <v>101</v>
      </c>
      <c r="B14" s="30">
        <v>1</v>
      </c>
      <c r="C14" s="31">
        <v>210921</v>
      </c>
      <c r="D14" s="27">
        <f>VLOOKUP(C14,IF(B14&gt;=3,MAYOR3,MENOR3),2,1)</f>
        <v>7.0000000000000007E-2</v>
      </c>
      <c r="E14" s="31">
        <f t="shared" ref="E14:E23" si="0">C14*D14</f>
        <v>14764.470000000001</v>
      </c>
      <c r="F14" s="38" t="str">
        <f t="shared" ref="F14:F23" ca="1" si="1">_xlfn.FORMULATEXT(D14)</f>
        <v>=BUSCARV(C14;SI(B14&gt;=3;MAYOR3;MENOR3);2;1)</v>
      </c>
      <c r="G14" s="39"/>
      <c r="H14" s="39"/>
      <c r="J14" s="32">
        <v>0</v>
      </c>
      <c r="K14" s="33">
        <v>1.4999999999999999E-2</v>
      </c>
      <c r="M14" s="32">
        <v>0</v>
      </c>
      <c r="N14" s="33">
        <v>0.02</v>
      </c>
    </row>
    <row r="15" spans="1:14" x14ac:dyDescent="0.3">
      <c r="A15" s="29" t="s">
        <v>102</v>
      </c>
      <c r="B15" s="30">
        <v>1</v>
      </c>
      <c r="C15" s="31">
        <v>100000</v>
      </c>
      <c r="D15" s="27">
        <f>VLOOKUP(C15,IF(B15&gt;=3,MAYOR3,MENOR3),2,1)</f>
        <v>7.0000000000000007E-2</v>
      </c>
      <c r="E15" s="31">
        <f t="shared" si="0"/>
        <v>7000.0000000000009</v>
      </c>
      <c r="F15" s="38" t="str">
        <f t="shared" ca="1" si="1"/>
        <v>=BUSCARV(C15;SI(B15&gt;=3;MAYOR3;MENOR3);2;1)</v>
      </c>
      <c r="G15" s="39"/>
      <c r="H15" s="39"/>
      <c r="J15" s="32">
        <f>J14+5000</f>
        <v>5000</v>
      </c>
      <c r="K15" s="33">
        <v>3.2500000000000001E-2</v>
      </c>
      <c r="M15" s="32">
        <v>50000</v>
      </c>
      <c r="N15" s="33">
        <v>6.25E-2</v>
      </c>
    </row>
    <row r="16" spans="1:14" x14ac:dyDescent="0.3">
      <c r="A16" s="29" t="s">
        <v>85</v>
      </c>
      <c r="B16" s="30">
        <v>2</v>
      </c>
      <c r="C16" s="31">
        <v>87401</v>
      </c>
      <c r="D16" s="27">
        <f>VLOOKUP(C16,IF(B16&gt;=3,MAYOR3,MENOR3),2,1)</f>
        <v>0.06</v>
      </c>
      <c r="E16" s="31">
        <f t="shared" si="0"/>
        <v>5244.0599999999995</v>
      </c>
      <c r="F16" s="38" t="str">
        <f t="shared" ca="1" si="1"/>
        <v>=BUSCARV(C16;SI(B16&gt;=3;MAYOR3;MENOR3);2;1)</v>
      </c>
      <c r="G16" s="39"/>
      <c r="H16" s="39"/>
      <c r="J16" s="32">
        <f>J15+5000</f>
        <v>10000</v>
      </c>
      <c r="K16" s="33">
        <v>3.5000000000000003E-2</v>
      </c>
      <c r="M16" s="32">
        <v>100000</v>
      </c>
      <c r="N16" s="33">
        <v>7.2499999999999995E-2</v>
      </c>
    </row>
    <row r="17" spans="1:14" x14ac:dyDescent="0.3">
      <c r="A17" s="29" t="s">
        <v>103</v>
      </c>
      <c r="B17" s="30">
        <v>6</v>
      </c>
      <c r="C17" s="31">
        <v>310983</v>
      </c>
      <c r="D17" s="27">
        <f>VLOOKUP(C17,IF(B17&gt;=3,MAYOR3,MENOR3),2,1)</f>
        <v>9.2499999999999999E-2</v>
      </c>
      <c r="E17" s="31">
        <f t="shared" si="0"/>
        <v>28765.927499999998</v>
      </c>
      <c r="F17" s="38" t="str">
        <f t="shared" ca="1" si="1"/>
        <v>=BUSCARV(C17;SI(B17&gt;=3;MAYOR3;MENOR3);2;1)</v>
      </c>
      <c r="G17" s="39"/>
      <c r="H17" s="39"/>
      <c r="J17" s="32">
        <v>20000</v>
      </c>
      <c r="K17" s="33">
        <v>0.05</v>
      </c>
      <c r="M17" s="32">
        <v>200000</v>
      </c>
      <c r="N17" s="33">
        <v>8.2500000000000004E-2</v>
      </c>
    </row>
    <row r="18" spans="1:14" x14ac:dyDescent="0.3">
      <c r="A18" s="29" t="s">
        <v>104</v>
      </c>
      <c r="B18" s="30">
        <v>3</v>
      </c>
      <c r="C18" s="31">
        <v>43902</v>
      </c>
      <c r="D18" s="27">
        <f>VLOOKUP(C18,IF(B18&gt;=3,MAYOR3,MENOR3),2,1)</f>
        <v>0.02</v>
      </c>
      <c r="E18" s="31">
        <f t="shared" si="0"/>
        <v>878.04</v>
      </c>
      <c r="F18" s="38" t="str">
        <f t="shared" ca="1" si="1"/>
        <v>=BUSCARV(C18;SI(B18&gt;=3;MAYOR3;MENOR3);2;1)</v>
      </c>
      <c r="G18" s="39"/>
      <c r="H18" s="39"/>
      <c r="J18" s="32">
        <v>50000</v>
      </c>
      <c r="K18" s="33">
        <v>0.06</v>
      </c>
      <c r="M18" s="32">
        <v>300000</v>
      </c>
      <c r="N18" s="33">
        <v>9.2499999999999999E-2</v>
      </c>
    </row>
    <row r="19" spans="1:14" x14ac:dyDescent="0.3">
      <c r="A19" s="29" t="s">
        <v>105</v>
      </c>
      <c r="B19" s="30">
        <v>2</v>
      </c>
      <c r="C19" s="31">
        <v>121021</v>
      </c>
      <c r="D19" s="27">
        <f>VLOOKUP(C19,IF(B19&gt;=3,MAYOR3,MENOR3),2,1)</f>
        <v>7.0000000000000007E-2</v>
      </c>
      <c r="E19" s="31">
        <f t="shared" si="0"/>
        <v>8471.4700000000012</v>
      </c>
      <c r="F19" s="38" t="str">
        <f t="shared" ca="1" si="1"/>
        <v>=BUSCARV(C19;SI(B19&gt;=3;MAYOR3;MENOR3);2;1)</v>
      </c>
      <c r="G19" s="39"/>
      <c r="H19" s="39"/>
      <c r="J19" s="32">
        <v>100000</v>
      </c>
      <c r="K19" s="33">
        <v>7.0000000000000007E-2</v>
      </c>
      <c r="M19" s="32">
        <v>500000</v>
      </c>
      <c r="N19" s="33">
        <v>0.1</v>
      </c>
    </row>
    <row r="20" spans="1:14" x14ac:dyDescent="0.3">
      <c r="A20" s="29" t="s">
        <v>106</v>
      </c>
      <c r="B20" s="30">
        <v>3</v>
      </c>
      <c r="C20" s="31">
        <v>908</v>
      </c>
      <c r="D20" s="27">
        <f>VLOOKUP(C20,IF(B20&gt;=3,MAYOR3,MENOR3),2,1)</f>
        <v>0.02</v>
      </c>
      <c r="E20" s="31">
        <f t="shared" si="0"/>
        <v>18.16</v>
      </c>
      <c r="F20" s="38" t="str">
        <f t="shared" ca="1" si="1"/>
        <v>=BUSCARV(C20;SI(B20&gt;=3;MAYOR3;MENOR3);2;1)</v>
      </c>
      <c r="G20" s="39"/>
      <c r="H20" s="39"/>
      <c r="J20" s="32">
        <v>250000</v>
      </c>
      <c r="K20" s="33">
        <v>0.08</v>
      </c>
    </row>
    <row r="21" spans="1:14" x14ac:dyDescent="0.3">
      <c r="A21" s="29" t="s">
        <v>107</v>
      </c>
      <c r="B21" s="30">
        <v>1</v>
      </c>
      <c r="C21" s="31">
        <v>0</v>
      </c>
      <c r="D21" s="27">
        <f>VLOOKUP(C21,IF(B21&gt;=3,MAYOR3,MENOR3),2,1)</f>
        <v>1.4999999999999999E-2</v>
      </c>
      <c r="E21" s="31">
        <f t="shared" si="0"/>
        <v>0</v>
      </c>
      <c r="F21" s="38" t="str">
        <f t="shared" ca="1" si="1"/>
        <v>=BUSCARV(C21;SI(B21&gt;=3;MAYOR3;MENOR3);2;1)</v>
      </c>
      <c r="G21" s="39"/>
      <c r="H21" s="39"/>
    </row>
    <row r="22" spans="1:14" x14ac:dyDescent="0.3">
      <c r="A22" s="29" t="s">
        <v>108</v>
      </c>
      <c r="B22" s="30">
        <v>4</v>
      </c>
      <c r="C22" s="31">
        <v>359832</v>
      </c>
      <c r="D22" s="27">
        <f>VLOOKUP(C22,IF(B22&gt;=3,MAYOR3,MENOR3),2,1)</f>
        <v>9.2499999999999999E-2</v>
      </c>
      <c r="E22" s="31">
        <f t="shared" si="0"/>
        <v>33284.46</v>
      </c>
      <c r="F22" s="38" t="str">
        <f t="shared" ca="1" si="1"/>
        <v>=BUSCARV(C22;SI(B22&gt;=3;MAYOR3;MENOR3);2;1)</v>
      </c>
      <c r="G22" s="39"/>
      <c r="H22" s="39"/>
    </row>
    <row r="23" spans="1:14" x14ac:dyDescent="0.3">
      <c r="A23" s="29" t="s">
        <v>109</v>
      </c>
      <c r="B23" s="30">
        <v>4</v>
      </c>
      <c r="C23" s="31">
        <v>502983</v>
      </c>
      <c r="D23" s="27">
        <f>VLOOKUP(C23,IF(B23&gt;=3,MAYOR3,MENOR3),2,1)</f>
        <v>0.1</v>
      </c>
      <c r="E23" s="31">
        <f t="shared" si="0"/>
        <v>50298.3</v>
      </c>
      <c r="F23" s="38" t="str">
        <f t="shared" ca="1" si="1"/>
        <v>=BUSCARV(C23;SI(B23&gt;=3;MAYOR3;MENOR3);2;1)</v>
      </c>
      <c r="G23" s="39"/>
      <c r="H23" s="39"/>
    </row>
    <row r="27" spans="1:14" x14ac:dyDescent="0.3">
      <c r="A27" s="1" t="s">
        <v>118</v>
      </c>
      <c r="B27" s="1" t="s">
        <v>120</v>
      </c>
    </row>
    <row r="28" spans="1:14" x14ac:dyDescent="0.3">
      <c r="B28" t="s">
        <v>121</v>
      </c>
    </row>
    <row r="30" spans="1:14" x14ac:dyDescent="0.3">
      <c r="A30" s="42" t="s">
        <v>111</v>
      </c>
      <c r="B30" s="42" t="s">
        <v>112</v>
      </c>
      <c r="C30" s="42" t="s">
        <v>113</v>
      </c>
      <c r="D30" s="42" t="s">
        <v>114</v>
      </c>
      <c r="E30" s="42" t="s">
        <v>98</v>
      </c>
      <c r="J30" s="44" t="s">
        <v>115</v>
      </c>
      <c r="K30" s="44"/>
      <c r="M30" s="45" t="s">
        <v>116</v>
      </c>
      <c r="N30" s="45"/>
    </row>
    <row r="31" spans="1:14" x14ac:dyDescent="0.3">
      <c r="A31" s="4" t="s">
        <v>99</v>
      </c>
      <c r="B31" s="4">
        <v>2</v>
      </c>
      <c r="C31" s="37">
        <v>120000</v>
      </c>
      <c r="D31" s="40">
        <f>IFERROR(VLOOKUP(C31,$J$31:$K$38,2,1),VLOOKUP(C31,$M$31:$N$37,2,1))</f>
        <v>0.08</v>
      </c>
      <c r="E31" s="4">
        <f>C31*D31</f>
        <v>9600</v>
      </c>
      <c r="F31" s="12" t="str">
        <f ca="1">_xlfn.FORMULATEXT(D31)</f>
        <v>=SI.ERROR(BUSCARV(C31;$J$31:$K$38;2;1);BUSCARV(C31;$M$31:$N$37;2;1))</v>
      </c>
      <c r="G31" s="12"/>
      <c r="H31" s="12"/>
      <c r="J31" s="35" t="s">
        <v>117</v>
      </c>
      <c r="K31" s="35" t="s">
        <v>100</v>
      </c>
      <c r="M31" s="35" t="s">
        <v>117</v>
      </c>
      <c r="N31" s="35" t="s">
        <v>100</v>
      </c>
    </row>
    <row r="32" spans="1:14" x14ac:dyDescent="0.3">
      <c r="A32" s="4" t="s">
        <v>101</v>
      </c>
      <c r="B32" s="4">
        <v>1</v>
      </c>
      <c r="C32" s="37">
        <v>210921</v>
      </c>
      <c r="D32" s="40">
        <f t="shared" ref="D32:D41" si="2">IFERROR(VLOOKUP(C32,$J$31:$K$38,2,1),VLOOKUP(C32,$M$31:$N$37,2,1))</f>
        <v>0.08</v>
      </c>
      <c r="E32" s="4">
        <f>C32*D32</f>
        <v>16873.68</v>
      </c>
      <c r="F32" s="12" t="str">
        <f t="shared" ref="F32:F41" ca="1" si="3">_xlfn.FORMULATEXT(D32)</f>
        <v>=SI.ERROR(BUSCARV(C32;$J$31:$K$38;2;1);BUSCARV(C32;$M$31:$N$37;2;1))</v>
      </c>
      <c r="G32" s="12"/>
      <c r="H32" s="12"/>
      <c r="J32" s="37"/>
      <c r="K32" s="36">
        <v>1.4999999999999999E-2</v>
      </c>
      <c r="M32" s="37">
        <v>0</v>
      </c>
      <c r="N32" s="36">
        <v>0.02</v>
      </c>
    </row>
    <row r="33" spans="1:14" x14ac:dyDescent="0.3">
      <c r="A33" s="4" t="s">
        <v>102</v>
      </c>
      <c r="B33" s="4">
        <v>1</v>
      </c>
      <c r="C33" s="37">
        <v>100000</v>
      </c>
      <c r="D33" s="40">
        <f t="shared" si="2"/>
        <v>0.08</v>
      </c>
      <c r="E33" s="4">
        <f t="shared" ref="E32:E41" si="4">C33*D33</f>
        <v>8000</v>
      </c>
      <c r="F33" s="12" t="str">
        <f t="shared" ca="1" si="3"/>
        <v>=SI.ERROR(BUSCARV(C33;$J$31:$K$38;2;1);BUSCARV(C33;$M$31:$N$37;2;1))</v>
      </c>
      <c r="G33" s="12"/>
      <c r="H33" s="12"/>
      <c r="J33" s="37">
        <v>5000</v>
      </c>
      <c r="K33" s="36">
        <v>3.2500000000000001E-2</v>
      </c>
      <c r="M33" s="37">
        <v>50000</v>
      </c>
      <c r="N33" s="36">
        <v>6.25E-2</v>
      </c>
    </row>
    <row r="34" spans="1:14" x14ac:dyDescent="0.3">
      <c r="A34" s="4" t="s">
        <v>85</v>
      </c>
      <c r="B34" s="4">
        <v>2</v>
      </c>
      <c r="C34" s="37">
        <v>87401</v>
      </c>
      <c r="D34" s="40">
        <f t="shared" si="2"/>
        <v>0.08</v>
      </c>
      <c r="E34" s="4">
        <f t="shared" si="4"/>
        <v>6992.08</v>
      </c>
      <c r="F34" s="12" t="str">
        <f t="shared" ca="1" si="3"/>
        <v>=SI.ERROR(BUSCARV(C34;$J$31:$K$38;2;1);BUSCARV(C34;$M$31:$N$37;2;1))</v>
      </c>
      <c r="G34" s="12"/>
      <c r="H34" s="12"/>
      <c r="J34" s="37">
        <v>10000</v>
      </c>
      <c r="K34" s="36">
        <v>3.5000000000000003E-2</v>
      </c>
      <c r="M34" s="37">
        <v>100000</v>
      </c>
      <c r="N34" s="36">
        <v>7.2499999999999995E-2</v>
      </c>
    </row>
    <row r="35" spans="1:14" x14ac:dyDescent="0.3">
      <c r="A35" s="4" t="s">
        <v>103</v>
      </c>
      <c r="B35" s="4">
        <v>6</v>
      </c>
      <c r="C35" s="37">
        <v>310983</v>
      </c>
      <c r="D35" s="40">
        <f t="shared" si="2"/>
        <v>0.08</v>
      </c>
      <c r="E35" s="4">
        <f t="shared" si="4"/>
        <v>24878.639999999999</v>
      </c>
      <c r="F35" s="12" t="str">
        <f t="shared" ca="1" si="3"/>
        <v>=SI.ERROR(BUSCARV(C35;$J$31:$K$38;2;1);BUSCARV(C35;$M$31:$N$37;2;1))</v>
      </c>
      <c r="G35" s="12"/>
      <c r="H35" s="12"/>
      <c r="J35" s="37">
        <v>20000</v>
      </c>
      <c r="K35" s="36">
        <v>0.05</v>
      </c>
      <c r="M35" s="37">
        <v>200000</v>
      </c>
      <c r="N35" s="36">
        <v>8.2500000000000004E-2</v>
      </c>
    </row>
    <row r="36" spans="1:14" x14ac:dyDescent="0.3">
      <c r="A36" s="4" t="s">
        <v>104</v>
      </c>
      <c r="B36" s="4">
        <v>3</v>
      </c>
      <c r="C36" s="37">
        <v>43902</v>
      </c>
      <c r="D36" s="40">
        <f t="shared" si="2"/>
        <v>0.08</v>
      </c>
      <c r="E36" s="4">
        <f t="shared" si="4"/>
        <v>3512.16</v>
      </c>
      <c r="F36" s="12" t="str">
        <f t="shared" ca="1" si="3"/>
        <v>=SI.ERROR(BUSCARV(C36;$J$31:$K$38;2;1);BUSCARV(C36;$M$31:$N$37;2;1))</v>
      </c>
      <c r="G36" s="12"/>
      <c r="H36" s="12"/>
      <c r="J36" s="37">
        <v>25000</v>
      </c>
      <c r="K36" s="36">
        <v>0.06</v>
      </c>
      <c r="M36" s="37">
        <v>300000</v>
      </c>
      <c r="N36" s="36">
        <v>9.2499999999999999E-2</v>
      </c>
    </row>
    <row r="37" spans="1:14" x14ac:dyDescent="0.3">
      <c r="A37" s="4" t="s">
        <v>105</v>
      </c>
      <c r="B37" s="4">
        <v>2</v>
      </c>
      <c r="C37" s="37">
        <v>121021</v>
      </c>
      <c r="D37" s="40">
        <f t="shared" si="2"/>
        <v>0.08</v>
      </c>
      <c r="E37" s="4">
        <f t="shared" si="4"/>
        <v>9681.68</v>
      </c>
      <c r="F37" s="12" t="str">
        <f t="shared" ca="1" si="3"/>
        <v>=SI.ERROR(BUSCARV(C37;$J$31:$K$38;2;1);BUSCARV(C37;$M$31:$N$37;2;1))</v>
      </c>
      <c r="G37" s="12"/>
      <c r="H37" s="12"/>
      <c r="J37" s="37">
        <v>30000</v>
      </c>
      <c r="K37" s="36">
        <v>7.0000000000000007E-2</v>
      </c>
      <c r="M37" s="37">
        <v>500000</v>
      </c>
      <c r="N37" s="36">
        <v>0.1</v>
      </c>
    </row>
    <row r="38" spans="1:14" x14ac:dyDescent="0.3">
      <c r="A38" s="4" t="s">
        <v>106</v>
      </c>
      <c r="B38" s="4">
        <v>3</v>
      </c>
      <c r="C38" s="37">
        <v>908</v>
      </c>
      <c r="D38" s="40">
        <f t="shared" si="2"/>
        <v>0.02</v>
      </c>
      <c r="E38" s="4">
        <f t="shared" si="4"/>
        <v>18.16</v>
      </c>
      <c r="F38" s="12" t="str">
        <f t="shared" ca="1" si="3"/>
        <v>=SI.ERROR(BUSCARV(C38;$J$31:$K$38;2;1);BUSCARV(C38;$M$31:$N$37;2;1))</v>
      </c>
      <c r="G38" s="12"/>
      <c r="H38" s="12"/>
      <c r="J38" s="37">
        <v>35000</v>
      </c>
      <c r="K38" s="36">
        <v>0.08</v>
      </c>
    </row>
    <row r="39" spans="1:14" x14ac:dyDescent="0.3">
      <c r="A39" s="4" t="s">
        <v>107</v>
      </c>
      <c r="B39" s="4">
        <v>1</v>
      </c>
      <c r="C39" s="37">
        <v>0</v>
      </c>
      <c r="D39" s="40">
        <f t="shared" si="2"/>
        <v>0.02</v>
      </c>
      <c r="E39" s="4">
        <f t="shared" si="4"/>
        <v>0</v>
      </c>
      <c r="F39" s="12" t="str">
        <f t="shared" ca="1" si="3"/>
        <v>=SI.ERROR(BUSCARV(C39;$J$31:$K$38;2;1);BUSCARV(C39;$M$31:$N$37;2;1))</v>
      </c>
      <c r="G39" s="12"/>
      <c r="H39" s="12"/>
    </row>
    <row r="40" spans="1:14" x14ac:dyDescent="0.3">
      <c r="A40" s="4" t="s">
        <v>108</v>
      </c>
      <c r="B40" s="4">
        <v>4</v>
      </c>
      <c r="C40" s="37">
        <v>359832</v>
      </c>
      <c r="D40" s="40">
        <f t="shared" si="2"/>
        <v>0.08</v>
      </c>
      <c r="E40" s="4">
        <f t="shared" si="4"/>
        <v>28786.560000000001</v>
      </c>
      <c r="F40" s="12" t="str">
        <f t="shared" ca="1" si="3"/>
        <v>=SI.ERROR(BUSCARV(C40;$J$31:$K$38;2;1);BUSCARV(C40;$M$31:$N$37;2;1))</v>
      </c>
      <c r="G40" s="12"/>
      <c r="H40" s="12"/>
    </row>
    <row r="41" spans="1:14" x14ac:dyDescent="0.3">
      <c r="A41" s="4" t="s">
        <v>109</v>
      </c>
      <c r="B41" s="4">
        <v>4</v>
      </c>
      <c r="C41" s="37">
        <v>502983</v>
      </c>
      <c r="D41" s="40">
        <f t="shared" si="2"/>
        <v>0.08</v>
      </c>
      <c r="E41" s="4">
        <f t="shared" si="4"/>
        <v>40238.639999999999</v>
      </c>
      <c r="F41" s="12" t="str">
        <f t="shared" ca="1" si="3"/>
        <v>=SI.ERROR(BUSCARV(C41;$J$31:$K$38;2;1);BUSCARV(C41;$M$31:$N$37;2;1))</v>
      </c>
      <c r="G41" s="12"/>
      <c r="H41" s="12"/>
    </row>
    <row r="46" spans="1:14" ht="18" x14ac:dyDescent="0.35">
      <c r="A46" s="3" t="s">
        <v>122</v>
      </c>
      <c r="B46" s="3" t="s">
        <v>123</v>
      </c>
    </row>
    <row r="48" spans="1:14" x14ac:dyDescent="0.3">
      <c r="A48" s="34" t="s">
        <v>111</v>
      </c>
      <c r="B48" s="34" t="s">
        <v>112</v>
      </c>
      <c r="C48" s="34" t="s">
        <v>113</v>
      </c>
      <c r="D48" s="34" t="s">
        <v>114</v>
      </c>
      <c r="E48" s="34" t="s">
        <v>98</v>
      </c>
      <c r="J48" s="44" t="s">
        <v>115</v>
      </c>
      <c r="K48" s="44"/>
      <c r="M48" s="45" t="s">
        <v>116</v>
      </c>
      <c r="N48" s="45"/>
    </row>
    <row r="49" spans="1:14" x14ac:dyDescent="0.3">
      <c r="A49" s="4" t="s">
        <v>99</v>
      </c>
      <c r="B49" s="4">
        <v>2</v>
      </c>
      <c r="C49" s="4">
        <v>120000</v>
      </c>
      <c r="D49" s="41"/>
      <c r="E49" s="4">
        <v>8400</v>
      </c>
      <c r="J49" s="35" t="s">
        <v>117</v>
      </c>
      <c r="K49" s="35" t="s">
        <v>100</v>
      </c>
      <c r="M49" s="35" t="s">
        <v>117</v>
      </c>
      <c r="N49" s="35" t="s">
        <v>100</v>
      </c>
    </row>
    <row r="50" spans="1:14" x14ac:dyDescent="0.3">
      <c r="A50" s="4" t="s">
        <v>101</v>
      </c>
      <c r="B50" s="4">
        <v>1</v>
      </c>
      <c r="C50" s="4">
        <v>210921</v>
      </c>
      <c r="D50" s="41"/>
      <c r="E50" s="4">
        <v>14764.470000000001</v>
      </c>
      <c r="J50" s="4">
        <v>0</v>
      </c>
      <c r="K50" s="4">
        <v>1.4999999999999999E-2</v>
      </c>
      <c r="M50" s="4">
        <v>0</v>
      </c>
      <c r="N50" s="4">
        <v>0.02</v>
      </c>
    </row>
    <row r="51" spans="1:14" x14ac:dyDescent="0.3">
      <c r="A51" s="4" t="s">
        <v>102</v>
      </c>
      <c r="B51" s="4">
        <v>1</v>
      </c>
      <c r="C51" s="4">
        <v>100000</v>
      </c>
      <c r="D51" s="41"/>
      <c r="E51" s="4">
        <v>7000.0000000000009</v>
      </c>
      <c r="J51" s="4">
        <v>5000</v>
      </c>
      <c r="K51" s="4">
        <v>3.2500000000000001E-2</v>
      </c>
      <c r="M51" s="4">
        <v>50000</v>
      </c>
      <c r="N51" s="4">
        <v>6.25E-2</v>
      </c>
    </row>
    <row r="52" spans="1:14" x14ac:dyDescent="0.3">
      <c r="A52" s="4" t="s">
        <v>85</v>
      </c>
      <c r="B52" s="4">
        <v>2</v>
      </c>
      <c r="C52" s="4">
        <v>87401</v>
      </c>
      <c r="D52" s="41"/>
      <c r="E52" s="4">
        <v>5244.0599999999995</v>
      </c>
      <c r="J52" s="4">
        <v>10000</v>
      </c>
      <c r="K52" s="4">
        <v>3.5000000000000003E-2</v>
      </c>
      <c r="M52" s="4">
        <v>100000</v>
      </c>
      <c r="N52" s="4">
        <v>7.2499999999999995E-2</v>
      </c>
    </row>
    <row r="53" spans="1:14" x14ac:dyDescent="0.3">
      <c r="A53" s="4" t="s">
        <v>103</v>
      </c>
      <c r="B53" s="4">
        <v>6</v>
      </c>
      <c r="C53" s="4">
        <v>310983</v>
      </c>
      <c r="D53" s="41"/>
      <c r="E53" s="4">
        <v>28765.927499999998</v>
      </c>
      <c r="J53" s="4">
        <v>20000</v>
      </c>
      <c r="K53" s="4">
        <v>0.05</v>
      </c>
      <c r="M53" s="4">
        <v>200000</v>
      </c>
      <c r="N53" s="4">
        <v>8.2500000000000004E-2</v>
      </c>
    </row>
    <row r="54" spans="1:14" x14ac:dyDescent="0.3">
      <c r="A54" s="4" t="s">
        <v>104</v>
      </c>
      <c r="B54" s="4">
        <v>3</v>
      </c>
      <c r="C54" s="4">
        <v>43902</v>
      </c>
      <c r="D54" s="41"/>
      <c r="E54" s="4">
        <v>878.04</v>
      </c>
      <c r="J54" s="4">
        <v>50000</v>
      </c>
      <c r="K54" s="4">
        <v>0.06</v>
      </c>
      <c r="M54" s="4">
        <v>300000</v>
      </c>
      <c r="N54" s="4">
        <v>9.2499999999999999E-2</v>
      </c>
    </row>
    <row r="55" spans="1:14" x14ac:dyDescent="0.3">
      <c r="A55" s="4" t="s">
        <v>105</v>
      </c>
      <c r="B55" s="4">
        <v>2</v>
      </c>
      <c r="C55" s="4">
        <v>121021</v>
      </c>
      <c r="D55" s="41"/>
      <c r="E55" s="4">
        <v>8471.4700000000012</v>
      </c>
      <c r="J55" s="4">
        <v>100000</v>
      </c>
      <c r="K55" s="4">
        <v>7.0000000000000007E-2</v>
      </c>
      <c r="M55" s="4">
        <v>500000</v>
      </c>
      <c r="N55" s="4">
        <v>0.1</v>
      </c>
    </row>
    <row r="56" spans="1:14" x14ac:dyDescent="0.3">
      <c r="A56" s="4" t="s">
        <v>106</v>
      </c>
      <c r="B56" s="4">
        <v>3</v>
      </c>
      <c r="C56" s="4">
        <v>908</v>
      </c>
      <c r="D56" s="41"/>
      <c r="E56" s="4">
        <v>18.16</v>
      </c>
      <c r="J56" s="4">
        <v>250000</v>
      </c>
      <c r="K56" s="4">
        <v>0.08</v>
      </c>
    </row>
    <row r="57" spans="1:14" x14ac:dyDescent="0.3">
      <c r="A57" s="4" t="s">
        <v>107</v>
      </c>
      <c r="B57" s="4">
        <v>1</v>
      </c>
      <c r="C57" s="4">
        <v>0</v>
      </c>
      <c r="D57" s="41"/>
      <c r="E57" s="4">
        <v>0</v>
      </c>
    </row>
    <row r="58" spans="1:14" x14ac:dyDescent="0.3">
      <c r="A58" s="4" t="s">
        <v>108</v>
      </c>
      <c r="B58" s="4">
        <v>4</v>
      </c>
      <c r="C58" s="4">
        <v>359832</v>
      </c>
      <c r="D58" s="41"/>
      <c r="E58" s="4">
        <v>33284.46</v>
      </c>
    </row>
    <row r="59" spans="1:14" x14ac:dyDescent="0.3">
      <c r="A59" s="4" t="s">
        <v>109</v>
      </c>
      <c r="B59" s="4">
        <v>4</v>
      </c>
      <c r="C59" s="4">
        <v>502983</v>
      </c>
      <c r="D59" s="41"/>
      <c r="E59" s="4">
        <v>50298.3</v>
      </c>
    </row>
  </sheetData>
  <mergeCells count="4">
    <mergeCell ref="J30:K30"/>
    <mergeCell ref="M30:N30"/>
    <mergeCell ref="J48:K48"/>
    <mergeCell ref="M48:N48"/>
  </mergeCells>
  <pageMargins left="0.7" right="0.7" top="0.75" bottom="0.75" header="0.3" footer="0.3"/>
  <pageSetup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1D6C-BEAB-4376-8D52-1EBE08720090}">
  <dimension ref="A9:L65"/>
  <sheetViews>
    <sheetView showGridLines="0" tabSelected="1" topLeftCell="A46" workbookViewId="0">
      <selection activeCell="D55" sqref="D55"/>
    </sheetView>
  </sheetViews>
  <sheetFormatPr baseColWidth="10" defaultRowHeight="14.4" x14ac:dyDescent="0.3"/>
  <sheetData>
    <row r="9" spans="1:12" ht="21" x14ac:dyDescent="0.4">
      <c r="A9" s="6" t="s">
        <v>143</v>
      </c>
    </row>
    <row r="10" spans="1:12" x14ac:dyDescent="0.3">
      <c r="A10" s="1" t="s">
        <v>142</v>
      </c>
    </row>
    <row r="12" spans="1:12" x14ac:dyDescent="0.3">
      <c r="A12" s="43" t="s">
        <v>12</v>
      </c>
      <c r="B12" s="43" t="s">
        <v>125</v>
      </c>
      <c r="C12" s="43" t="s">
        <v>126</v>
      </c>
      <c r="D12" s="43" t="s">
        <v>127</v>
      </c>
      <c r="E12" s="43" t="s">
        <v>128</v>
      </c>
      <c r="J12" s="35" t="s">
        <v>12</v>
      </c>
      <c r="K12" s="35" t="s">
        <v>125</v>
      </c>
      <c r="L12" s="35" t="s">
        <v>128</v>
      </c>
    </row>
    <row r="13" spans="1:12" x14ac:dyDescent="0.3">
      <c r="A13" s="4" t="s">
        <v>129</v>
      </c>
      <c r="B13" s="4">
        <v>2892</v>
      </c>
      <c r="C13" s="4">
        <v>1771</v>
      </c>
      <c r="D13" s="4">
        <v>4718</v>
      </c>
      <c r="E13" s="4">
        <v>9381</v>
      </c>
      <c r="J13" s="4" t="s">
        <v>129</v>
      </c>
      <c r="K13" s="41"/>
      <c r="L13" s="41"/>
    </row>
    <row r="14" spans="1:12" x14ac:dyDescent="0.3">
      <c r="A14" s="4" t="s">
        <v>130</v>
      </c>
      <c r="B14" s="4">
        <v>3380</v>
      </c>
      <c r="C14" s="4">
        <v>4711</v>
      </c>
      <c r="D14" s="4">
        <v>2615</v>
      </c>
      <c r="E14" s="4">
        <v>10706</v>
      </c>
      <c r="J14" s="4" t="s">
        <v>130</v>
      </c>
      <c r="K14" s="41"/>
      <c r="L14" s="41"/>
    </row>
    <row r="15" spans="1:12" x14ac:dyDescent="0.3">
      <c r="A15" s="4" t="s">
        <v>131</v>
      </c>
      <c r="B15" s="4">
        <v>3744</v>
      </c>
      <c r="C15" s="4">
        <v>3223</v>
      </c>
      <c r="D15" s="4">
        <v>5312</v>
      </c>
      <c r="E15" s="4">
        <v>12279</v>
      </c>
      <c r="J15" s="4" t="s">
        <v>131</v>
      </c>
      <c r="K15" s="41"/>
      <c r="L15" s="41"/>
    </row>
    <row r="16" spans="1:12" x14ac:dyDescent="0.3">
      <c r="A16" s="4" t="s">
        <v>132</v>
      </c>
      <c r="B16" s="4">
        <v>3221</v>
      </c>
      <c r="C16" s="4">
        <v>2438</v>
      </c>
      <c r="D16" s="4">
        <v>1108</v>
      </c>
      <c r="E16" s="4">
        <v>6767</v>
      </c>
      <c r="J16" s="4" t="s">
        <v>132</v>
      </c>
      <c r="K16" s="41"/>
      <c r="L16" s="41"/>
    </row>
    <row r="17" spans="1:12" x14ac:dyDescent="0.3">
      <c r="A17" s="4" t="s">
        <v>133</v>
      </c>
      <c r="B17" s="4">
        <v>4839</v>
      </c>
      <c r="C17" s="4">
        <v>1999</v>
      </c>
      <c r="D17" s="4">
        <v>1994</v>
      </c>
      <c r="E17" s="4">
        <v>8832</v>
      </c>
      <c r="J17" s="4" t="s">
        <v>133</v>
      </c>
      <c r="K17" s="41"/>
      <c r="L17" s="41"/>
    </row>
    <row r="18" spans="1:12" x14ac:dyDescent="0.3">
      <c r="A18" s="4" t="s">
        <v>134</v>
      </c>
      <c r="B18" s="4">
        <v>3767</v>
      </c>
      <c r="C18" s="4">
        <v>5140</v>
      </c>
      <c r="D18" s="4">
        <v>3830</v>
      </c>
      <c r="E18" s="4">
        <v>12737</v>
      </c>
      <c r="J18" s="4" t="s">
        <v>134</v>
      </c>
      <c r="K18" s="41"/>
      <c r="L18" s="41"/>
    </row>
    <row r="19" spans="1:12" x14ac:dyDescent="0.3">
      <c r="A19" s="4" t="s">
        <v>135</v>
      </c>
      <c r="B19" s="4">
        <v>5467</v>
      </c>
      <c r="C19" s="4">
        <v>3337</v>
      </c>
      <c r="D19" s="4">
        <v>3232</v>
      </c>
      <c r="E19" s="4">
        <v>12036</v>
      </c>
      <c r="J19" s="4" t="s">
        <v>135</v>
      </c>
      <c r="K19" s="41"/>
      <c r="L19" s="41"/>
    </row>
    <row r="20" spans="1:12" x14ac:dyDescent="0.3">
      <c r="A20" s="4" t="s">
        <v>136</v>
      </c>
      <c r="B20" s="4">
        <v>3154</v>
      </c>
      <c r="C20" s="4">
        <v>4895</v>
      </c>
      <c r="D20" s="4">
        <v>1607</v>
      </c>
      <c r="E20" s="4">
        <v>9656</v>
      </c>
      <c r="J20" s="4" t="s">
        <v>136</v>
      </c>
      <c r="K20" s="41"/>
      <c r="L20" s="41"/>
    </row>
    <row r="21" spans="1:12" x14ac:dyDescent="0.3">
      <c r="A21" s="4" t="s">
        <v>137</v>
      </c>
      <c r="B21" s="4">
        <v>1718</v>
      </c>
      <c r="C21" s="4">
        <v>2040</v>
      </c>
      <c r="D21" s="4">
        <v>1563</v>
      </c>
      <c r="E21" s="4">
        <v>5321</v>
      </c>
      <c r="J21" s="4" t="s">
        <v>137</v>
      </c>
      <c r="K21" s="41"/>
      <c r="L21" s="41"/>
    </row>
    <row r="22" spans="1:12" x14ac:dyDescent="0.3">
      <c r="A22" s="4" t="s">
        <v>138</v>
      </c>
      <c r="B22" s="4">
        <v>1548</v>
      </c>
      <c r="C22" s="4">
        <v>1061</v>
      </c>
      <c r="D22" s="4">
        <v>2590</v>
      </c>
      <c r="E22" s="4">
        <v>5199</v>
      </c>
      <c r="J22" s="4" t="s">
        <v>138</v>
      </c>
      <c r="K22" s="41"/>
      <c r="L22" s="41"/>
    </row>
    <row r="23" spans="1:12" x14ac:dyDescent="0.3">
      <c r="A23" s="4" t="s">
        <v>139</v>
      </c>
      <c r="B23" s="4">
        <v>5083</v>
      </c>
      <c r="C23" s="4">
        <v>3558</v>
      </c>
      <c r="D23" s="4">
        <v>3960</v>
      </c>
      <c r="E23" s="4">
        <v>12601</v>
      </c>
      <c r="J23" s="4" t="s">
        <v>139</v>
      </c>
      <c r="K23" s="41"/>
      <c r="L23" s="41"/>
    </row>
    <row r="24" spans="1:12" x14ac:dyDescent="0.3">
      <c r="A24" s="4" t="s">
        <v>140</v>
      </c>
      <c r="B24" s="4">
        <v>5753</v>
      </c>
      <c r="C24" s="4">
        <v>2839</v>
      </c>
      <c r="D24" s="4">
        <v>3013</v>
      </c>
      <c r="E24" s="4">
        <v>11605</v>
      </c>
      <c r="J24" s="4" t="s">
        <v>140</v>
      </c>
      <c r="K24" s="41"/>
      <c r="L24" s="41"/>
    </row>
    <row r="25" spans="1:12" x14ac:dyDescent="0.3">
      <c r="A25" s="4" t="s">
        <v>141</v>
      </c>
      <c r="B25" s="4">
        <v>44566</v>
      </c>
      <c r="C25" s="4">
        <v>37012</v>
      </c>
      <c r="D25" s="4">
        <v>35542</v>
      </c>
      <c r="E25" s="4">
        <v>117120</v>
      </c>
      <c r="J25" s="4" t="s">
        <v>141</v>
      </c>
      <c r="K25" s="41"/>
      <c r="L25" s="41"/>
    </row>
    <row r="31" spans="1:12" ht="21" x14ac:dyDescent="0.4">
      <c r="A31" s="6" t="s">
        <v>177</v>
      </c>
    </row>
    <row r="32" spans="1:12" ht="21" x14ac:dyDescent="0.4">
      <c r="A32" s="6"/>
    </row>
    <row r="33" spans="1:6" ht="21" x14ac:dyDescent="0.4">
      <c r="A33" s="6"/>
    </row>
    <row r="35" spans="1:6" x14ac:dyDescent="0.3">
      <c r="A35" s="4" t="s">
        <v>144</v>
      </c>
      <c r="B35" s="4" t="s">
        <v>145</v>
      </c>
      <c r="D35" s="1" t="s">
        <v>146</v>
      </c>
      <c r="E35" s="1" t="s">
        <v>147</v>
      </c>
      <c r="F35" s="1" t="s">
        <v>148</v>
      </c>
    </row>
    <row r="36" spans="1:6" x14ac:dyDescent="0.3">
      <c r="A36" s="4" t="s">
        <v>149</v>
      </c>
      <c r="B36" s="4" t="s">
        <v>150</v>
      </c>
      <c r="D36" t="s">
        <v>151</v>
      </c>
      <c r="E36" t="s">
        <v>152</v>
      </c>
      <c r="F36" t="s">
        <v>153</v>
      </c>
    </row>
    <row r="37" spans="1:6" x14ac:dyDescent="0.3">
      <c r="A37" s="4" t="s">
        <v>154</v>
      </c>
      <c r="B37" s="41" t="e" cm="1">
        <f t="array" ref="B37">INDEX($F$35:$F$46,MATCH(MAKE&amp;MODEL,MAKES&amp;MODELS,0))</f>
        <v>#NAME?</v>
      </c>
      <c r="D37" t="s">
        <v>151</v>
      </c>
      <c r="E37" t="s">
        <v>156</v>
      </c>
      <c r="F37" t="s">
        <v>157</v>
      </c>
    </row>
    <row r="38" spans="1:6" x14ac:dyDescent="0.3">
      <c r="D38" t="s">
        <v>158</v>
      </c>
      <c r="E38" t="s">
        <v>159</v>
      </c>
      <c r="F38" t="s">
        <v>160</v>
      </c>
    </row>
    <row r="39" spans="1:6" x14ac:dyDescent="0.3">
      <c r="D39" t="s">
        <v>158</v>
      </c>
      <c r="E39" t="s">
        <v>161</v>
      </c>
      <c r="F39" t="s">
        <v>162</v>
      </c>
    </row>
    <row r="40" spans="1:6" x14ac:dyDescent="0.3">
      <c r="D40" t="s">
        <v>163</v>
      </c>
      <c r="E40" t="s">
        <v>164</v>
      </c>
      <c r="F40" t="s">
        <v>165</v>
      </c>
    </row>
    <row r="41" spans="1:6" x14ac:dyDescent="0.3">
      <c r="D41" t="s">
        <v>163</v>
      </c>
      <c r="E41" t="s">
        <v>166</v>
      </c>
      <c r="F41" t="s">
        <v>167</v>
      </c>
    </row>
    <row r="42" spans="1:6" x14ac:dyDescent="0.3">
      <c r="D42" t="s">
        <v>168</v>
      </c>
      <c r="E42" t="s">
        <v>169</v>
      </c>
      <c r="F42" t="s">
        <v>170</v>
      </c>
    </row>
    <row r="43" spans="1:6" x14ac:dyDescent="0.3">
      <c r="D43" t="s">
        <v>168</v>
      </c>
      <c r="E43" t="s">
        <v>171</v>
      </c>
      <c r="F43" t="s">
        <v>172</v>
      </c>
    </row>
    <row r="44" spans="1:6" x14ac:dyDescent="0.3">
      <c r="D44" t="s">
        <v>173</v>
      </c>
      <c r="E44" t="s">
        <v>152</v>
      </c>
      <c r="F44" t="s">
        <v>174</v>
      </c>
    </row>
    <row r="45" spans="1:6" x14ac:dyDescent="0.3">
      <c r="D45" t="s">
        <v>145</v>
      </c>
      <c r="E45" t="s">
        <v>150</v>
      </c>
      <c r="F45" t="s">
        <v>155</v>
      </c>
    </row>
    <row r="46" spans="1:6" x14ac:dyDescent="0.3">
      <c r="D46" t="s">
        <v>145</v>
      </c>
      <c r="E46" t="s">
        <v>175</v>
      </c>
      <c r="F46" t="s">
        <v>176</v>
      </c>
    </row>
    <row r="50" spans="1:7" x14ac:dyDescent="0.3">
      <c r="A50">
        <v>3</v>
      </c>
    </row>
    <row r="53" spans="1:7" x14ac:dyDescent="0.3">
      <c r="A53" s="4" t="s">
        <v>144</v>
      </c>
      <c r="B53" t="s">
        <v>151</v>
      </c>
    </row>
    <row r="54" spans="1:7" x14ac:dyDescent="0.3">
      <c r="A54" s="4" t="s">
        <v>149</v>
      </c>
      <c r="B54" t="s">
        <v>152</v>
      </c>
      <c r="D54" t="s">
        <v>146</v>
      </c>
      <c r="E54" t="s">
        <v>147</v>
      </c>
      <c r="F54" t="s">
        <v>148</v>
      </c>
      <c r="G54" t="s">
        <v>18</v>
      </c>
    </row>
    <row r="55" spans="1:7" x14ac:dyDescent="0.3">
      <c r="A55" s="4" t="s">
        <v>154</v>
      </c>
      <c r="B55" t="str" cm="1">
        <f t="array" ref="B55">INDEX(CODES,MATCH(B53&amp;B54,MAKES&amp;MODELS,0))</f>
        <v>C-094</v>
      </c>
      <c r="D55" t="s">
        <v>151</v>
      </c>
      <c r="E55" t="s">
        <v>152</v>
      </c>
      <c r="F55" t="s">
        <v>153</v>
      </c>
      <c r="G55" t="str">
        <f>D55&amp;E55</f>
        <v>ChevySuburban</v>
      </c>
    </row>
    <row r="56" spans="1:7" x14ac:dyDescent="0.3">
      <c r="D56" t="s">
        <v>151</v>
      </c>
      <c r="E56" t="s">
        <v>156</v>
      </c>
      <c r="F56" t="s">
        <v>157</v>
      </c>
      <c r="G56" t="str">
        <f t="shared" ref="G56:G65" si="0">D56&amp;E56</f>
        <v>ChevyTahoe</v>
      </c>
    </row>
    <row r="57" spans="1:7" x14ac:dyDescent="0.3">
      <c r="B57" t="str">
        <f>INDEX(CODES,MATCH(B53&amp;B54,$G$54:$G$65,0))</f>
        <v>C-094</v>
      </c>
      <c r="D57" t="s">
        <v>158</v>
      </c>
      <c r="E57" t="s">
        <v>159</v>
      </c>
      <c r="F57" t="s">
        <v>160</v>
      </c>
      <c r="G57" t="str">
        <f t="shared" si="0"/>
        <v>FordExplorer</v>
      </c>
    </row>
    <row r="58" spans="1:7" x14ac:dyDescent="0.3">
      <c r="D58" t="s">
        <v>158</v>
      </c>
      <c r="E58" t="s">
        <v>161</v>
      </c>
      <c r="F58" t="s">
        <v>162</v>
      </c>
      <c r="G58" t="str">
        <f t="shared" si="0"/>
        <v>FordEscape</v>
      </c>
    </row>
    <row r="59" spans="1:7" x14ac:dyDescent="0.3">
      <c r="D59" t="s">
        <v>163</v>
      </c>
      <c r="E59" t="s">
        <v>164</v>
      </c>
      <c r="F59" t="s">
        <v>165</v>
      </c>
      <c r="G59" t="str">
        <f t="shared" si="0"/>
        <v>HondaPilot</v>
      </c>
    </row>
    <row r="60" spans="1:7" x14ac:dyDescent="0.3">
      <c r="D60" t="s">
        <v>163</v>
      </c>
      <c r="E60" t="s">
        <v>166</v>
      </c>
      <c r="F60" t="s">
        <v>167</v>
      </c>
      <c r="G60" t="str">
        <f t="shared" si="0"/>
        <v>HondaCR-V</v>
      </c>
    </row>
    <row r="61" spans="1:7" x14ac:dyDescent="0.3">
      <c r="D61" t="s">
        <v>168</v>
      </c>
      <c r="E61" t="s">
        <v>169</v>
      </c>
      <c r="F61" t="s">
        <v>170</v>
      </c>
      <c r="G61" t="str">
        <f t="shared" si="0"/>
        <v>JeepCompass</v>
      </c>
    </row>
    <row r="62" spans="1:7" x14ac:dyDescent="0.3">
      <c r="D62" t="s">
        <v>168</v>
      </c>
      <c r="E62" t="s">
        <v>171</v>
      </c>
      <c r="F62" t="s">
        <v>172</v>
      </c>
      <c r="G62" t="str">
        <f t="shared" si="0"/>
        <v>JeepGrand Cherokee</v>
      </c>
    </row>
    <row r="63" spans="1:7" x14ac:dyDescent="0.3">
      <c r="D63" t="s">
        <v>173</v>
      </c>
      <c r="E63" t="s">
        <v>152</v>
      </c>
      <c r="F63" t="s">
        <v>174</v>
      </c>
      <c r="G63" t="str">
        <f t="shared" si="0"/>
        <v>NissanSuburban</v>
      </c>
    </row>
    <row r="64" spans="1:7" x14ac:dyDescent="0.3">
      <c r="D64" t="s">
        <v>145</v>
      </c>
      <c r="E64" t="s">
        <v>150</v>
      </c>
      <c r="F64" t="s">
        <v>155</v>
      </c>
      <c r="G64" t="str">
        <f t="shared" si="0"/>
        <v>ToyotaSequoia</v>
      </c>
    </row>
    <row r="65" spans="4:7" x14ac:dyDescent="0.3">
      <c r="D65" t="s">
        <v>145</v>
      </c>
      <c r="E65" t="s">
        <v>175</v>
      </c>
      <c r="F65" t="s">
        <v>176</v>
      </c>
      <c r="G65" t="str">
        <f t="shared" si="0"/>
        <v>ToyotaLand Cruiser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C26A18-DA1A-4616-A616-625E4C45D8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7</vt:i4>
      </vt:variant>
    </vt:vector>
  </HeadingPairs>
  <TitlesOfParts>
    <vt:vector size="13" baseType="lpstr">
      <vt:lpstr>1.CondicionesBuscar</vt:lpstr>
      <vt:lpstr>02.VarianteBuscarV</vt:lpstr>
      <vt:lpstr>03.IndiceCoincir</vt:lpstr>
      <vt:lpstr>04.buscarx</vt:lpstr>
      <vt:lpstr>05.DESAFIO1</vt:lpstr>
      <vt:lpstr>05.DESAFIO2</vt:lpstr>
      <vt:lpstr>CODES</vt:lpstr>
      <vt:lpstr>MAKES</vt:lpstr>
      <vt:lpstr>MAYOR3</vt:lpstr>
      <vt:lpstr>MENOR3</vt:lpstr>
      <vt:lpstr>MODELS</vt:lpstr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J. Pullutasig ECU-COS</dc:creator>
  <cp:lastModifiedBy>Fernando Javier Pullutasig</cp:lastModifiedBy>
  <dcterms:created xsi:type="dcterms:W3CDTF">2021-01-09T22:47:42Z</dcterms:created>
  <dcterms:modified xsi:type="dcterms:W3CDTF">2021-01-30T22:11:26Z</dcterms:modified>
</cp:coreProperties>
</file>