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Git\Excel_InicialDatos\Lecc2\"/>
    </mc:Choice>
  </mc:AlternateContent>
  <xr:revisionPtr revIDLastSave="0" documentId="13_ncr:1_{DAEF5BE3-0E3B-4D37-ACB8-59B31C398159}" xr6:coauthVersionLast="46" xr6:coauthVersionMax="46" xr10:uidLastSave="{00000000-0000-0000-0000-000000000000}"/>
  <bookViews>
    <workbookView xWindow="-108" yWindow="-108" windowWidth="23256" windowHeight="12576" activeTab="2" xr2:uid="{9ABDD8A0-D50D-4CBA-88BC-C6206BB5B64C}"/>
  </bookViews>
  <sheets>
    <sheet name="01_CONDICIONES" sheetId="2" r:id="rId1"/>
    <sheet name="02_ERRORES" sheetId="1" r:id="rId2"/>
    <sheet name="03.CONTAR.SI" sheetId="3" r:id="rId3"/>
    <sheet name="04.SUMAR.SI" sheetId="4" r:id="rId4"/>
    <sheet name="05.SI.CONJUNTO" sheetId="5" r:id="rId5"/>
    <sheet name="06.DESAFIO1" sheetId="6" r:id="rId6"/>
    <sheet name="07.DESAFIO2" sheetId="7" r:id="rId7"/>
  </sheets>
  <definedNames>
    <definedName name="_xlnm._FilterDatabase" localSheetId="1" hidden="1">'02_ERRORES'!$B$33:$D$44</definedName>
    <definedName name="_xlnm._FilterDatabase" localSheetId="5" hidden="1">'06.DESAFIO1'!$B$18:$G$476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" i="7" l="1"/>
  <c r="H98" i="5"/>
  <c r="H94" i="5"/>
  <c r="H91" i="5"/>
  <c r="H80" i="5"/>
  <c r="H77" i="5"/>
  <c r="H74" i="5"/>
  <c r="C34" i="4"/>
  <c r="C33" i="4"/>
  <c r="C32" i="4"/>
  <c r="C31" i="4"/>
  <c r="C30" i="4"/>
  <c r="G68" i="3"/>
  <c r="G67" i="3"/>
  <c r="B76" i="3"/>
  <c r="G66" i="3"/>
  <c r="G65" i="3"/>
  <c r="G64" i="3"/>
  <c r="G63" i="3"/>
  <c r="G62" i="3"/>
  <c r="D28" i="3"/>
  <c r="E13" i="3"/>
  <c r="E12" i="3"/>
  <c r="E11" i="3"/>
  <c r="E10" i="3"/>
  <c r="C54" i="1"/>
  <c r="C53" i="1"/>
  <c r="C50" i="1"/>
  <c r="D48" i="1"/>
  <c r="D46" i="1"/>
  <c r="C46" i="1"/>
  <c r="G22" i="1"/>
  <c r="G21" i="1"/>
  <c r="G19" i="1"/>
  <c r="G15" i="1"/>
  <c r="E21" i="1"/>
  <c r="E18" i="1"/>
  <c r="C18" i="1"/>
  <c r="B18" i="1"/>
  <c r="E26" i="2"/>
  <c r="I19" i="2"/>
  <c r="J98" i="5"/>
  <c r="J94" i="5"/>
  <c r="J91" i="5"/>
  <c r="J80" i="5"/>
  <c r="J77" i="5"/>
  <c r="J74" i="5"/>
  <c r="H68" i="3"/>
  <c r="H67" i="3"/>
  <c r="H63" i="3"/>
  <c r="H65" i="3"/>
  <c r="H66" i="3"/>
  <c r="H64" i="3"/>
  <c r="H62" i="3"/>
  <c r="E28" i="3"/>
  <c r="F12" i="3"/>
  <c r="F11" i="3"/>
  <c r="F13" i="3"/>
  <c r="F10" i="3"/>
  <c r="F46" i="1"/>
  <c r="F48" i="1"/>
  <c r="D49" i="1" l="1"/>
  <c r="C48" i="1" l="1"/>
  <c r="C49" i="1" s="1"/>
  <c r="E31" i="2"/>
  <c r="E30" i="2"/>
  <c r="E29" i="2"/>
  <c r="E28" i="2"/>
  <c r="E27" i="2"/>
  <c r="D18" i="1"/>
  <c r="E20" i="1"/>
  <c r="F30" i="2"/>
  <c r="F29" i="2"/>
  <c r="F28" i="2"/>
  <c r="C20" i="1"/>
  <c r="F27" i="2"/>
  <c r="D20" i="1"/>
  <c r="F31" i="2"/>
  <c r="F26" i="2"/>
  <c r="B20" i="1"/>
</calcChain>
</file>

<file path=xl/sharedStrings.xml><?xml version="1.0" encoding="utf-8"?>
<sst xmlns="http://schemas.openxmlformats.org/spreadsheetml/2006/main" count="2258" uniqueCount="880">
  <si>
    <t>COMPARACION</t>
  </si>
  <si>
    <t>SUMA 1</t>
  </si>
  <si>
    <t>SUMA 2</t>
  </si>
  <si>
    <t>SUMA 3</t>
  </si>
  <si>
    <t>SUMA 4</t>
  </si>
  <si>
    <t>TOTAL</t>
  </si>
  <si>
    <t>FUNCION</t>
  </si>
  <si>
    <t>UNA SUMA SENCILLA PUEDE SER TODO UN DESAFIO</t>
  </si>
  <si>
    <t>COD</t>
  </si>
  <si>
    <t>OPERADORES DE COMPARACION</t>
  </si>
  <si>
    <t>OPERADOR</t>
  </si>
  <si>
    <t>NOMBRE</t>
  </si>
  <si>
    <t>=</t>
  </si>
  <si>
    <t>&gt;</t>
  </si>
  <si>
    <t>&lt;</t>
  </si>
  <si>
    <t>&gt;=</t>
  </si>
  <si>
    <t>&lt;=</t>
  </si>
  <si>
    <t>&lt;&gt;</t>
  </si>
  <si>
    <t>COMPARACION (IGUAL A)</t>
  </si>
  <si>
    <t>COMPARACION (MAYOR QUE)</t>
  </si>
  <si>
    <t>COMPARACION (MENOR QUE)</t>
  </si>
  <si>
    <t>COMPARACION (MAYOR IGUAL)</t>
  </si>
  <si>
    <t>COMPARACION (MENOR IGUAL)</t>
  </si>
  <si>
    <t>COMPARACION (DISTINTO O NO ES IGUAL)</t>
  </si>
  <si>
    <t>SIMBOLO</t>
  </si>
  <si>
    <t>PRELACION</t>
  </si>
  <si>
    <t>^</t>
  </si>
  <si>
    <t>*</t>
  </si>
  <si>
    <t>/</t>
  </si>
  <si>
    <t>+</t>
  </si>
  <si>
    <t>-</t>
  </si>
  <si>
    <t>exponente</t>
  </si>
  <si>
    <t>multiplicación</t>
  </si>
  <si>
    <t>división</t>
  </si>
  <si>
    <t>suma</t>
  </si>
  <si>
    <t>resta</t>
  </si>
  <si>
    <t>PRELACION DE OPERADORES EN EXCEL</t>
  </si>
  <si>
    <t>VALOR 1</t>
  </si>
  <si>
    <t>VALOR 2</t>
  </si>
  <si>
    <t>RESULTADO</t>
  </si>
  <si>
    <t>SON IGUALES</t>
  </si>
  <si>
    <t>ES MAYOR</t>
  </si>
  <si>
    <t>ES MENOR</t>
  </si>
  <si>
    <t>ES MAYOR IGUAL</t>
  </si>
  <si>
    <t>ES MENOR IGUAL</t>
  </si>
  <si>
    <t>ES DISTINTO</t>
  </si>
  <si>
    <t>CUANDO USAR SUBTOTALES/ SUMA / AGREGAR</t>
  </si>
  <si>
    <t>=SUBTOTALES('OPERACION','RANGO')</t>
  </si>
  <si>
    <t>=SUMA('RANGO SUMA')</t>
  </si>
  <si>
    <t>=AGREGAR('OPERACION','QUE IGNORAR', 'RANGO OPERACION')</t>
  </si>
  <si>
    <t>VALOR FILTRA</t>
  </si>
  <si>
    <t>VALOR TOTAL</t>
  </si>
  <si>
    <t>1. EN LA SIGUIENTE TABLA SOLO DESEO SUMAR LAS FILAS VISIBLES DIF ENTRE SUMA Y SUBTOTALES</t>
  </si>
  <si>
    <t>A</t>
  </si>
  <si>
    <t>B</t>
  </si>
  <si>
    <t>V</t>
  </si>
  <si>
    <t>BV</t>
  </si>
  <si>
    <t>CC</t>
  </si>
  <si>
    <t>NOTA\</t>
  </si>
  <si>
    <t>SUMA/PROMEDIA/CUENTA SOLO LAS FILAS VISIBLES</t>
  </si>
  <si>
    <t>SUMA TODO ESTE VISIBLE O NO</t>
  </si>
  <si>
    <t>DA LA POSIBILIDAD DE ELEGIR LA OPERACION Y QUE SE QUIERE IGNORAR</t>
  </si>
  <si>
    <t>SUBTOTALES</t>
  </si>
  <si>
    <t>SUMA</t>
  </si>
  <si>
    <t>PROMEDIO</t>
  </si>
  <si>
    <t>NOTA: SIEMPRE SE DEBE CONSIDERAR QUE TIPO DE ANALISIS SE DESEA DESARROLLAR PREVIO APLICAR ESTAS FORMULAS</t>
  </si>
  <si>
    <t>Jan</t>
  </si>
  <si>
    <t>Feb</t>
  </si>
  <si>
    <t>Total</t>
  </si>
  <si>
    <t>Total de celdas en rango</t>
  </si>
  <si>
    <t>Celdas blancas</t>
  </si>
  <si>
    <t>Valores Numericos</t>
  </si>
  <si>
    <t>=3+4*4^3</t>
  </si>
  <si>
    <t>a</t>
  </si>
  <si>
    <t>b</t>
  </si>
  <si>
    <t>c</t>
  </si>
  <si>
    <t>primero se suma</t>
  </si>
  <si>
    <t>luego se multiplicaa</t>
  </si>
  <si>
    <t>resultado</t>
  </si>
  <si>
    <t>SUBTOTAL</t>
  </si>
  <si>
    <t>TOTAL SOLO DE LOS VALORES PARCIALES\</t>
  </si>
  <si>
    <t>AGREGAR</t>
  </si>
  <si>
    <t>CONTEO</t>
  </si>
  <si>
    <t>Bank Name</t>
  </si>
  <si>
    <t>City</t>
  </si>
  <si>
    <t>State</t>
  </si>
  <si>
    <t>Closing Date</t>
  </si>
  <si>
    <t>Fort Lee Federal Savings Bank, FSB</t>
  </si>
  <si>
    <t>Fort Lee</t>
  </si>
  <si>
    <t>NJ</t>
  </si>
  <si>
    <t>Fidelity Bank</t>
  </si>
  <si>
    <t>Dearborn</t>
  </si>
  <si>
    <t>MI</t>
  </si>
  <si>
    <t>Premier Bank</t>
  </si>
  <si>
    <t>IL</t>
  </si>
  <si>
    <t>Covenant Bank &amp; Trust</t>
  </si>
  <si>
    <t>GA</t>
  </si>
  <si>
    <t xml:space="preserve">New City Bank </t>
  </si>
  <si>
    <t>Chicago</t>
  </si>
  <si>
    <t>Global Commerce Bank</t>
  </si>
  <si>
    <t>Doraville</t>
  </si>
  <si>
    <t>Home Savings of America</t>
  </si>
  <si>
    <t>Central Bank of Georgia</t>
  </si>
  <si>
    <t>SCB Bank</t>
  </si>
  <si>
    <t xml:space="preserve">Charter National Bank and Trust </t>
  </si>
  <si>
    <t>BankEast</t>
  </si>
  <si>
    <t>Patriot Bank Minnesota</t>
  </si>
  <si>
    <t xml:space="preserve">Tennessee Commerce Bank </t>
  </si>
  <si>
    <t>First Guaranty Bank and Trust Company of Jacksonville</t>
  </si>
  <si>
    <t>FL</t>
  </si>
  <si>
    <t>American Eagle Savings Bank</t>
  </si>
  <si>
    <t>The First State Bank</t>
  </si>
  <si>
    <t>Central Florida State Bank</t>
  </si>
  <si>
    <t>Western National Bank</t>
  </si>
  <si>
    <t>Premier Community Bank of the Emerald Coast</t>
  </si>
  <si>
    <t>Central Progressive Bank</t>
  </si>
  <si>
    <t>Lacombe</t>
  </si>
  <si>
    <t>LA</t>
  </si>
  <si>
    <t>Polk County Bank</t>
  </si>
  <si>
    <t>Johnston</t>
  </si>
  <si>
    <t>IA</t>
  </si>
  <si>
    <t>Community Bank of Rockmart</t>
  </si>
  <si>
    <t>SunFirst Bank</t>
  </si>
  <si>
    <t>Mid City Bank, Inc.</t>
  </si>
  <si>
    <t>All American Bank</t>
  </si>
  <si>
    <t>Community Banks of Colorado</t>
  </si>
  <si>
    <t>Greenwood Village</t>
  </si>
  <si>
    <t>CO</t>
  </si>
  <si>
    <t>Community Capital Bank</t>
  </si>
  <si>
    <t>Decatur First Bank</t>
  </si>
  <si>
    <t>Old Harbor Bank</t>
  </si>
  <si>
    <t>Country Bank</t>
  </si>
  <si>
    <t>First State Bank</t>
  </si>
  <si>
    <t>Blue Ridge Savings Bank, Inc.</t>
  </si>
  <si>
    <t>Piedmont Community Bank</t>
  </si>
  <si>
    <t>Sun Security Bank</t>
  </si>
  <si>
    <t>The RiverBank</t>
  </si>
  <si>
    <t>First International Bank</t>
  </si>
  <si>
    <t>Citizens Bank of Northern California</t>
  </si>
  <si>
    <t>Nevada City</t>
  </si>
  <si>
    <t>CA</t>
  </si>
  <si>
    <t>Bank of the Commonwealth</t>
  </si>
  <si>
    <t>First National Bank of Florida</t>
  </si>
  <si>
    <t>CreekSide Bank</t>
  </si>
  <si>
    <t>Patriot Bank of Georgia</t>
  </si>
  <si>
    <t>First Choice Bank</t>
  </si>
  <si>
    <t>First Southern National Bank</t>
  </si>
  <si>
    <t>Lydian Private Bank</t>
  </si>
  <si>
    <t>Public Savings Bank</t>
  </si>
  <si>
    <t>The First National Bank of Olathe</t>
  </si>
  <si>
    <t>Bank of Whitman</t>
  </si>
  <si>
    <t>Bank of Shorewood</t>
  </si>
  <si>
    <t>Integra Bank National Association</t>
  </si>
  <si>
    <t>BankMeridian, N.A.</t>
  </si>
  <si>
    <t>Columbia</t>
  </si>
  <si>
    <t>SC</t>
  </si>
  <si>
    <t>Virginia Business Bank</t>
  </si>
  <si>
    <t>Bank of Choice</t>
  </si>
  <si>
    <t>LandMark Bank of Florida</t>
  </si>
  <si>
    <t>Southshore Community Bank</t>
  </si>
  <si>
    <t>Summit Bank</t>
  </si>
  <si>
    <t>First Peoples Bank</t>
  </si>
  <si>
    <t>High Trust Bank</t>
  </si>
  <si>
    <t>One Georgia Bank</t>
  </si>
  <si>
    <t>Signature Bank</t>
  </si>
  <si>
    <t>Colorado Capital Bank</t>
  </si>
  <si>
    <t>First Chicago Bank &amp; Trust</t>
  </si>
  <si>
    <t>Mountain Heritage Bank</t>
  </si>
  <si>
    <t>First Commercial Bank of Tampa Bay</t>
  </si>
  <si>
    <t>McIntosh State Bank</t>
  </si>
  <si>
    <t>Atlantic Bank and Trust</t>
  </si>
  <si>
    <t>First Heritage Bank</t>
  </si>
  <si>
    <t>First Georgia Banking Company</t>
  </si>
  <si>
    <t>Atlantic Southern Bank</t>
  </si>
  <si>
    <t>Coastal Bank</t>
  </si>
  <si>
    <t>Cocoa Beach</t>
  </si>
  <si>
    <t>Community Central Bank</t>
  </si>
  <si>
    <t>The Park Avenue Bank</t>
  </si>
  <si>
    <t>First Choice Community Bank</t>
  </si>
  <si>
    <t>Cortez Community Bank</t>
  </si>
  <si>
    <t>First National Bank of Central Florida</t>
  </si>
  <si>
    <t>Heritage Banking Group</t>
  </si>
  <si>
    <t>Rosemount National Bank</t>
  </si>
  <si>
    <t>Superior Bank</t>
  </si>
  <si>
    <t>Nexity Bank</t>
  </si>
  <si>
    <t>New Horizons Bank</t>
  </si>
  <si>
    <t>Bartow County Bank</t>
  </si>
  <si>
    <t>Nevada Commerce Bank</t>
  </si>
  <si>
    <t>Las Vegas</t>
  </si>
  <si>
    <t>NV</t>
  </si>
  <si>
    <t>Western Springs National Bank and Trust</t>
  </si>
  <si>
    <t>The Bank of Commerce</t>
  </si>
  <si>
    <t>Legacy Bank</t>
  </si>
  <si>
    <t>First National Bank of Davis</t>
  </si>
  <si>
    <t>Valley Community Bank</t>
  </si>
  <si>
    <t xml:space="preserve">San Luis Trust Bank, FSB </t>
  </si>
  <si>
    <t>Charter Oak Bank</t>
  </si>
  <si>
    <t>Citizens Bank of Effingham</t>
  </si>
  <si>
    <t>Habersham Bank</t>
  </si>
  <si>
    <t>Canyon National Bank</t>
  </si>
  <si>
    <t>Badger State Bank</t>
  </si>
  <si>
    <t>Peoples State Bank</t>
  </si>
  <si>
    <t>Sunshine State Community Bank</t>
  </si>
  <si>
    <t>Community First Bank Chicago</t>
  </si>
  <si>
    <t>North Georgia Bank</t>
  </si>
  <si>
    <t>American Trust Bank</t>
  </si>
  <si>
    <t>First Community Bank</t>
  </si>
  <si>
    <t>FirsTier Bank</t>
  </si>
  <si>
    <t>Evergreen State Bank</t>
  </si>
  <si>
    <t>United Western Bank</t>
  </si>
  <si>
    <t>The Bank of Asheville</t>
  </si>
  <si>
    <t>CommunitySouth Bank &amp; Trust</t>
  </si>
  <si>
    <t>Enterprise Banking Company</t>
  </si>
  <si>
    <t>Oglethorpe Bank</t>
  </si>
  <si>
    <t>First Commercial Bank of Florida</t>
  </si>
  <si>
    <t>Community National Bank</t>
  </si>
  <si>
    <t xml:space="preserve">First Southern Bank </t>
  </si>
  <si>
    <t>United Americas Bank, N.A.</t>
  </si>
  <si>
    <t xml:space="preserve">Appalachian Community Bank, FSB </t>
  </si>
  <si>
    <t>Chestatee State Bank</t>
  </si>
  <si>
    <t>The Bank of Miami,N.A.</t>
  </si>
  <si>
    <t>Earthstar Bank</t>
  </si>
  <si>
    <t>Paramount Bank</t>
  </si>
  <si>
    <t>First Banking Center</t>
  </si>
  <si>
    <t>Allegiance Bank of North America</t>
  </si>
  <si>
    <t>Gulf State Community Bank</t>
  </si>
  <si>
    <t>Copper Star Bank</t>
  </si>
  <si>
    <t>Darby Bank &amp; Trust Co.</t>
  </si>
  <si>
    <t>Tifton Banking Company</t>
  </si>
  <si>
    <t>First Vietnamese American Bank</t>
  </si>
  <si>
    <t>Pierce Commercial Bank</t>
  </si>
  <si>
    <t>Western Commercial Bank</t>
  </si>
  <si>
    <t>K Bank</t>
  </si>
  <si>
    <t>First Arizona Savings, A FSB</t>
  </si>
  <si>
    <t>Hillcrest Bank</t>
  </si>
  <si>
    <t>First Suburban National Bank</t>
  </si>
  <si>
    <t>The First National Bank of Barnesville</t>
  </si>
  <si>
    <t>The Gordon Bank</t>
  </si>
  <si>
    <t>Progress Bank of Florida</t>
  </si>
  <si>
    <t>First Bank of Jacksonville</t>
  </si>
  <si>
    <t>WestBridge Bank and Trust Company</t>
  </si>
  <si>
    <t>Security Savings Bank, F.S.B.</t>
  </si>
  <si>
    <t>Shoreline Bank</t>
  </si>
  <si>
    <t>Wakulla Bank</t>
  </si>
  <si>
    <t>North County Bank</t>
  </si>
  <si>
    <t>Haven Trust Bank Florida</t>
  </si>
  <si>
    <t>Maritime Savings Bank</t>
  </si>
  <si>
    <t>Bramble Savings Bank</t>
  </si>
  <si>
    <t>The Peoples Bank</t>
  </si>
  <si>
    <t>First Commerce Community Bank</t>
  </si>
  <si>
    <t>Bank of Ellijay</t>
  </si>
  <si>
    <t>ISN Bank</t>
  </si>
  <si>
    <t>Horizon Bank</t>
  </si>
  <si>
    <t>Sonoma Valley Bank</t>
  </si>
  <si>
    <t>Los Padres Bank</t>
  </si>
  <si>
    <t>Butte Community Bank</t>
  </si>
  <si>
    <t>Pacific State Bank</t>
  </si>
  <si>
    <t>ShoreBank</t>
  </si>
  <si>
    <t>Imperial Savings and Loan Association</t>
  </si>
  <si>
    <t>Independent National Bank</t>
  </si>
  <si>
    <t>Community National Bank at Bartow</t>
  </si>
  <si>
    <t>Palos Bank and Trust Company</t>
  </si>
  <si>
    <t>Ravenswood Bank</t>
  </si>
  <si>
    <t>LibertyBank</t>
  </si>
  <si>
    <t>The Cowlitz Bank</t>
  </si>
  <si>
    <t>Coastal Community Bank</t>
  </si>
  <si>
    <t>Bayside Savings Bank</t>
  </si>
  <si>
    <t>Northwest Bank &amp; Trust</t>
  </si>
  <si>
    <t xml:space="preserve">Home Valley Bank </t>
  </si>
  <si>
    <t xml:space="preserve">SouthwestUSA Bank </t>
  </si>
  <si>
    <t xml:space="preserve">Community Security Bank </t>
  </si>
  <si>
    <t xml:space="preserve">Thunder Bank </t>
  </si>
  <si>
    <t xml:space="preserve">Williamsburg First National Bank </t>
  </si>
  <si>
    <t xml:space="preserve">Crescent Bank and Trust Company </t>
  </si>
  <si>
    <t xml:space="preserve">Sterling Bank </t>
  </si>
  <si>
    <t>Mainstreet Savings Bank, FSB</t>
  </si>
  <si>
    <t>Olde Cypress Community Bank</t>
  </si>
  <si>
    <t>Turnberry Bank</t>
  </si>
  <si>
    <t>Metro Bank of Dade County</t>
  </si>
  <si>
    <t>First National Bank of the South</t>
  </si>
  <si>
    <t>Woodlands Bank</t>
  </si>
  <si>
    <t>Home National Bank</t>
  </si>
  <si>
    <t>USA Bank</t>
  </si>
  <si>
    <t>Ideal Federal Savings Bank</t>
  </si>
  <si>
    <t>Bay National Bank</t>
  </si>
  <si>
    <t>High Desert State Bank</t>
  </si>
  <si>
    <t>First National Bank</t>
  </si>
  <si>
    <t>Peninsula Bank</t>
  </si>
  <si>
    <t>Nevada Security Bank</t>
  </si>
  <si>
    <t>Reno</t>
  </si>
  <si>
    <t>Washington First International Bank</t>
  </si>
  <si>
    <t>TierOne Bank</t>
  </si>
  <si>
    <t>Arcola Homestead Savings Bank</t>
  </si>
  <si>
    <t>Sun West Bank</t>
  </si>
  <si>
    <t>Granite Community Bank, NA</t>
  </si>
  <si>
    <t>Bank of Florida - Tampa</t>
  </si>
  <si>
    <t>Bank of Florida - Southwest</t>
  </si>
  <si>
    <t>Naples</t>
  </si>
  <si>
    <t>Bank of Florida - Southeast</t>
  </si>
  <si>
    <t>Pinehurst Bank</t>
  </si>
  <si>
    <t>Midwest Bank and Trust Company</t>
  </si>
  <si>
    <t>Southwest Community Bank</t>
  </si>
  <si>
    <t>New Liberty Bank</t>
  </si>
  <si>
    <t>Satilla Community Bank</t>
  </si>
  <si>
    <t>1st Pacific Bank of California</t>
  </si>
  <si>
    <t>San Diego</t>
  </si>
  <si>
    <t>Towne Bank of Arizona</t>
  </si>
  <si>
    <t>Access Bank</t>
  </si>
  <si>
    <t>The Bank of Bonifay</t>
  </si>
  <si>
    <t>Frontier Bank</t>
  </si>
  <si>
    <t>BC National Banks</t>
  </si>
  <si>
    <t>Champion Bank</t>
  </si>
  <si>
    <t>CF Bancorp</t>
  </si>
  <si>
    <t>Westernbank Puerto Rico</t>
  </si>
  <si>
    <t>R-G Premier Bank of Puerto Rico</t>
  </si>
  <si>
    <t>Eurobank</t>
  </si>
  <si>
    <t>Wheatland Bank</t>
  </si>
  <si>
    <t>Naperville</t>
  </si>
  <si>
    <t>Peotone Bank and Trust Company</t>
  </si>
  <si>
    <t>Peotone</t>
  </si>
  <si>
    <t>Lincoln Park Savings Bank</t>
  </si>
  <si>
    <t>New Century Bank</t>
  </si>
  <si>
    <t>Citizens Bank and Trust Company of Chicago</t>
  </si>
  <si>
    <t>Broadway Bank</t>
  </si>
  <si>
    <t>Amcore Bank, National Association</t>
  </si>
  <si>
    <t>City Bank</t>
  </si>
  <si>
    <t>Tamalpais Bank</t>
  </si>
  <si>
    <t>Innovative Bank</t>
  </si>
  <si>
    <t>Butler Bank</t>
  </si>
  <si>
    <t>Riverside National Bank of Florida</t>
  </si>
  <si>
    <t>AmericanFirst Bank</t>
  </si>
  <si>
    <t>First Federal Bank of North Florida</t>
  </si>
  <si>
    <t>Lakeside Community Bank</t>
  </si>
  <si>
    <t>Beach First National Bank</t>
  </si>
  <si>
    <t>Desert Hills Bank</t>
  </si>
  <si>
    <t>Unity National Bank</t>
  </si>
  <si>
    <t>Key West Bank</t>
  </si>
  <si>
    <t>McIntosh Commercial Bank</t>
  </si>
  <si>
    <t>State Bank of Aurora</t>
  </si>
  <si>
    <t>First Lowndes Bank</t>
  </si>
  <si>
    <t>Bank of Hiawassee</t>
  </si>
  <si>
    <t>Appalachian Community Bank</t>
  </si>
  <si>
    <t>Advanta Bank Corp.</t>
  </si>
  <si>
    <t>Century Security Bank</t>
  </si>
  <si>
    <t>American National Bank</t>
  </si>
  <si>
    <t>Statewide Bank</t>
  </si>
  <si>
    <t>Old Southern Bank</t>
  </si>
  <si>
    <t>LibertyPointe Bank</t>
  </si>
  <si>
    <t>Centennial Bank</t>
  </si>
  <si>
    <t>Waterfield Bank</t>
  </si>
  <si>
    <t>Bank of Illinois</t>
  </si>
  <si>
    <t>Sun American Bank</t>
  </si>
  <si>
    <t>Rainier Pacific Bank</t>
  </si>
  <si>
    <t>Carson River Community Bank</t>
  </si>
  <si>
    <t>La Jolla Bank, FSB</t>
  </si>
  <si>
    <t>George Washington Savings Bank</t>
  </si>
  <si>
    <t>The La Coste National Bank</t>
  </si>
  <si>
    <t>Marco Community Bank</t>
  </si>
  <si>
    <t>1st American State Bank of Minnesota</t>
  </si>
  <si>
    <t>American Marine Bank</t>
  </si>
  <si>
    <t>First Regional Bank</t>
  </si>
  <si>
    <t>Community Bank and Trust</t>
  </si>
  <si>
    <t>Marshall Bank, N.A.</t>
  </si>
  <si>
    <t>Florida Community Bank</t>
  </si>
  <si>
    <t>First National Bank of Georgia</t>
  </si>
  <si>
    <t>Columbia River Bank</t>
  </si>
  <si>
    <t>Evergreen Bank</t>
  </si>
  <si>
    <t>Charter Bank</t>
  </si>
  <si>
    <t>Bank of Leeton</t>
  </si>
  <si>
    <t>Premier American Bank</t>
  </si>
  <si>
    <t>Barnes Banking Company</t>
  </si>
  <si>
    <t>St. Stephen State Bank</t>
  </si>
  <si>
    <t>Town Community Bank &amp; Trust</t>
  </si>
  <si>
    <t>First Federal Bank of California, F.S.B.</t>
  </si>
  <si>
    <t>Imperial Capital Bank</t>
  </si>
  <si>
    <t>Independent Bankers' Bank</t>
  </si>
  <si>
    <t>New South Federal Savings Bank</t>
  </si>
  <si>
    <t>Citizens State Bank</t>
  </si>
  <si>
    <t>Peoples First Community Bank</t>
  </si>
  <si>
    <t>RockBridge Commercial Bank</t>
  </si>
  <si>
    <t>SolutionsBank</t>
  </si>
  <si>
    <t>Valley Capital Bank, N.A.</t>
  </si>
  <si>
    <t>Republic Federal Bank, N.A.</t>
  </si>
  <si>
    <t>Greater Atlantic Bank</t>
  </si>
  <si>
    <t>Benchmark Bank</t>
  </si>
  <si>
    <t>AmTrust Bank</t>
  </si>
  <si>
    <t>The Tattnall Bank</t>
  </si>
  <si>
    <t>First Security National Bank</t>
  </si>
  <si>
    <t>The Buckhead Community Bank</t>
  </si>
  <si>
    <t>Commerce Bank of Southwest Florida</t>
  </si>
  <si>
    <t>Pacific Coast National Bank</t>
  </si>
  <si>
    <t>Orion Bank</t>
  </si>
  <si>
    <t>Century Bank, F.S.B.</t>
  </si>
  <si>
    <t>United Commercial Bank</t>
  </si>
  <si>
    <t>Gateway Bank of St. Louis</t>
  </si>
  <si>
    <t>Prosperan Bank</t>
  </si>
  <si>
    <t>Home Federal Savings Bank</t>
  </si>
  <si>
    <t>Detroit</t>
  </si>
  <si>
    <t>United Security Bank</t>
  </si>
  <si>
    <t>North Houston Bank</t>
  </si>
  <si>
    <t>Madisonville State Bank</t>
  </si>
  <si>
    <t>Citizens National Bank</t>
  </si>
  <si>
    <t>Park National Bank</t>
  </si>
  <si>
    <t>Pacific National Bank</t>
  </si>
  <si>
    <t>California National Bank</t>
  </si>
  <si>
    <t>San Diego National Bank</t>
  </si>
  <si>
    <t>Community Bank of Lemont</t>
  </si>
  <si>
    <t>Bank USA, N.A.</t>
  </si>
  <si>
    <t>First DuPage Bank</t>
  </si>
  <si>
    <t>Riverview Community Bank</t>
  </si>
  <si>
    <t>Bank of Elmwood</t>
  </si>
  <si>
    <t>Flagship National Bank</t>
  </si>
  <si>
    <t>Hillcrest Bank Florida</t>
  </si>
  <si>
    <t>American United Bank</t>
  </si>
  <si>
    <t>Partners Bank</t>
  </si>
  <si>
    <t>San Joaquin Bank</t>
  </si>
  <si>
    <t>Southern Colorado National Bank</t>
  </si>
  <si>
    <t>Jennings State Bank</t>
  </si>
  <si>
    <t>Warren Bank</t>
  </si>
  <si>
    <t>Georgian Bank</t>
  </si>
  <si>
    <t>Irwin Union Bank, F.S.B.</t>
  </si>
  <si>
    <t>Irwin Union Bank and Trust Company</t>
  </si>
  <si>
    <t>Venture Bank</t>
  </si>
  <si>
    <t>Brickwell Community Bank</t>
  </si>
  <si>
    <t>Corus Bank, N.A.</t>
  </si>
  <si>
    <t>Platinum Community Bank</t>
  </si>
  <si>
    <t>Vantus Bank</t>
  </si>
  <si>
    <t>InBank</t>
  </si>
  <si>
    <t>First Bank of Kansas City</t>
  </si>
  <si>
    <t>Affinity Bank</t>
  </si>
  <si>
    <t>Mainstreet Bank</t>
  </si>
  <si>
    <t>Bradford Bank</t>
  </si>
  <si>
    <t>Guaranty Bank</t>
  </si>
  <si>
    <t>CapitalSouth Bank</t>
  </si>
  <si>
    <t>First Coweta Bank</t>
  </si>
  <si>
    <t>ebank</t>
  </si>
  <si>
    <t>Community Bank of Nevada</t>
  </si>
  <si>
    <t>Community Bank of Arizona</t>
  </si>
  <si>
    <t>Union Bank, National Association</t>
  </si>
  <si>
    <t>Colonial Bank</t>
  </si>
  <si>
    <t>Dwelling House Savings and Loan Association</t>
  </si>
  <si>
    <t>Community First Bank</t>
  </si>
  <si>
    <t>Community National Bank of Sarasota County</t>
  </si>
  <si>
    <t>Mutual Bank</t>
  </si>
  <si>
    <t>First BankAmericano</t>
  </si>
  <si>
    <t>Peoples Community Bank</t>
  </si>
  <si>
    <t>Integrity Bank</t>
  </si>
  <si>
    <t>First State Bank of Altus</t>
  </si>
  <si>
    <t>Security Bank of Jones County</t>
  </si>
  <si>
    <t>Security Bank of Houston County</t>
  </si>
  <si>
    <t>Security Bank of Bibb County</t>
  </si>
  <si>
    <t>Security Bank of North Metro</t>
  </si>
  <si>
    <t>Security Bank of North Fulton</t>
  </si>
  <si>
    <t>Alpharetta</t>
  </si>
  <si>
    <t>Security Bank of Gwinnett County</t>
  </si>
  <si>
    <t>Waterford Village Bank</t>
  </si>
  <si>
    <t>Temecula Valley Bank</t>
  </si>
  <si>
    <t>Vineyard Bank</t>
  </si>
  <si>
    <t>BankFirst</t>
  </si>
  <si>
    <t>First Piedmont Bank</t>
  </si>
  <si>
    <t>Bank of Wyoming</t>
  </si>
  <si>
    <t>Founders Bank</t>
  </si>
  <si>
    <t>Millennium State Bank of Texas</t>
  </si>
  <si>
    <t>First National Bank of Danville</t>
  </si>
  <si>
    <t>Elizabeth State Bank</t>
  </si>
  <si>
    <t>Rock River Bank</t>
  </si>
  <si>
    <t>First State Bank of Winchester</t>
  </si>
  <si>
    <t>John Warner Bank</t>
  </si>
  <si>
    <t>Mirae Bank</t>
  </si>
  <si>
    <t>MetroPacific Bank</t>
  </si>
  <si>
    <t>Neighborhood Community Bank</t>
  </si>
  <si>
    <t>Community Bank of West Georgia</t>
  </si>
  <si>
    <t>First National Bank of Anthony</t>
  </si>
  <si>
    <t>Cooperative Bank</t>
  </si>
  <si>
    <t>Southern Community Bank</t>
  </si>
  <si>
    <t>Bank of Lincolnwood</t>
  </si>
  <si>
    <t>Strategic Capital Bank</t>
  </si>
  <si>
    <t>BankUnited, FSB</t>
  </si>
  <si>
    <t>Westsound Bank</t>
  </si>
  <si>
    <t>America West Bank</t>
  </si>
  <si>
    <t>Citizens Community Bank</t>
  </si>
  <si>
    <t>Silverton Bank, NA</t>
  </si>
  <si>
    <t>First Bank of Idaho</t>
  </si>
  <si>
    <t>First Bank of Beverly Hills</t>
  </si>
  <si>
    <t>Michigan Heritage Bank</t>
  </si>
  <si>
    <t>American Southern Bank</t>
  </si>
  <si>
    <t>Great Basin Bank of Nevada</t>
  </si>
  <si>
    <t>American Sterling Bank</t>
  </si>
  <si>
    <t>New Frontier Bank</t>
  </si>
  <si>
    <t>Cape Fear Bank</t>
  </si>
  <si>
    <t>Omni National Bank</t>
  </si>
  <si>
    <t>TeamBank, NA</t>
  </si>
  <si>
    <t>Colorado National Bank</t>
  </si>
  <si>
    <t>FirstCity Bank</t>
  </si>
  <si>
    <t>Freedom Bank of Georgia</t>
  </si>
  <si>
    <t>Security Savings Bank</t>
  </si>
  <si>
    <t>Heritage Community Bank</t>
  </si>
  <si>
    <t>Silver Falls Bank</t>
  </si>
  <si>
    <t>Pinnacle Bank of Oregon</t>
  </si>
  <si>
    <t>Corn Belt Bank &amp; Trust Co.</t>
  </si>
  <si>
    <t>Riverside Bank of the Gulf Coast</t>
  </si>
  <si>
    <t>Sherman County Bank</t>
  </si>
  <si>
    <t>County Bank</t>
  </si>
  <si>
    <t>Alliance Bank</t>
  </si>
  <si>
    <t>FirstBank Financial Services</t>
  </si>
  <si>
    <t>Ocala National Bank</t>
  </si>
  <si>
    <t>Suburban FSB</t>
  </si>
  <si>
    <t>MagnetBank</t>
  </si>
  <si>
    <t>1st Centennial Bank</t>
  </si>
  <si>
    <t>Bank of Clark County</t>
  </si>
  <si>
    <t>National Bank of Commerce</t>
  </si>
  <si>
    <t>Sanderson State Bank</t>
  </si>
  <si>
    <t>Haven Trust Bank</t>
  </si>
  <si>
    <t>First Georgia Community Bank</t>
  </si>
  <si>
    <t xml:space="preserve">PFF Bank &amp; Trust </t>
  </si>
  <si>
    <t>Downey Savings &amp; Loan</t>
  </si>
  <si>
    <t>Community Bank</t>
  </si>
  <si>
    <t>Security Pacific Bank</t>
  </si>
  <si>
    <t>Franklin Bank, SSB</t>
  </si>
  <si>
    <t>Freedom Bank</t>
  </si>
  <si>
    <t>Alpha Bank &amp; Trust</t>
  </si>
  <si>
    <t>Meridian Bank</t>
  </si>
  <si>
    <t>Main Street Bank</t>
  </si>
  <si>
    <t>Washington Mutual Bank</t>
  </si>
  <si>
    <t>Ameribank</t>
  </si>
  <si>
    <t>Silver State Bank</t>
  </si>
  <si>
    <t>Columbian Bank &amp; Trust</t>
  </si>
  <si>
    <t>First Priority Bank</t>
  </si>
  <si>
    <t>First Heritage Bank, NA</t>
  </si>
  <si>
    <t>First National Bank of Nevada</t>
  </si>
  <si>
    <t>IndyMac Bank</t>
  </si>
  <si>
    <t>First Integrity Bank, NA</t>
  </si>
  <si>
    <t>ANB Financial, NA</t>
  </si>
  <si>
    <t>Hume Bank</t>
  </si>
  <si>
    <t>Douglass National Bank</t>
  </si>
  <si>
    <t>Miami Valley Bank</t>
  </si>
  <si>
    <t>NetBank</t>
  </si>
  <si>
    <t>Metropolitan Savings Bank</t>
  </si>
  <si>
    <t>Bank of Ephraim</t>
  </si>
  <si>
    <t>Reliance Bank</t>
  </si>
  <si>
    <t>Guaranty National Bank of Tallahassee</t>
  </si>
  <si>
    <t>Dollar Savings Bank</t>
  </si>
  <si>
    <t>Pulaski Savings Bank</t>
  </si>
  <si>
    <t>First National Bank of Blanchardville</t>
  </si>
  <si>
    <t>Southern Pacific Bank</t>
  </si>
  <si>
    <t>Farmers Bank of Cheneyville</t>
  </si>
  <si>
    <t>Bank of Alamo</t>
  </si>
  <si>
    <t>AmTrade International Bank</t>
  </si>
  <si>
    <t>Universal Federal Savings Bank</t>
  </si>
  <si>
    <t>Connecticut Bank of Commerce</t>
  </si>
  <si>
    <t>Net 1st National Bank</t>
  </si>
  <si>
    <t>NextBank, NA</t>
  </si>
  <si>
    <t>Oakwood Deposit Bank Co.</t>
  </si>
  <si>
    <t>Bank of Sierra Blanca</t>
  </si>
  <si>
    <t>Hamilton Bank, NA</t>
  </si>
  <si>
    <t>Sinclair National Bank</t>
  </si>
  <si>
    <t>Superior Bank, FSB</t>
  </si>
  <si>
    <t>Malta National Bank</t>
  </si>
  <si>
    <t>First Alliance Bank &amp; Trust Co.</t>
  </si>
  <si>
    <t>Manchester</t>
  </si>
  <si>
    <t>NH</t>
  </si>
  <si>
    <t>National State Bank of Metropolis</t>
  </si>
  <si>
    <t>Bank of Honolulu</t>
  </si>
  <si>
    <t>Continent</t>
  </si>
  <si>
    <t>Country</t>
  </si>
  <si>
    <t>Company</t>
  </si>
  <si>
    <t>Asia</t>
  </si>
  <si>
    <t>China</t>
  </si>
  <si>
    <t>Agricultural Bank of China</t>
  </si>
  <si>
    <t>Bank of China</t>
  </si>
  <si>
    <t>China Construction Bank</t>
  </si>
  <si>
    <t>ICBC</t>
  </si>
  <si>
    <t>PetroChina</t>
  </si>
  <si>
    <t>Sinopec-China Petroleum</t>
  </si>
  <si>
    <t>Tencent Holdings</t>
  </si>
  <si>
    <t>Hong Kong</t>
  </si>
  <si>
    <t>China Mobile</t>
  </si>
  <si>
    <t>Japan</t>
  </si>
  <si>
    <t>Softbank</t>
  </si>
  <si>
    <t>Toyota Motor</t>
  </si>
  <si>
    <t>Russia</t>
  </si>
  <si>
    <t>Gazprom</t>
  </si>
  <si>
    <t>Saudi Arabia</t>
  </si>
  <si>
    <t>Saudi Basic Industries</t>
  </si>
  <si>
    <t>South Korea</t>
  </si>
  <si>
    <t>Samsung Electronics</t>
  </si>
  <si>
    <t>Taiwan</t>
  </si>
  <si>
    <t>Taiwan Semiconductor</t>
  </si>
  <si>
    <t>Australia</t>
  </si>
  <si>
    <t>ANZ</t>
  </si>
  <si>
    <t>BHP Billiton</t>
  </si>
  <si>
    <t>Commonwealth Bank</t>
  </si>
  <si>
    <t>Westpac Banking Group</t>
  </si>
  <si>
    <t>Europe</t>
  </si>
  <si>
    <t>Belgium</t>
  </si>
  <si>
    <t>Anheuser-Busch InBev</t>
  </si>
  <si>
    <t>Denmark</t>
  </si>
  <si>
    <t>Novo Nordisk</t>
  </si>
  <si>
    <t>France</t>
  </si>
  <si>
    <t>BNP Paribas</t>
  </si>
  <si>
    <t>Sanofi</t>
  </si>
  <si>
    <t>Germany</t>
  </si>
  <si>
    <t>BASF</t>
  </si>
  <si>
    <t>Bayer</t>
  </si>
  <si>
    <t>BMW Group</t>
  </si>
  <si>
    <t>Daimler</t>
  </si>
  <si>
    <t>SAP</t>
  </si>
  <si>
    <t>Siemens</t>
  </si>
  <si>
    <t>Volkswagen Group</t>
  </si>
  <si>
    <t>Ireland</t>
  </si>
  <si>
    <t>Allied Irish Banks</t>
  </si>
  <si>
    <t>Italy</t>
  </si>
  <si>
    <t>Eni</t>
  </si>
  <si>
    <t>Netherlands</t>
  </si>
  <si>
    <t>Royal Dutch Shell</t>
  </si>
  <si>
    <t>Unilever</t>
  </si>
  <si>
    <t>Norway</t>
  </si>
  <si>
    <t>Spain</t>
  </si>
  <si>
    <t>Banco Santander</t>
  </si>
  <si>
    <t>Inditex</t>
  </si>
  <si>
    <t>Switzerland</t>
  </si>
  <si>
    <t>Nestle</t>
  </si>
  <si>
    <t>Novartis</t>
  </si>
  <si>
    <t>Roche Holding</t>
  </si>
  <si>
    <t>United Kingdom</t>
  </si>
  <si>
    <t>AstraZeneca</t>
  </si>
  <si>
    <t>BP</t>
  </si>
  <si>
    <t>British American Tobacco</t>
  </si>
  <si>
    <t>GlaxoSmithKline</t>
  </si>
  <si>
    <t>HSBC Holdings</t>
  </si>
  <si>
    <t>Lloyds Banking Group</t>
  </si>
  <si>
    <t>Rio Tinto</t>
  </si>
  <si>
    <t>Vodafone</t>
  </si>
  <si>
    <t>North America</t>
  </si>
  <si>
    <t>Canada</t>
  </si>
  <si>
    <t>Royal Bank of Canada</t>
  </si>
  <si>
    <t>TD Bank Group</t>
  </si>
  <si>
    <t>United States</t>
  </si>
  <si>
    <t>3M</t>
  </si>
  <si>
    <t>AbbVie</t>
  </si>
  <si>
    <t>Amazon.com</t>
  </si>
  <si>
    <t>American Express</t>
  </si>
  <si>
    <t>Apple</t>
  </si>
  <si>
    <t>AT&amp;T</t>
  </si>
  <si>
    <t>Bank of America</t>
  </si>
  <si>
    <t>Berkshire Hathaway</t>
  </si>
  <si>
    <t>Boeing</t>
  </si>
  <si>
    <t>Bristol-Myers Squibb</t>
  </si>
  <si>
    <t>Chevron</t>
  </si>
  <si>
    <t>Cisco Systems</t>
  </si>
  <si>
    <t>Citigroup</t>
  </si>
  <si>
    <t>Coca-Cola</t>
  </si>
  <si>
    <t>Comcast</t>
  </si>
  <si>
    <t>ConocoPhillips</t>
  </si>
  <si>
    <t>CVS Caremark</t>
  </si>
  <si>
    <t>Exxon Mobil</t>
  </si>
  <si>
    <t>Facebook</t>
  </si>
  <si>
    <t>General Electric</t>
  </si>
  <si>
    <t>Gilead Sciences</t>
  </si>
  <si>
    <t>Google</t>
  </si>
  <si>
    <t>Home Depot</t>
  </si>
  <si>
    <t>IBM</t>
  </si>
  <si>
    <t>Intel</t>
  </si>
  <si>
    <t>Johnson &amp; Johnson</t>
  </si>
  <si>
    <t>JPMorgan Chase</t>
  </si>
  <si>
    <t>MasterCard</t>
  </si>
  <si>
    <t>McDonald's</t>
  </si>
  <si>
    <t>Merck &amp; Co</t>
  </si>
  <si>
    <t>Microsoft</t>
  </si>
  <si>
    <t>Oracle</t>
  </si>
  <si>
    <t>PepsiCo</t>
  </si>
  <si>
    <t>Pfizer</t>
  </si>
  <si>
    <t>Philip Morris International</t>
  </si>
  <si>
    <t>Qualcomm</t>
  </si>
  <si>
    <t>Schlumberger</t>
  </si>
  <si>
    <t>Union Pacific</t>
  </si>
  <si>
    <t>United Parcel Service</t>
  </si>
  <si>
    <t>United Technologies</t>
  </si>
  <si>
    <t>Verizon Communications</t>
  </si>
  <si>
    <t>Visa</t>
  </si>
  <si>
    <t>Wal-Mart Stores</t>
  </si>
  <si>
    <t>Walt Disney</t>
  </si>
  <si>
    <t>South America</t>
  </si>
  <si>
    <t>Brazil</t>
  </si>
  <si>
    <t>Petrobras</t>
  </si>
  <si>
    <t>Colombia</t>
  </si>
  <si>
    <t>Ecopetrol</t>
  </si>
  <si>
    <t>VALOR</t>
  </si>
  <si>
    <t>1000ABC</t>
  </si>
  <si>
    <t>1001ABC</t>
  </si>
  <si>
    <t>CONTAR.SI</t>
  </si>
  <si>
    <t>=CONTAR.SI('RANGO', 'CONDICION')</t>
  </si>
  <si>
    <t>FUNCIONES.SI QUE ARGUMENTOS LE PUEDO PASAR</t>
  </si>
  <si>
    <t>aa</t>
  </si>
  <si>
    <t>Alpha</t>
  </si>
  <si>
    <t>AAA</t>
  </si>
  <si>
    <t>aaa</t>
  </si>
  <si>
    <t>Beta</t>
  </si>
  <si>
    <t>BBB</t>
  </si>
  <si>
    <t>Alpha Beta</t>
  </si>
  <si>
    <t>AB</t>
  </si>
  <si>
    <t>alpha</t>
  </si>
  <si>
    <t>Ejemplo Formula</t>
  </si>
  <si>
    <t>=CONTAR.SI(RANGO,12)</t>
  </si>
  <si>
    <t>=CONTAR.SI(RANGO,"&lt;0")</t>
  </si>
  <si>
    <t>=CONTAR.SI(RANGO,"&lt;&gt;0")</t>
  </si>
  <si>
    <t>=CONTAR.SI(RANGO,"&gt;5")</t>
  </si>
  <si>
    <t>=CONTAR.SI(RANGO,A1)</t>
  </si>
  <si>
    <t>=CONTAR.SI(RANGO,"&gt;"&amp;A1)</t>
  </si>
  <si>
    <t>=CONTAR.SI(RANGO,"*")</t>
  </si>
  <si>
    <t>=CONTAR.SI(RANGO,"???")</t>
  </si>
  <si>
    <t>=CONTAR.SI(RANGO,"palabra")</t>
  </si>
  <si>
    <t>=CONTAR.SI(RANGO,"*palabra*")</t>
  </si>
  <si>
    <t>=CONTAR.SI(RANGO,"A*")</t>
  </si>
  <si>
    <t>Que devuelve</t>
  </si>
  <si>
    <t>Cuenta en el rango solo si aparece el numero 12</t>
  </si>
  <si>
    <t>Cuenta en el rango solo si hay valores negativos</t>
  </si>
  <si>
    <t>Cuenta en el rango solo si son valores distintos de cero</t>
  </si>
  <si>
    <t>Cuenta en el rango solo si los valores son mayores de 5</t>
  </si>
  <si>
    <t>Cuenta en el rango los valores que cumplan la condicion de la celda A1</t>
  </si>
  <si>
    <t>Cuenta en el rango los valores que sean mayores que el valor de A1</t>
  </si>
  <si>
    <t>Cuenta en el rango solo si el tipo de dato es texto</t>
  </si>
  <si>
    <t>Cuenta en el rango si hay exactamente tres caracteres</t>
  </si>
  <si>
    <t>Cuenta en el rango si encuentra solo el texto "palabra" esté o no en mayusculas</t>
  </si>
  <si>
    <t>Cuenta en el rango si encuentra el texto "palabra" sin importar la posición de aparición esté o no en mayusculas</t>
  </si>
  <si>
    <t>Cuenta en el rango si el texto inicia con la letra "A" esté o no mayusculas</t>
  </si>
  <si>
    <t>EJEMPLOS DE USO</t>
  </si>
  <si>
    <t>PROVEEDOR</t>
  </si>
  <si>
    <t>VALORES</t>
  </si>
  <si>
    <t>Alpha Beta ejemplo</t>
  </si>
  <si>
    <t>ABS-214</t>
  </si>
  <si>
    <t>ERE-24234353</t>
  </si>
  <si>
    <t>TIPO IDI</t>
  </si>
  <si>
    <t>CI</t>
  </si>
  <si>
    <t>PASAPORTE</t>
  </si>
  <si>
    <t>AVANZADO</t>
  </si>
  <si>
    <t>CONDICION</t>
  </si>
  <si>
    <t>R OOO ZZZ</t>
  </si>
  <si>
    <t>ZZZ R</t>
  </si>
  <si>
    <t>CUENTA TODOS LOS PROVEEDORES "aa"</t>
  </si>
  <si>
    <t>ACCION</t>
  </si>
  <si>
    <t>CUENTA TODOS LOS PROVEEDORES QUE INICIAN CON "A"</t>
  </si>
  <si>
    <t>CUENTA LOS PROVEEDORES QUE TIENEN LA PALABRA "Beta"</t>
  </si>
  <si>
    <t>CUENTA LOS PROVEEDORES QUE SOLO TIENEN 3 CARACTERES</t>
  </si>
  <si>
    <t>CUENTA VALORES NEGATIVOS</t>
  </si>
  <si>
    <t>CUENTA LOS VALORES SUPERIORES AL PROMEDIO EN LA CELDA B76</t>
  </si>
  <si>
    <t>CUENTA SOLO LOS VALORES TIPO TEXTO EN COD</t>
  </si>
  <si>
    <t>Suma en el rango solo si aparece el numero 12</t>
  </si>
  <si>
    <t>Suma en el rango solo si hay valores negativos</t>
  </si>
  <si>
    <t>Suma en el rango solo si son valores distintos de cero</t>
  </si>
  <si>
    <t>Suma en el rango solo si los valores son mayores de 5</t>
  </si>
  <si>
    <t>Suma en el rango los valores que cumplan la condicion de la celda A1</t>
  </si>
  <si>
    <t>Suma en el rango los valores que sean mayores que el valor de A1</t>
  </si>
  <si>
    <t>Suma en el rango solo si el tipo de dato es texto</t>
  </si>
  <si>
    <t>Suma en el rango si hay exactamente tres caracteres</t>
  </si>
  <si>
    <t>Suma en el rango si encuentra solo el texto "palabra" esté o no en mayusculas</t>
  </si>
  <si>
    <t>Suma en el rango si encuentra el texto "palabra" sin importar la posición de aparición esté o no en mayusculas</t>
  </si>
  <si>
    <t>Suma en el rango si el texto inicia con la letra "A" esté o no mayusculas</t>
  </si>
  <si>
    <t>=SUMAR.SI(RANGO_CONDICION,12;RANGO_SUMA)</t>
  </si>
  <si>
    <t>=SUMAR.SI(RANGO_CONDICION,"&lt;0";RANGO_SUMA)</t>
  </si>
  <si>
    <t>=SUMAR.SI(RANGO_CONDICION,"&lt;&gt;0";RANGO_SUMA)</t>
  </si>
  <si>
    <t>=SUMAR.SI(RANGO_CONDICION,"&gt;5";RANGO_SUMA)</t>
  </si>
  <si>
    <t>=SUMAR.SI(RANGO_CONDICION,A1;RANGO_SUMA)</t>
  </si>
  <si>
    <t>=SUMAR.SI(RANGO_CONDICION,"&gt;"&amp;A1;RANGO_SUMA)</t>
  </si>
  <si>
    <t>=SUMAR.SI(RANGO_CONDICION,"*";RANGO_SUMA)</t>
  </si>
  <si>
    <t>=SUMAR.SI(RANGO_CONDICION,"???";RANGO_SUMA)</t>
  </si>
  <si>
    <t>=SUMAR.SI(RANGO_CONDICION,"palabra";RANGO_SUMA)</t>
  </si>
  <si>
    <t>=SUMAR.SI(RANGO_CONDICION,"*palabra*";RANGO_SUMA)</t>
  </si>
  <si>
    <t>=SUMAR.SI(RANGO_CONDICION,"A*";RANGO_SUMA)</t>
  </si>
  <si>
    <t>=SUMAR.SI('RANGO_CONDICION'; 'CONDICION';'RANGO_SUMA')</t>
  </si>
  <si>
    <t>EJEMPLOS DE FORMULAS SUMAS Y CONDICIONES QUE PUEDO REALIZAR</t>
  </si>
  <si>
    <t>SUMA LOS VALORES</t>
  </si>
  <si>
    <t>COLOR</t>
  </si>
  <si>
    <t>CANTIDAD</t>
  </si>
  <si>
    <t>rosa</t>
  </si>
  <si>
    <t>verde</t>
  </si>
  <si>
    <t>amarillo</t>
  </si>
  <si>
    <t>rojo</t>
  </si>
  <si>
    <t>luis</t>
  </si>
  <si>
    <t>arturo</t>
  </si>
  <si>
    <t>lucia</t>
  </si>
  <si>
    <t>esther</t>
  </si>
  <si>
    <t>ana</t>
  </si>
  <si>
    <t>belen</t>
  </si>
  <si>
    <t>SUMA CANTIDAD DEL COLOR ROSA</t>
  </si>
  <si>
    <t>SUMA LOS COLORES QUE INICIAN CON LA LETRA "R"</t>
  </si>
  <si>
    <t>SUMA LA CANTIDAD DE TODOS LOS COLORES MENOS EL AMARILLO</t>
  </si>
  <si>
    <t>SUMA LAS CANTIDADES DE LOS CODIGOS ENTRE 124 Y 127</t>
  </si>
  <si>
    <t>SUMA LAS CANTIDADES EN QUE LOS CODIGOS SEAN MAYORES DE 126</t>
  </si>
  <si>
    <t>LAS MISMAS CONDICIONES SE PUEDEN APLICAR A ESTAS FUNCIONES</t>
  </si>
  <si>
    <t>=SUMAR.SI()</t>
  </si>
  <si>
    <t>=PROMEDIO.SI()</t>
  </si>
  <si>
    <t>PRACTICA</t>
  </si>
  <si>
    <t>SUMA LAS CANTIDAD QUE CORRESPONDE A LUIS</t>
  </si>
  <si>
    <t>R.</t>
  </si>
  <si>
    <t>PROMEDIO DE CANTIDAD DE COLOR VERDE</t>
  </si>
  <si>
    <t>LAS COMPARACIONES DE 'Y' 'O' SON PODEROSAS</t>
  </si>
  <si>
    <t>Y</t>
  </si>
  <si>
    <t>O</t>
  </si>
  <si>
    <t>ACOTACION</t>
  </si>
  <si>
    <t>EL OPERADOR 'Y' DEBE CUMPLIR DOS CONDICIONES DE MANERA ESTRICTA PARA SER VERDADERA</t>
  </si>
  <si>
    <t>EL OPERADOR 'O' PUEDE CUMPLIR UNO U OTRA CONDICION PARA SER VERDAD</t>
  </si>
  <si>
    <t>PAIS</t>
  </si>
  <si>
    <t>MOQUETA</t>
  </si>
  <si>
    <t>ECUADOR</t>
  </si>
  <si>
    <t>PERU</t>
  </si>
  <si>
    <t>COLOMBIA</t>
  </si>
  <si>
    <t>BRASIL</t>
  </si>
  <si>
    <t>BOLIVIA</t>
  </si>
  <si>
    <t>PANAMA</t>
  </si>
  <si>
    <t>CEPILLO</t>
  </si>
  <si>
    <t>ROJO</t>
  </si>
  <si>
    <t>AZUL</t>
  </si>
  <si>
    <t>SELECCIONA MOQUETA Y PAIS ECUADOR</t>
  </si>
  <si>
    <t>SELECCIONA MOQUETAS Y COLOR ROJO</t>
  </si>
  <si>
    <t>MOQUETAS</t>
  </si>
  <si>
    <t>FOAMMY</t>
  </si>
  <si>
    <t>PAPEL</t>
  </si>
  <si>
    <t>CARTON</t>
  </si>
  <si>
    <t>ALFOMBRA</t>
  </si>
  <si>
    <t>AMARILLO</t>
  </si>
  <si>
    <t>VERDE</t>
  </si>
  <si>
    <t>SELECCIONA NOMBRE CARTON O PAIS ECUADOR</t>
  </si>
  <si>
    <t>SELECCIONA CARTON O COLOR ROJO</t>
  </si>
  <si>
    <t>FUNCIONES DE OPERACION SI.CONJUNTO</t>
  </si>
  <si>
    <t>=SUMAR.SI.CONJUNTO()</t>
  </si>
  <si>
    <t>=PROMEDIO.SI.CONJUNTO()</t>
  </si>
  <si>
    <t>=CONTAR.SI.CONJUNTO()</t>
  </si>
  <si>
    <t>=MAX.SI.CONJUNTO()</t>
  </si>
  <si>
    <t>=SUMAR.SI.CONJUNTO('rango_suma';'rango_criterio';condicion)</t>
  </si>
  <si>
    <t>CONDICIONES DE SUMAR.SI.CONJUNTO 'Y' POR DEFECTO RECONOCE LAS CONDICIONES COMO 'Y'</t>
  </si>
  <si>
    <t>SUMA MOQUETAS Y AL PAIS ECUADOR</t>
  </si>
  <si>
    <t>SUMA VALOR ECUADOR Y COLOR ROJO</t>
  </si>
  <si>
    <t>SIMULAR CONDICION O</t>
  </si>
  <si>
    <t>MORTERO</t>
  </si>
  <si>
    <t>SUMA NOMBRES QUE INICIE CON 'M' Y PAIS 'COLOMBIA'</t>
  </si>
  <si>
    <t>SUMA LOS VALORES MOQUETA O PAIS ECUADOR</t>
  </si>
  <si>
    <t>SUMA LOS VALORES MOQUETA O CARTON</t>
  </si>
  <si>
    <t>EN CASO SE REQUIERA AMPLIAR LA SELECCION ENTRE COLUMNAS SE DEBE OBTAR POR USAR UN DOBLE SUMAR.SI LO MISMO OCURRE SI ES LA MISMA COLUMNA</t>
  </si>
  <si>
    <t>SOLUCION EN UNA MISMA COLUMNA</t>
  </si>
  <si>
    <t>L'OrÃ©al Group China</t>
  </si>
  <si>
    <t>Statoil China</t>
  </si>
  <si>
    <t>Amgen China</t>
  </si>
  <si>
    <t>Valor de Mercado (Billions US $)</t>
  </si>
  <si>
    <t>La base de datos contempla el top de la empresas con valor de mercado por continente, país, compañía</t>
  </si>
  <si>
    <t>Procter &amp; Gamble China</t>
  </si>
  <si>
    <t>RESUMEN SOLICITADO</t>
  </si>
  <si>
    <t>CUÁNTAS EMPRESAS QUE TENGAN 'CHINA' EN SU NOMBRE HAY</t>
  </si>
  <si>
    <t>EL RATIO DE EMPRESAS CHINAS VS EL TOTAL DE EMPRESAS</t>
  </si>
  <si>
    <t>CUÁL ES EL VALOR DE MERCADO DE COUNTRY 'CHINA'</t>
  </si>
  <si>
    <t>% Participación por Country</t>
  </si>
  <si>
    <t>Empresas Duplicadas</t>
  </si>
  <si>
    <t>% Participación por Country =  el valor de suma parcial de valor de mercado de cada pais(country) dividido para el gran total de valor de mercado</t>
  </si>
  <si>
    <t>Valores Duplicados en Bank Name</t>
  </si>
  <si>
    <t>La base de datos contiene el nombre de bancos que han cerrado de 2000 a 2012</t>
  </si>
  <si>
    <t>1.</t>
  </si>
  <si>
    <t>2.</t>
  </si>
  <si>
    <t>Saldo Deuda al Cierre</t>
  </si>
  <si>
    <t>Detecta si existe nombres de banco duplicados usando contar.si()</t>
  </si>
  <si>
    <t>Genera un ratio de deuda al cierre %  por ciudad</t>
  </si>
  <si>
    <t>3.</t>
  </si>
  <si>
    <t>Cual es el valor ponderado total de deuda</t>
  </si>
  <si>
    <t>4.</t>
  </si>
  <si>
    <t>Cual es la ciudad con el valor mas alto de deuda respecto al total ponderado</t>
  </si>
  <si>
    <t>DESAFIO</t>
  </si>
  <si>
    <t>RESUMEN ESPERADO</t>
  </si>
  <si>
    <t>CUÁL ES EL VALOR DE MERCADO DE EMPRESAS QUE TENGA 'CHINA EN SU NOMBRE' Y ESTEN EN UN PAIS DIFERENTE A CHINA</t>
  </si>
  <si>
    <t>CUÁL ES EL VALOR DE MERCADO DE COUNTRY 'United States'</t>
  </si>
  <si>
    <t>VALOR TOTAL GENERAL DE DEUDA</t>
  </si>
  <si>
    <t>VALOR DEUDA POR CIUDAD</t>
  </si>
  <si>
    <t>% RATIO DEUDA</t>
  </si>
  <si>
    <t>CUÁL ES EL TOTAL DE EMPRESAS EN GENERAL</t>
  </si>
  <si>
    <t>% Participación Empresas Chinas por Continente</t>
  </si>
  <si>
    <t>% Participación Empresas Chinas por Continente = suma de todas las empresas que tengan china en su nombre y divide para el valor parcial de cada continente</t>
  </si>
  <si>
    <t>DEUDA PONDERADA POR CIUDAD</t>
  </si>
  <si>
    <t>VALOR TOTAL PONDERADO</t>
  </si>
  <si>
    <t>CUAL ES LA CIUDAD CON MAYOR DEUDA?</t>
  </si>
  <si>
    <t>Validar que no existan empresas duplicadas por nombre de empresa</t>
  </si>
  <si>
    <t>CONTEO SIMPLE</t>
  </si>
  <si>
    <t>Celdas que no son blancas 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</si>
</sst>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&quot;$&quot;\-#,##0.00"/>
    <numFmt numFmtId="44" formatCode="_ &quot;$&quot;* #,##0.00_ ;_ &quot;$&quot;* \-#,##0.00_ ;_ &quot;$&quot;* &quot;-&quot;??_ ;_ @_ "/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quotePrefix="1"/>
    <xf numFmtId="11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2" fillId="0" borderId="0" xfId="0" applyFont="1"/>
    <xf numFmtId="0" fontId="4" fillId="0" borderId="0" xfId="0" applyFont="1"/>
    <xf numFmtId="0" fontId="2" fillId="0" borderId="0" xfId="0" applyFont="1" applyAlignment="1"/>
    <xf numFmtId="0" fontId="2" fillId="0" borderId="0" xfId="0" quotePrefix="1" applyFont="1"/>
    <xf numFmtId="8" fontId="2" fillId="0" borderId="0" xfId="0" applyNumberFormat="1" applyFont="1"/>
    <xf numFmtId="43" fontId="0" fillId="0" borderId="0" xfId="1" applyFont="1"/>
    <xf numFmtId="0" fontId="1" fillId="0" borderId="1" xfId="0" applyFont="1" applyBorder="1"/>
    <xf numFmtId="43" fontId="0" fillId="0" borderId="1" xfId="1" applyFont="1" applyBorder="1"/>
    <xf numFmtId="43" fontId="2" fillId="0" borderId="0" xfId="1" applyFont="1"/>
    <xf numFmtId="43" fontId="1" fillId="2" borderId="0" xfId="1" applyFont="1" applyFill="1"/>
    <xf numFmtId="0" fontId="1" fillId="2" borderId="0" xfId="0" applyFont="1" applyFill="1"/>
    <xf numFmtId="0" fontId="0" fillId="0" borderId="0" xfId="0" applyAlignment="1">
      <alignment horizontal="right"/>
    </xf>
    <xf numFmtId="0" fontId="0" fillId="3" borderId="1" xfId="0" applyFill="1" applyBorder="1"/>
    <xf numFmtId="0" fontId="1" fillId="0" borderId="0" xfId="0" applyFont="1" applyAlignment="1">
      <alignment horizontal="right"/>
    </xf>
    <xf numFmtId="14" fontId="0" fillId="0" borderId="1" xfId="0" applyNumberFormat="1" applyBorder="1"/>
    <xf numFmtId="0" fontId="6" fillId="0" borderId="1" xfId="0" applyFont="1" applyBorder="1"/>
    <xf numFmtId="44" fontId="0" fillId="0" borderId="1" xfId="2" applyFont="1" applyBorder="1"/>
    <xf numFmtId="0" fontId="0" fillId="0" borderId="0" xfId="0" applyFont="1"/>
    <xf numFmtId="0" fontId="0" fillId="0" borderId="0" xfId="0" applyAlignment="1">
      <alignment wrapText="1"/>
    </xf>
    <xf numFmtId="43" fontId="1" fillId="0" borderId="0" xfId="1" applyFont="1"/>
    <xf numFmtId="43" fontId="1" fillId="4" borderId="0" xfId="1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 wrapText="1"/>
    </xf>
    <xf numFmtId="0" fontId="0" fillId="0" borderId="0" xfId="0" quotePrefix="1" applyFont="1"/>
    <xf numFmtId="0" fontId="0" fillId="0" borderId="0" xfId="0" applyFont="1" applyAlignment="1">
      <alignment wrapText="1"/>
    </xf>
    <xf numFmtId="0" fontId="7" fillId="0" borderId="0" xfId="0" applyFont="1"/>
    <xf numFmtId="2" fontId="0" fillId="0" borderId="0" xfId="1" applyNumberFormat="1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43" fontId="8" fillId="0" borderId="0" xfId="1" applyFont="1"/>
    <xf numFmtId="0" fontId="8" fillId="0" borderId="0" xfId="0" quotePrefix="1" applyFont="1"/>
    <xf numFmtId="0" fontId="0" fillId="0" borderId="0" xfId="0" applyAlignment="1">
      <alignment horizontal="center" wrapText="1"/>
    </xf>
    <xf numFmtId="0" fontId="0" fillId="5" borderId="0" xfId="0" applyFill="1"/>
    <xf numFmtId="0" fontId="0" fillId="6" borderId="0" xfId="0" applyFill="1"/>
    <xf numFmtId="0" fontId="9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0" borderId="1" xfId="0" applyFill="1" applyBorder="1"/>
    <xf numFmtId="0" fontId="1" fillId="0" borderId="1" xfId="0" applyFont="1" applyBorder="1" applyAlignment="1">
      <alignment wrapText="1"/>
    </xf>
    <xf numFmtId="0" fontId="4" fillId="0" borderId="0" xfId="0" quotePrefix="1" applyFont="1"/>
    <xf numFmtId="0" fontId="1" fillId="0" borderId="1" xfId="0" applyFont="1" applyFill="1" applyBorder="1"/>
    <xf numFmtId="0" fontId="1" fillId="0" borderId="0" xfId="0" applyFont="1" applyFill="1" applyBorder="1"/>
    <xf numFmtId="0" fontId="0" fillId="9" borderId="0" xfId="0" applyFill="1"/>
    <xf numFmtId="0" fontId="0" fillId="0" borderId="0" xfId="0" applyFont="1" applyFill="1" applyBorder="1" applyAlignment="1"/>
    <xf numFmtId="0" fontId="1" fillId="0" borderId="1" xfId="0" applyFont="1" applyFill="1" applyBorder="1" applyAlignment="1">
      <alignment wrapText="1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6" borderId="1" xfId="0" applyFill="1" applyBorder="1"/>
    <xf numFmtId="9" fontId="0" fillId="0" borderId="2" xfId="3" applyFont="1" applyBorder="1"/>
    <xf numFmtId="0" fontId="0" fillId="0" borderId="0" xfId="0" applyAlignment="1">
      <alignment horizontal="left" wrapText="1"/>
    </xf>
    <xf numFmtId="0" fontId="6" fillId="0" borderId="1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wrapText="1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7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21.png"/><Relationship Id="rId3" Type="http://schemas.openxmlformats.org/officeDocument/2006/relationships/image" Target="../media/image14.png"/><Relationship Id="rId7" Type="http://schemas.openxmlformats.org/officeDocument/2006/relationships/image" Target="../media/image16.png"/><Relationship Id="rId12" Type="http://schemas.openxmlformats.org/officeDocument/2006/relationships/image" Target="../media/image20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9.png"/><Relationship Id="rId5" Type="http://schemas.openxmlformats.org/officeDocument/2006/relationships/image" Target="../media/image15.png"/><Relationship Id="rId10" Type="http://schemas.openxmlformats.org/officeDocument/2006/relationships/image" Target="../media/image18.svg"/><Relationship Id="rId4" Type="http://schemas.openxmlformats.org/officeDocument/2006/relationships/image" Target="../media/image4.svg"/><Relationship Id="rId9" Type="http://schemas.openxmlformats.org/officeDocument/2006/relationships/image" Target="../media/image17.png"/><Relationship Id="rId14" Type="http://schemas.openxmlformats.org/officeDocument/2006/relationships/image" Target="../media/image22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14.png"/><Relationship Id="rId7" Type="http://schemas.openxmlformats.org/officeDocument/2006/relationships/image" Target="../media/image16.png"/><Relationship Id="rId12" Type="http://schemas.openxmlformats.org/officeDocument/2006/relationships/image" Target="../media/image26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25.png"/><Relationship Id="rId5" Type="http://schemas.openxmlformats.org/officeDocument/2006/relationships/image" Target="../media/image15.png"/><Relationship Id="rId10" Type="http://schemas.openxmlformats.org/officeDocument/2006/relationships/image" Target="../media/image24.svg"/><Relationship Id="rId4" Type="http://schemas.openxmlformats.org/officeDocument/2006/relationships/image" Target="../media/image4.svg"/><Relationship Id="rId9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14.png"/><Relationship Id="rId7" Type="http://schemas.openxmlformats.org/officeDocument/2006/relationships/image" Target="../media/image1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15.png"/><Relationship Id="rId4" Type="http://schemas.openxmlformats.org/officeDocument/2006/relationships/image" Target="../media/image4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14.png"/><Relationship Id="rId7" Type="http://schemas.openxmlformats.org/officeDocument/2006/relationships/image" Target="../media/image1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15.png"/><Relationship Id="rId10" Type="http://schemas.openxmlformats.org/officeDocument/2006/relationships/image" Target="../media/image28.svg"/><Relationship Id="rId4" Type="http://schemas.openxmlformats.org/officeDocument/2006/relationships/image" Target="../media/image4.svg"/><Relationship Id="rId9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33.png"/><Relationship Id="rId3" Type="http://schemas.openxmlformats.org/officeDocument/2006/relationships/image" Target="../media/image14.png"/><Relationship Id="rId7" Type="http://schemas.openxmlformats.org/officeDocument/2006/relationships/image" Target="../media/image16.png"/><Relationship Id="rId12" Type="http://schemas.openxmlformats.org/officeDocument/2006/relationships/image" Target="../media/image32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31.png"/><Relationship Id="rId5" Type="http://schemas.openxmlformats.org/officeDocument/2006/relationships/image" Target="../media/image15.png"/><Relationship Id="rId10" Type="http://schemas.openxmlformats.org/officeDocument/2006/relationships/image" Target="../media/image30.svg"/><Relationship Id="rId4" Type="http://schemas.openxmlformats.org/officeDocument/2006/relationships/image" Target="../media/image4.svg"/><Relationship Id="rId9" Type="http://schemas.openxmlformats.org/officeDocument/2006/relationships/image" Target="../media/image29.png"/><Relationship Id="rId14" Type="http://schemas.openxmlformats.org/officeDocument/2006/relationships/image" Target="../media/image3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628650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54F16AE-605D-4AF5-8ED7-42C776C3A79A}"/>
            </a:ext>
          </a:extLst>
        </xdr:cNvPr>
        <xdr:cNvSpPr/>
      </xdr:nvSpPr>
      <xdr:spPr>
        <a:xfrm>
          <a:off x="0" y="0"/>
          <a:ext cx="7905750" cy="117945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4</xdr:col>
      <xdr:colOff>352424</xdr:colOff>
      <xdr:row>4</xdr:row>
      <xdr:rowOff>34465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A781D84B-0AD1-4EB1-B2E5-EF1D13A6E5C0}"/>
            </a:ext>
          </a:extLst>
        </xdr:cNvPr>
        <xdr:cNvGrpSpPr/>
      </xdr:nvGrpSpPr>
      <xdr:grpSpPr>
        <a:xfrm>
          <a:off x="208906" y="184851"/>
          <a:ext cx="3397258" cy="581134"/>
          <a:chOff x="2791304" y="276225"/>
          <a:chExt cx="4697162" cy="866820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845B2F16-D0DE-4F37-AAC2-E7A839106F6A}"/>
              </a:ext>
            </a:extLst>
          </xdr:cNvPr>
          <xdr:cNvGrpSpPr/>
        </xdr:nvGrpSpPr>
        <xdr:grpSpPr>
          <a:xfrm>
            <a:off x="2799789" y="276225"/>
            <a:ext cx="4688677" cy="866820"/>
            <a:chOff x="3686175" y="152400"/>
            <a:chExt cx="2978527" cy="866820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84804F3D-C37A-4C27-8223-ABA7DB5A3FB3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2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AEACFA1E-8821-42C3-8F44-42197F357F84}"/>
                </a:ext>
              </a:extLst>
            </xdr:cNvPr>
            <xdr:cNvSpPr txBox="1"/>
          </xdr:nvSpPr>
          <xdr:spPr>
            <a:xfrm>
              <a:off x="3695191" y="704689"/>
              <a:ext cx="2969511" cy="314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QUÉ ES UNA CONDICION?</a:t>
              </a:r>
              <a:endParaRPr lang="en-US" sz="1400" spc="200" baseline="0">
                <a:solidFill>
                  <a:schemeClr val="bg1"/>
                </a:solidFill>
                <a:latin typeface="+mn-lt"/>
                <a:cs typeface="Arial" pitchFamily="34" charset="0"/>
              </a:endParaRP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36BC8B20-464A-4D4C-A0D3-906468EA19AF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704850</xdr:colOff>
      <xdr:row>0</xdr:row>
      <xdr:rowOff>9525</xdr:rowOff>
    </xdr:from>
    <xdr:to>
      <xdr:col>8</xdr:col>
      <xdr:colOff>161925</xdr:colOff>
      <xdr:row>2</xdr:row>
      <xdr:rowOff>154305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FD80499-B943-419C-B7ED-DAEBDE346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3150" y="9525"/>
          <a:ext cx="1752600" cy="525780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3</xdr:row>
      <xdr:rowOff>9525</xdr:rowOff>
    </xdr:from>
    <xdr:to>
      <xdr:col>8</xdr:col>
      <xdr:colOff>18489</xdr:colOff>
      <xdr:row>6</xdr:row>
      <xdr:rowOff>38100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274AE74-DC44-4EC0-9D02-030F0696C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581025"/>
          <a:ext cx="1380564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1809750</xdr:colOff>
      <xdr:row>0</xdr:row>
      <xdr:rowOff>0</xdr:rowOff>
    </xdr:from>
    <xdr:to>
      <xdr:col>5</xdr:col>
      <xdr:colOff>133350</xdr:colOff>
      <xdr:row>4</xdr:row>
      <xdr:rowOff>152400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4048B902-CAA0-4392-8EF5-F977DF388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62525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816750</xdr:colOff>
      <xdr:row>0</xdr:row>
      <xdr:rowOff>0</xdr:rowOff>
    </xdr:from>
    <xdr:to>
      <xdr:col>4</xdr:col>
      <xdr:colOff>454800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F33857FF-9C83-409E-B945-9A6E4BC2C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93175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547650</xdr:colOff>
      <xdr:row>0</xdr:row>
      <xdr:rowOff>0</xdr:rowOff>
    </xdr:from>
    <xdr:to>
      <xdr:col>4</xdr:col>
      <xdr:colOff>1462050</xdr:colOff>
      <xdr:row>4</xdr:row>
      <xdr:rowOff>152400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97A611FE-FE9A-4C36-87A4-4A2F74F46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700425" y="0"/>
          <a:ext cx="914400" cy="914400"/>
        </a:xfrm>
        <a:prstGeom prst="rect">
          <a:avLst/>
        </a:prstGeom>
      </xdr:spPr>
    </xdr:pic>
    <xdr:clientData/>
  </xdr:twoCellAnchor>
  <xdr:twoCellAnchor>
    <xdr:from>
      <xdr:col>11</xdr:col>
      <xdr:colOff>502920</xdr:colOff>
      <xdr:row>7</xdr:row>
      <xdr:rowOff>167640</xdr:rowOff>
    </xdr:from>
    <xdr:to>
      <xdr:col>13</xdr:col>
      <xdr:colOff>358140</xdr:colOff>
      <xdr:row>12</xdr:row>
      <xdr:rowOff>97155</xdr:rowOff>
    </xdr:to>
    <xdr:sp macro="" textlink="">
      <xdr:nvSpPr>
        <xdr:cNvPr id="15" name="Bocadillo: rectángulo 14">
          <a:extLst>
            <a:ext uri="{FF2B5EF4-FFF2-40B4-BE49-F238E27FC236}">
              <a16:creationId xmlns:a16="http://schemas.microsoft.com/office/drawing/2014/main" id="{48E2C662-6222-4785-B0DD-D3A3DB681FC6}"/>
            </a:ext>
          </a:extLst>
        </xdr:cNvPr>
        <xdr:cNvSpPr/>
      </xdr:nvSpPr>
      <xdr:spPr>
        <a:xfrm>
          <a:off x="11384280" y="1447800"/>
          <a:ext cx="1485900" cy="981075"/>
        </a:xfrm>
        <a:prstGeom prst="wedgeRectCallout">
          <a:avLst>
            <a:gd name="adj1" fmla="val -5601"/>
            <a:gd name="adj2" fmla="val -72917"/>
          </a:avLst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NO</a:t>
          </a:r>
          <a:r>
            <a:rPr lang="es-EC" sz="1100" baseline="0"/>
            <a:t> ES LO MISMO</a:t>
          </a:r>
        </a:p>
        <a:p>
          <a:pPr algn="l"/>
          <a:endParaRPr lang="es-EC" sz="1100" baseline="0"/>
        </a:p>
        <a:p>
          <a:pPr algn="l"/>
          <a:r>
            <a:rPr lang="es-EC" sz="1100" baseline="0"/>
            <a:t>2+3*4=20 </a:t>
          </a:r>
        </a:p>
        <a:p>
          <a:pPr algn="l"/>
          <a:r>
            <a:rPr lang="es-EC" sz="1100" baseline="0"/>
            <a:t>QIE </a:t>
          </a:r>
        </a:p>
        <a:p>
          <a:pPr algn="l"/>
          <a:r>
            <a:rPr lang="es-EC" sz="1100" baseline="0"/>
            <a:t>2+3*4=14</a:t>
          </a:r>
          <a:endParaRPr lang="es-EC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390525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8B20D8DA-D160-4BE7-899B-7D09D3696933}"/>
            </a:ext>
          </a:extLst>
        </xdr:cNvPr>
        <xdr:cNvSpPr/>
      </xdr:nvSpPr>
      <xdr:spPr>
        <a:xfrm>
          <a:off x="0" y="0"/>
          <a:ext cx="7905750" cy="117945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2</xdr:col>
      <xdr:colOff>1647824</xdr:colOff>
      <xdr:row>4</xdr:row>
      <xdr:rowOff>34465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C4254DA8-8CBC-456B-8332-6840EA9927A7}"/>
            </a:ext>
          </a:extLst>
        </xdr:cNvPr>
        <xdr:cNvGrpSpPr/>
      </xdr:nvGrpSpPr>
      <xdr:grpSpPr>
        <a:xfrm>
          <a:off x="208906" y="184851"/>
          <a:ext cx="3359158" cy="581134"/>
          <a:chOff x="2791304" y="276225"/>
          <a:chExt cx="4697162" cy="866820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114102E6-CF31-4F4F-BB23-154EF514B34D}"/>
              </a:ext>
            </a:extLst>
          </xdr:cNvPr>
          <xdr:cNvGrpSpPr/>
        </xdr:nvGrpSpPr>
        <xdr:grpSpPr>
          <a:xfrm>
            <a:off x="2799789" y="276225"/>
            <a:ext cx="4688677" cy="866820"/>
            <a:chOff x="3686175" y="152400"/>
            <a:chExt cx="2978527" cy="866820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7039BBEB-6D5A-45B3-B72F-4978D46DDADD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2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C7071807-054D-4086-AA59-84486D26A14E}"/>
                </a:ext>
              </a:extLst>
            </xdr:cNvPr>
            <xdr:cNvSpPr txBox="1"/>
          </xdr:nvSpPr>
          <xdr:spPr>
            <a:xfrm>
              <a:off x="3695191" y="704689"/>
              <a:ext cx="2969511" cy="314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n-U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ERRORES EN OPERACIONES</a:t>
              </a: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187DD12C-4F81-4DE0-A504-1F203A3D75B5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4</xdr:col>
      <xdr:colOff>1453515</xdr:colOff>
      <xdr:row>0</xdr:row>
      <xdr:rowOff>0</xdr:rowOff>
    </xdr:from>
    <xdr:to>
      <xdr:col>7</xdr:col>
      <xdr:colOff>325755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5F9F652-C198-49F1-957C-34EEE830B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735" y="0"/>
          <a:ext cx="1813560" cy="510540"/>
        </a:xfrm>
        <a:prstGeom prst="rect">
          <a:avLst/>
        </a:prstGeom>
      </xdr:spPr>
    </xdr:pic>
    <xdr:clientData/>
  </xdr:twoCellAnchor>
  <xdr:twoCellAnchor editAs="oneCell">
    <xdr:from>
      <xdr:col>5</xdr:col>
      <xdr:colOff>306705</xdr:colOff>
      <xdr:row>2</xdr:row>
      <xdr:rowOff>171450</xdr:rowOff>
    </xdr:from>
    <xdr:to>
      <xdr:col>7</xdr:col>
      <xdr:colOff>308049</xdr:colOff>
      <xdr:row>6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2F7BE8C-4615-4D84-B645-BF79036B2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6065" y="537210"/>
          <a:ext cx="1441524" cy="569595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0</xdr:row>
      <xdr:rowOff>156210</xdr:rowOff>
    </xdr:from>
    <xdr:to>
      <xdr:col>4</xdr:col>
      <xdr:colOff>1127760</xdr:colOff>
      <xdr:row>5</xdr:row>
      <xdr:rowOff>118110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7637A0D0-8C52-4656-B0CE-93BC5F0E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91100" y="156210"/>
          <a:ext cx="944880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1142505</xdr:colOff>
      <xdr:row>0</xdr:row>
      <xdr:rowOff>0</xdr:rowOff>
    </xdr:from>
    <xdr:to>
      <xdr:col>3</xdr:col>
      <xdr:colOff>329070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4715D013-3AC4-4E01-9DC8-BC5F8455E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62745" y="0"/>
          <a:ext cx="946785" cy="883920"/>
        </a:xfrm>
        <a:prstGeom prst="rect">
          <a:avLst/>
        </a:prstGeom>
      </xdr:spPr>
    </xdr:pic>
    <xdr:clientData/>
  </xdr:twoCellAnchor>
  <xdr:twoCellAnchor editAs="oneCell">
    <xdr:from>
      <xdr:col>3</xdr:col>
      <xdr:colOff>265710</xdr:colOff>
      <xdr:row>0</xdr:row>
      <xdr:rowOff>78105</xdr:rowOff>
    </xdr:from>
    <xdr:to>
      <xdr:col>4</xdr:col>
      <xdr:colOff>96165</xdr:colOff>
      <xdr:row>5</xdr:row>
      <xdr:rowOff>40005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B7401E94-C12E-497F-9E3D-759E8EA68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946170" y="78105"/>
          <a:ext cx="958215" cy="876300"/>
        </a:xfrm>
        <a:prstGeom prst="rect">
          <a:avLst/>
        </a:prstGeom>
      </xdr:spPr>
    </xdr:pic>
    <xdr:clientData/>
  </xdr:twoCellAnchor>
  <xdr:twoCellAnchor editAs="oneCell">
    <xdr:from>
      <xdr:col>5</xdr:col>
      <xdr:colOff>47626</xdr:colOff>
      <xdr:row>16</xdr:row>
      <xdr:rowOff>95251</xdr:rowOff>
    </xdr:from>
    <xdr:to>
      <xdr:col>5</xdr:col>
      <xdr:colOff>428626</xdr:colOff>
      <xdr:row>18</xdr:row>
      <xdr:rowOff>85726</xdr:rowOff>
    </xdr:to>
    <xdr:pic>
      <xdr:nvPicPr>
        <xdr:cNvPr id="14" name="Gráfico 13" descr="Marca de verificación">
          <a:extLst>
            <a:ext uri="{FF2B5EF4-FFF2-40B4-BE49-F238E27FC236}">
              <a16:creationId xmlns:a16="http://schemas.microsoft.com/office/drawing/2014/main" id="{F5B58E4F-4DEE-49D1-91E0-14784BA2F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172201" y="3143251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130950</xdr:colOff>
      <xdr:row>16</xdr:row>
      <xdr:rowOff>130950</xdr:rowOff>
    </xdr:from>
    <xdr:to>
      <xdr:col>3</xdr:col>
      <xdr:colOff>485775</xdr:colOff>
      <xdr:row>18</xdr:row>
      <xdr:rowOff>95250</xdr:rowOff>
    </xdr:to>
    <xdr:pic>
      <xdr:nvPicPr>
        <xdr:cNvPr id="16" name="Gráfico 15" descr="Cerrar">
          <a:extLst>
            <a:ext uri="{FF2B5EF4-FFF2-40B4-BE49-F238E27FC236}">
              <a16:creationId xmlns:a16="http://schemas.microsoft.com/office/drawing/2014/main" id="{9D5CD9D2-F43E-467A-9214-45C9F52C6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702825" y="3178950"/>
          <a:ext cx="354825" cy="354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197625</xdr:colOff>
      <xdr:row>16</xdr:row>
      <xdr:rowOff>121425</xdr:rowOff>
    </xdr:from>
    <xdr:to>
      <xdr:col>2</xdr:col>
      <xdr:colOff>552450</xdr:colOff>
      <xdr:row>18</xdr:row>
      <xdr:rowOff>85725</xdr:rowOff>
    </xdr:to>
    <xdr:pic>
      <xdr:nvPicPr>
        <xdr:cNvPr id="17" name="Gráfico 16" descr="Cerrar">
          <a:extLst>
            <a:ext uri="{FF2B5EF4-FFF2-40B4-BE49-F238E27FC236}">
              <a16:creationId xmlns:a16="http://schemas.microsoft.com/office/drawing/2014/main" id="{11E08961-0E5D-40DB-ACFB-B6B428554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055000" y="3169425"/>
          <a:ext cx="354825" cy="354825"/>
        </a:xfrm>
        <a:prstGeom prst="rect">
          <a:avLst/>
        </a:prstGeom>
      </xdr:spPr>
    </xdr:pic>
    <xdr:clientData/>
  </xdr:twoCellAnchor>
  <xdr:twoCellAnchor editAs="oneCell">
    <xdr:from>
      <xdr:col>0</xdr:col>
      <xdr:colOff>692925</xdr:colOff>
      <xdr:row>16</xdr:row>
      <xdr:rowOff>121425</xdr:rowOff>
    </xdr:from>
    <xdr:to>
      <xdr:col>1</xdr:col>
      <xdr:colOff>285750</xdr:colOff>
      <xdr:row>18</xdr:row>
      <xdr:rowOff>85725</xdr:rowOff>
    </xdr:to>
    <xdr:pic>
      <xdr:nvPicPr>
        <xdr:cNvPr id="18" name="Gráfico 17" descr="Cerrar">
          <a:extLst>
            <a:ext uri="{FF2B5EF4-FFF2-40B4-BE49-F238E27FC236}">
              <a16:creationId xmlns:a16="http://schemas.microsoft.com/office/drawing/2014/main" id="{0644504A-9DF2-42D3-9A52-27976F6EE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92925" y="3169425"/>
          <a:ext cx="354825" cy="354825"/>
        </a:xfrm>
        <a:prstGeom prst="rect">
          <a:avLst/>
        </a:prstGeom>
      </xdr:spPr>
    </xdr:pic>
    <xdr:clientData/>
  </xdr:twoCellAnchor>
  <xdr:twoCellAnchor>
    <xdr:from>
      <xdr:col>11</xdr:col>
      <xdr:colOff>438150</xdr:colOff>
      <xdr:row>4</xdr:row>
      <xdr:rowOff>72390</xdr:rowOff>
    </xdr:from>
    <xdr:to>
      <xdr:col>14</xdr:col>
      <xdr:colOff>476250</xdr:colOff>
      <xdr:row>12</xdr:row>
      <xdr:rowOff>5715</xdr:rowOff>
    </xdr:to>
    <xdr:sp macro="" textlink="">
      <xdr:nvSpPr>
        <xdr:cNvPr id="20" name="Bocadillo nube: nube 19">
          <a:extLst>
            <a:ext uri="{FF2B5EF4-FFF2-40B4-BE49-F238E27FC236}">
              <a16:creationId xmlns:a16="http://schemas.microsoft.com/office/drawing/2014/main" id="{E25CEFD6-D803-426E-A118-367820F55018}"/>
            </a:ext>
          </a:extLst>
        </xdr:cNvPr>
        <xdr:cNvSpPr/>
      </xdr:nvSpPr>
      <xdr:spPr>
        <a:xfrm>
          <a:off x="11357610" y="803910"/>
          <a:ext cx="2415540" cy="1510665"/>
        </a:xfrm>
        <a:prstGeom prst="cloudCallout">
          <a:avLst>
            <a:gd name="adj1" fmla="val -102405"/>
            <a:gd name="adj2" fmla="val 419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SI</a:t>
          </a:r>
          <a:r>
            <a:rPr lang="es-EC" sz="1100" baseline="0"/>
            <a:t> TENGO ERRORES EN MI RANGO DE SUMA ES MEJOR USAR LA FUNCION AGREGAR()</a:t>
          </a:r>
          <a:endParaRPr lang="es-EC" sz="1100"/>
        </a:p>
      </xdr:txBody>
    </xdr:sp>
    <xdr:clientData/>
  </xdr:twoCellAnchor>
  <xdr:twoCellAnchor editAs="oneCell">
    <xdr:from>
      <xdr:col>3</xdr:col>
      <xdr:colOff>228600</xdr:colOff>
      <xdr:row>51</xdr:row>
      <xdr:rowOff>68580</xdr:rowOff>
    </xdr:from>
    <xdr:to>
      <xdr:col>3</xdr:col>
      <xdr:colOff>583425</xdr:colOff>
      <xdr:row>52</xdr:row>
      <xdr:rowOff>177660</xdr:rowOff>
    </xdr:to>
    <xdr:pic>
      <xdr:nvPicPr>
        <xdr:cNvPr id="19" name="Gráfico 18" descr="Cerrar">
          <a:extLst>
            <a:ext uri="{FF2B5EF4-FFF2-40B4-BE49-F238E27FC236}">
              <a16:creationId xmlns:a16="http://schemas.microsoft.com/office/drawing/2014/main" id="{003AC88B-43CA-4EF5-A597-2E6AB4301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909060" y="8884920"/>
          <a:ext cx="354825" cy="33768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52</xdr:row>
      <xdr:rowOff>213360</xdr:rowOff>
    </xdr:from>
    <xdr:to>
      <xdr:col>3</xdr:col>
      <xdr:colOff>419100</xdr:colOff>
      <xdr:row>54</xdr:row>
      <xdr:rowOff>120015</xdr:rowOff>
    </xdr:to>
    <xdr:pic>
      <xdr:nvPicPr>
        <xdr:cNvPr id="21" name="Gráfico 20" descr="Marca de verificación">
          <a:extLst>
            <a:ext uri="{FF2B5EF4-FFF2-40B4-BE49-F238E27FC236}">
              <a16:creationId xmlns:a16="http://schemas.microsoft.com/office/drawing/2014/main" id="{0F7E5430-2F73-4387-8328-3619A0F7B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718560" y="9258300"/>
          <a:ext cx="381000" cy="363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2141221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BA1A332C-0848-4489-91C1-1DAC588CFABA}"/>
            </a:ext>
          </a:extLst>
        </xdr:cNvPr>
        <xdr:cNvSpPr/>
      </xdr:nvSpPr>
      <xdr:spPr>
        <a:xfrm>
          <a:off x="1" y="0"/>
          <a:ext cx="8039100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1</xdr:col>
      <xdr:colOff>731520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F5B307ED-ECB9-4FBA-B083-7A416E05992F}"/>
            </a:ext>
          </a:extLst>
        </xdr:cNvPr>
        <xdr:cNvGrpSpPr/>
      </xdr:nvGrpSpPr>
      <xdr:grpSpPr>
        <a:xfrm>
          <a:off x="208906" y="184851"/>
          <a:ext cx="1932314" cy="589429"/>
          <a:chOff x="2791304" y="276225"/>
          <a:chExt cx="4697162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6639CAE3-C424-4233-8812-18772EAD1BC9}"/>
              </a:ext>
            </a:extLst>
          </xdr:cNvPr>
          <xdr:cNvGrpSpPr/>
        </xdr:nvGrpSpPr>
        <xdr:grpSpPr>
          <a:xfrm>
            <a:off x="2799789" y="276225"/>
            <a:ext cx="4688677" cy="879193"/>
            <a:chOff x="3686175" y="152400"/>
            <a:chExt cx="2978527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255D4F24-69DB-44E1-BFFD-086E8D89E666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2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4161445F-E49E-4773-A17E-5F274C114545}"/>
                </a:ext>
              </a:extLst>
            </xdr:cNvPr>
            <xdr:cNvSpPr txBox="1"/>
          </xdr:nvSpPr>
          <xdr:spPr>
            <a:xfrm>
              <a:off x="3695191" y="704689"/>
              <a:ext cx="2969511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n-U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CONTAR.SI</a:t>
              </a: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9DF37FCD-D5C3-460F-B2BA-2D0C4ADE697D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4</xdr:col>
      <xdr:colOff>1651635</xdr:colOff>
      <xdr:row>0</xdr:row>
      <xdr:rowOff>0</xdr:rowOff>
    </xdr:from>
    <xdr:to>
      <xdr:col>5</xdr:col>
      <xdr:colOff>1499235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A303DCE-E842-405F-8DFB-4BC0FEAE5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0755" y="0"/>
          <a:ext cx="1813560" cy="510540"/>
        </a:xfrm>
        <a:prstGeom prst="rect">
          <a:avLst/>
        </a:prstGeom>
      </xdr:spPr>
    </xdr:pic>
    <xdr:clientData/>
  </xdr:twoCellAnchor>
  <xdr:twoCellAnchor editAs="oneCell">
    <xdr:from>
      <xdr:col>4</xdr:col>
      <xdr:colOff>1784985</xdr:colOff>
      <xdr:row>3</xdr:row>
      <xdr:rowOff>34290</xdr:rowOff>
    </xdr:from>
    <xdr:to>
      <xdr:col>5</xdr:col>
      <xdr:colOff>1260549</xdr:colOff>
      <xdr:row>6</xdr:row>
      <xdr:rowOff>55245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03DD51D-2669-4C5F-88D2-52F5D6B40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4105" y="582930"/>
          <a:ext cx="1441524" cy="569595"/>
        </a:xfrm>
        <a:prstGeom prst="rect">
          <a:avLst/>
        </a:prstGeom>
      </xdr:spPr>
    </xdr:pic>
    <xdr:clientData/>
  </xdr:twoCellAnchor>
  <xdr:twoCellAnchor editAs="oneCell">
    <xdr:from>
      <xdr:col>2</xdr:col>
      <xdr:colOff>777240</xdr:colOff>
      <xdr:row>0</xdr:row>
      <xdr:rowOff>15240</xdr:rowOff>
    </xdr:from>
    <xdr:to>
      <xdr:col>3</xdr:col>
      <xdr:colOff>784860</xdr:colOff>
      <xdr:row>4</xdr:row>
      <xdr:rowOff>160020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17BCE7DB-D201-42D9-9BB9-714F18936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436620" y="15240"/>
          <a:ext cx="944880" cy="876300"/>
        </a:xfrm>
        <a:prstGeom prst="rect">
          <a:avLst/>
        </a:prstGeom>
      </xdr:spPr>
    </xdr:pic>
    <xdr:clientData/>
  </xdr:twoCellAnchor>
  <xdr:twoCellAnchor editAs="oneCell">
    <xdr:from>
      <xdr:col>1</xdr:col>
      <xdr:colOff>350025</xdr:colOff>
      <xdr:row>0</xdr:row>
      <xdr:rowOff>0</xdr:rowOff>
    </xdr:from>
    <xdr:to>
      <xdr:col>2</xdr:col>
      <xdr:colOff>504330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E910731F-A393-449D-8592-40BECB50E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216925" y="0"/>
          <a:ext cx="946785" cy="883920"/>
        </a:xfrm>
        <a:prstGeom prst="rect">
          <a:avLst/>
        </a:prstGeom>
      </xdr:spPr>
    </xdr:pic>
    <xdr:clientData/>
  </xdr:twoCellAnchor>
  <xdr:twoCellAnchor editAs="oneCell">
    <xdr:from>
      <xdr:col>4</xdr:col>
      <xdr:colOff>212370</xdr:colOff>
      <xdr:row>0</xdr:row>
      <xdr:rowOff>0</xdr:rowOff>
    </xdr:from>
    <xdr:to>
      <xdr:col>4</xdr:col>
      <xdr:colOff>1170585</xdr:colOff>
      <xdr:row>4</xdr:row>
      <xdr:rowOff>144780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C7FBB7A6-7CC6-4D55-9695-A2BA36D56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601490" y="0"/>
          <a:ext cx="958215" cy="876300"/>
        </a:xfrm>
        <a:prstGeom prst="rect">
          <a:avLst/>
        </a:prstGeom>
      </xdr:spPr>
    </xdr:pic>
    <xdr:clientData/>
  </xdr:twoCellAnchor>
  <xdr:twoCellAnchor>
    <xdr:from>
      <xdr:col>5</xdr:col>
      <xdr:colOff>2103120</xdr:colOff>
      <xdr:row>24</xdr:row>
      <xdr:rowOff>40653</xdr:rowOff>
    </xdr:from>
    <xdr:to>
      <xdr:col>5</xdr:col>
      <xdr:colOff>2880360</xdr:colOff>
      <xdr:row>29</xdr:row>
      <xdr:rowOff>149848</xdr:rowOff>
    </xdr:to>
    <xdr:sp macro="" textlink="">
      <xdr:nvSpPr>
        <xdr:cNvPr id="13" name="Bocadillo: rectángulo con esquinas redondeadas 12">
          <a:extLst>
            <a:ext uri="{FF2B5EF4-FFF2-40B4-BE49-F238E27FC236}">
              <a16:creationId xmlns:a16="http://schemas.microsoft.com/office/drawing/2014/main" id="{268D7F62-E1EE-4FF9-B9B5-A89B0054569D}"/>
            </a:ext>
          </a:extLst>
        </xdr:cNvPr>
        <xdr:cNvSpPr/>
      </xdr:nvSpPr>
      <xdr:spPr>
        <a:xfrm>
          <a:off x="8001000" y="4658373"/>
          <a:ext cx="777240" cy="1023595"/>
        </a:xfrm>
        <a:prstGeom prst="wedgeRoundRectCallout">
          <a:avLst>
            <a:gd name="adj1" fmla="val -32246"/>
            <a:gd name="adj2" fmla="val -71335"/>
            <a:gd name="adj3" fmla="val 16667"/>
          </a:avLst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 b="1"/>
            <a:t>=</a:t>
          </a:r>
        </a:p>
        <a:p>
          <a:pPr algn="l"/>
          <a:r>
            <a:rPr lang="es-EC" sz="1100" b="1"/>
            <a:t>&gt; \ &gt;=</a:t>
          </a:r>
        </a:p>
        <a:p>
          <a:pPr algn="l"/>
          <a:r>
            <a:rPr lang="es-EC" sz="1100" b="1"/>
            <a:t>&lt; \ &lt;=</a:t>
          </a:r>
        </a:p>
        <a:p>
          <a:pPr algn="l"/>
          <a:r>
            <a:rPr lang="es-EC" sz="1100" b="1"/>
            <a:t>&lt;&gt;</a:t>
          </a:r>
        </a:p>
      </xdr:txBody>
    </xdr:sp>
    <xdr:clientData/>
  </xdr:twoCellAnchor>
  <xdr:twoCellAnchor editAs="oneCell">
    <xdr:from>
      <xdr:col>3</xdr:col>
      <xdr:colOff>777240</xdr:colOff>
      <xdr:row>12</xdr:row>
      <xdr:rowOff>99060</xdr:rowOff>
    </xdr:from>
    <xdr:to>
      <xdr:col>4</xdr:col>
      <xdr:colOff>899160</xdr:colOff>
      <xdr:row>17</xdr:row>
      <xdr:rowOff>99060</xdr:rowOff>
    </xdr:to>
    <xdr:pic>
      <xdr:nvPicPr>
        <xdr:cNvPr id="19" name="Gráfico 18" descr="Base de datos contorno">
          <a:extLst>
            <a:ext uri="{FF2B5EF4-FFF2-40B4-BE49-F238E27FC236}">
              <a16:creationId xmlns:a16="http://schemas.microsoft.com/office/drawing/2014/main" id="{65B48DE4-BFF8-4233-ABB8-8FF787D38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154680" y="24079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416700</xdr:colOff>
      <xdr:row>29</xdr:row>
      <xdr:rowOff>180480</xdr:rowOff>
    </xdr:from>
    <xdr:to>
      <xdr:col>5</xdr:col>
      <xdr:colOff>1331100</xdr:colOff>
      <xdr:row>34</xdr:row>
      <xdr:rowOff>180480</xdr:rowOff>
    </xdr:to>
    <xdr:pic>
      <xdr:nvPicPr>
        <xdr:cNvPr id="21" name="Gráfico 20" descr="Gráfico de barras con relleno sólido">
          <a:extLst>
            <a:ext uri="{FF2B5EF4-FFF2-40B4-BE49-F238E27FC236}">
              <a16:creationId xmlns:a16="http://schemas.microsoft.com/office/drawing/2014/main" id="{B4050183-8C47-452E-B420-8BC2EC1AE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552580" y="571260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1623060</xdr:colOff>
      <xdr:row>24</xdr:row>
      <xdr:rowOff>7620</xdr:rowOff>
    </xdr:from>
    <xdr:to>
      <xdr:col>1</xdr:col>
      <xdr:colOff>723900</xdr:colOff>
      <xdr:row>26</xdr:row>
      <xdr:rowOff>60960</xdr:rowOff>
    </xdr:to>
    <xdr:sp macro="" textlink="">
      <xdr:nvSpPr>
        <xdr:cNvPr id="22" name="Flecha: a la derecha 21">
          <a:extLst>
            <a:ext uri="{FF2B5EF4-FFF2-40B4-BE49-F238E27FC236}">
              <a16:creationId xmlns:a16="http://schemas.microsoft.com/office/drawing/2014/main" id="{8F01D969-3EAD-4244-9C78-44EF735A2C68}"/>
            </a:ext>
          </a:extLst>
        </xdr:cNvPr>
        <xdr:cNvSpPr/>
      </xdr:nvSpPr>
      <xdr:spPr>
        <a:xfrm>
          <a:off x="1623060" y="4625340"/>
          <a:ext cx="967740" cy="41910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0</xdr:col>
      <xdr:colOff>518160</xdr:colOff>
      <xdr:row>40</xdr:row>
      <xdr:rowOff>114300</xdr:rowOff>
    </xdr:from>
    <xdr:to>
      <xdr:col>2</xdr:col>
      <xdr:colOff>922020</xdr:colOff>
      <xdr:row>48</xdr:row>
      <xdr:rowOff>259080</xdr:rowOff>
    </xdr:to>
    <xdr:sp macro="" textlink="">
      <xdr:nvSpPr>
        <xdr:cNvPr id="23" name="Bocadillo: rectángulo con esquinas redondeadas 22">
          <a:extLst>
            <a:ext uri="{FF2B5EF4-FFF2-40B4-BE49-F238E27FC236}">
              <a16:creationId xmlns:a16="http://schemas.microsoft.com/office/drawing/2014/main" id="{F22E2BFD-B811-4D02-938E-7105020BF882}"/>
            </a:ext>
          </a:extLst>
        </xdr:cNvPr>
        <xdr:cNvSpPr/>
      </xdr:nvSpPr>
      <xdr:spPr>
        <a:xfrm>
          <a:off x="518160" y="7886700"/>
          <a:ext cx="3063240" cy="2705100"/>
        </a:xfrm>
        <a:prstGeom prst="wedgeRoundRectCallout">
          <a:avLst>
            <a:gd name="adj1" fmla="val 71456"/>
            <a:gd name="adj2" fmla="val -13838"/>
            <a:gd name="adj3" fmla="val 16667"/>
          </a:avLst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LAS CONDICIONES</a:t>
          </a:r>
          <a:r>
            <a:rPr lang="es-EC" sz="1100" baseline="0"/>
            <a:t> NUMERICAS VAN SI COMILLAS</a:t>
          </a:r>
        </a:p>
        <a:p>
          <a:pPr algn="l"/>
          <a:endParaRPr lang="es-EC" sz="1100" baseline="0"/>
        </a:p>
        <a:p>
          <a:pPr algn="l"/>
          <a:r>
            <a:rPr lang="es-EC" sz="1100" baseline="0"/>
            <a:t>TODA CONDICION DE TEXTO O  DE COMPARACION DEBE IR ENTRE COMILLAS "&lt;,&gt;,&lt;&gt;,*,???"</a:t>
          </a:r>
        </a:p>
        <a:p>
          <a:pPr algn="l"/>
          <a:endParaRPr lang="es-EC" sz="1100" baseline="0"/>
        </a:p>
        <a:p>
          <a:pPr algn="l"/>
          <a:r>
            <a:rPr lang="es-EC" sz="1100" baseline="0"/>
            <a:t>LAS CONDICIONES CON REFERENCIA A CELDAS SE COLOCAN FUERA DE LAS COMILLAS</a:t>
          </a:r>
          <a:endParaRPr lang="es-EC" sz="1100"/>
        </a:p>
      </xdr:txBody>
    </xdr:sp>
    <xdr:clientData/>
  </xdr:twoCellAnchor>
  <xdr:twoCellAnchor>
    <xdr:from>
      <xdr:col>4</xdr:col>
      <xdr:colOff>114300</xdr:colOff>
      <xdr:row>65</xdr:row>
      <xdr:rowOff>129540</xdr:rowOff>
    </xdr:from>
    <xdr:to>
      <xdr:col>4</xdr:col>
      <xdr:colOff>1348740</xdr:colOff>
      <xdr:row>69</xdr:row>
      <xdr:rowOff>144780</xdr:rowOff>
    </xdr:to>
    <xdr:sp macro="" textlink="">
      <xdr:nvSpPr>
        <xdr:cNvPr id="24" name="Flecha: a la derecha 23">
          <a:extLst>
            <a:ext uri="{FF2B5EF4-FFF2-40B4-BE49-F238E27FC236}">
              <a16:creationId xmlns:a16="http://schemas.microsoft.com/office/drawing/2014/main" id="{B6A20712-400F-4B17-9A50-A3174D71EA8D}"/>
            </a:ext>
          </a:extLst>
        </xdr:cNvPr>
        <xdr:cNvSpPr/>
      </xdr:nvSpPr>
      <xdr:spPr>
        <a:xfrm>
          <a:off x="4503420" y="14417040"/>
          <a:ext cx="1234440" cy="746760"/>
        </a:xfrm>
        <a:prstGeom prst="righ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4</xdr:col>
      <xdr:colOff>1691640</xdr:colOff>
      <xdr:row>69</xdr:row>
      <xdr:rowOff>114300</xdr:rowOff>
    </xdr:from>
    <xdr:to>
      <xdr:col>5</xdr:col>
      <xdr:colOff>2476500</xdr:colOff>
      <xdr:row>78</xdr:row>
      <xdr:rowOff>129540</xdr:rowOff>
    </xdr:to>
    <xdr:sp macro="" textlink="">
      <xdr:nvSpPr>
        <xdr:cNvPr id="25" name="Bocadillo: rectángulo con esquinas redondeadas 24">
          <a:extLst>
            <a:ext uri="{FF2B5EF4-FFF2-40B4-BE49-F238E27FC236}">
              <a16:creationId xmlns:a16="http://schemas.microsoft.com/office/drawing/2014/main" id="{82E49506-197B-4FD4-A504-BAA5B7ACA9F2}"/>
            </a:ext>
          </a:extLst>
        </xdr:cNvPr>
        <xdr:cNvSpPr/>
      </xdr:nvSpPr>
      <xdr:spPr>
        <a:xfrm>
          <a:off x="5623560" y="15864840"/>
          <a:ext cx="2750820" cy="1661160"/>
        </a:xfrm>
        <a:prstGeom prst="wedgeRoundRectCallou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EL</a:t>
          </a:r>
          <a:r>
            <a:rPr lang="es-EC" sz="1100" baseline="0"/>
            <a:t> ASTERISCO ES UN SIMBOLO QUE PERMITE REMARCAR TEXTO</a:t>
          </a:r>
        </a:p>
        <a:p>
          <a:pPr algn="l"/>
          <a:endParaRPr lang="es-EC" sz="1100" baseline="0"/>
        </a:p>
        <a:p>
          <a:pPr algn="l"/>
          <a:r>
            <a:rPr lang="es-EC" sz="1100" baseline="0"/>
            <a:t>texto* = que inicia con...</a:t>
          </a:r>
        </a:p>
        <a:p>
          <a:pPr algn="l"/>
          <a:r>
            <a:rPr lang="es-EC" sz="1100" baseline="0"/>
            <a:t>*texto = que termina en...</a:t>
          </a:r>
        </a:p>
        <a:p>
          <a:pPr algn="l"/>
          <a:r>
            <a:rPr lang="es-EC" sz="1100" baseline="0"/>
            <a:t>*texto* = que contiene el texto...</a:t>
          </a:r>
        </a:p>
      </xdr:txBody>
    </xdr:sp>
    <xdr:clientData/>
  </xdr:twoCellAnchor>
  <xdr:twoCellAnchor editAs="oneCell">
    <xdr:from>
      <xdr:col>6</xdr:col>
      <xdr:colOff>571500</xdr:colOff>
      <xdr:row>69</xdr:row>
      <xdr:rowOff>91440</xdr:rowOff>
    </xdr:from>
    <xdr:to>
      <xdr:col>7</xdr:col>
      <xdr:colOff>1386840</xdr:colOff>
      <xdr:row>78</xdr:row>
      <xdr:rowOff>137160</xdr:rowOff>
    </xdr:to>
    <xdr:pic>
      <xdr:nvPicPr>
        <xdr:cNvPr id="27" name="Gráfico 26" descr="Cara de alien con relleno sólido">
          <a:extLst>
            <a:ext uri="{FF2B5EF4-FFF2-40B4-BE49-F238E27FC236}">
              <a16:creationId xmlns:a16="http://schemas.microsoft.com/office/drawing/2014/main" id="{07D1CBA9-A61F-45BC-A3D8-FDB35FB63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646920" y="15841980"/>
          <a:ext cx="1691640" cy="16916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510541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3D276A9D-06E6-4D84-9A1B-24598A8C7968}"/>
            </a:ext>
          </a:extLst>
        </xdr:cNvPr>
        <xdr:cNvSpPr/>
      </xdr:nvSpPr>
      <xdr:spPr>
        <a:xfrm>
          <a:off x="1" y="0"/>
          <a:ext cx="8039100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1</xdr:col>
      <xdr:colOff>1760220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D71B286E-B141-47EA-9397-318AB3E7D749}"/>
            </a:ext>
          </a:extLst>
        </xdr:cNvPr>
        <xdr:cNvGrpSpPr/>
      </xdr:nvGrpSpPr>
      <xdr:grpSpPr>
        <a:xfrm>
          <a:off x="208906" y="184851"/>
          <a:ext cx="1932314" cy="589429"/>
          <a:chOff x="2791304" y="276225"/>
          <a:chExt cx="4697162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4F7A3CC0-A316-450A-AF78-35B980087853}"/>
              </a:ext>
            </a:extLst>
          </xdr:cNvPr>
          <xdr:cNvGrpSpPr/>
        </xdr:nvGrpSpPr>
        <xdr:grpSpPr>
          <a:xfrm>
            <a:off x="2799789" y="276225"/>
            <a:ext cx="4688677" cy="879193"/>
            <a:chOff x="3686175" y="152400"/>
            <a:chExt cx="2978527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EA4C088B-6B95-44B5-BF44-4C2D01EE7A1E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2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1D81E8AD-4B9F-4332-B4F1-F36C559A503E}"/>
                </a:ext>
              </a:extLst>
            </xdr:cNvPr>
            <xdr:cNvSpPr txBox="1"/>
          </xdr:nvSpPr>
          <xdr:spPr>
            <a:xfrm>
              <a:off x="3695191" y="704689"/>
              <a:ext cx="2969511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n-U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SUMAR.SI</a:t>
              </a: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76D28F49-6041-40D0-B38A-0A3F8C8722B8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</xdr:col>
      <xdr:colOff>1948815</xdr:colOff>
      <xdr:row>0</xdr:row>
      <xdr:rowOff>0</xdr:rowOff>
    </xdr:from>
    <xdr:to>
      <xdr:col>3</xdr:col>
      <xdr:colOff>158115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679BBFC-C5A7-431A-BD45-8A05C8EA1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4595" y="0"/>
          <a:ext cx="1813560" cy="510540"/>
        </a:xfrm>
        <a:prstGeom prst="rect">
          <a:avLst/>
        </a:prstGeom>
      </xdr:spPr>
    </xdr:pic>
    <xdr:clientData/>
  </xdr:twoCellAnchor>
  <xdr:twoCellAnchor editAs="oneCell">
    <xdr:from>
      <xdr:col>2</xdr:col>
      <xdr:colOff>2066925</xdr:colOff>
      <xdr:row>2</xdr:row>
      <xdr:rowOff>179070</xdr:rowOff>
    </xdr:from>
    <xdr:to>
      <xdr:col>2</xdr:col>
      <xdr:colOff>3508449</xdr:colOff>
      <xdr:row>6</xdr:row>
      <xdr:rowOff>17145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45EF3C2-B8A2-447B-8655-4664C2DAC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2705" y="544830"/>
          <a:ext cx="1441524" cy="569595"/>
        </a:xfrm>
        <a:prstGeom prst="rect">
          <a:avLst/>
        </a:prstGeom>
      </xdr:spPr>
    </xdr:pic>
    <xdr:clientData/>
  </xdr:twoCellAnchor>
  <xdr:twoCellAnchor editAs="oneCell">
    <xdr:from>
      <xdr:col>1</xdr:col>
      <xdr:colOff>2918460</xdr:colOff>
      <xdr:row>0</xdr:row>
      <xdr:rowOff>0</xdr:rowOff>
    </xdr:from>
    <xdr:to>
      <xdr:col>2</xdr:col>
      <xdr:colOff>320040</xdr:colOff>
      <xdr:row>4</xdr:row>
      <xdr:rowOff>144780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3B0818E9-D6A5-4FC2-B4F7-98380BC1B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710940" y="0"/>
          <a:ext cx="944880" cy="876300"/>
        </a:xfrm>
        <a:prstGeom prst="rect">
          <a:avLst/>
        </a:prstGeom>
      </xdr:spPr>
    </xdr:pic>
    <xdr:clientData/>
  </xdr:twoCellAnchor>
  <xdr:twoCellAnchor editAs="oneCell">
    <xdr:from>
      <xdr:col>1</xdr:col>
      <xdr:colOff>1668285</xdr:colOff>
      <xdr:row>0</xdr:row>
      <xdr:rowOff>0</xdr:rowOff>
    </xdr:from>
    <xdr:to>
      <xdr:col>1</xdr:col>
      <xdr:colOff>2615070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29207A91-7855-467C-BE14-C70A96630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60765" y="0"/>
          <a:ext cx="946785" cy="883920"/>
        </a:xfrm>
        <a:prstGeom prst="rect">
          <a:avLst/>
        </a:prstGeom>
      </xdr:spPr>
    </xdr:pic>
    <xdr:clientData/>
  </xdr:twoCellAnchor>
  <xdr:twoCellAnchor editAs="oneCell">
    <xdr:from>
      <xdr:col>2</xdr:col>
      <xdr:colOff>623850</xdr:colOff>
      <xdr:row>0</xdr:row>
      <xdr:rowOff>0</xdr:rowOff>
    </xdr:from>
    <xdr:to>
      <xdr:col>2</xdr:col>
      <xdr:colOff>1582065</xdr:colOff>
      <xdr:row>4</xdr:row>
      <xdr:rowOff>144780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9A11C751-15C9-4B9C-BDB3-C2CCC911B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959630" y="0"/>
          <a:ext cx="958215" cy="876300"/>
        </a:xfrm>
        <a:prstGeom prst="rect">
          <a:avLst/>
        </a:prstGeom>
      </xdr:spPr>
    </xdr:pic>
    <xdr:clientData/>
  </xdr:twoCellAnchor>
  <xdr:twoCellAnchor>
    <xdr:from>
      <xdr:col>7</xdr:col>
      <xdr:colOff>541020</xdr:colOff>
      <xdr:row>12</xdr:row>
      <xdr:rowOff>22860</xdr:rowOff>
    </xdr:from>
    <xdr:to>
      <xdr:col>8</xdr:col>
      <xdr:colOff>525780</xdr:colOff>
      <xdr:row>17</xdr:row>
      <xdr:rowOff>121920</xdr:rowOff>
    </xdr:to>
    <xdr:sp macro="" textlink="">
      <xdr:nvSpPr>
        <xdr:cNvPr id="13" name="Bocadillo: rectángulo con esquinas redondeadas 12">
          <a:extLst>
            <a:ext uri="{FF2B5EF4-FFF2-40B4-BE49-F238E27FC236}">
              <a16:creationId xmlns:a16="http://schemas.microsoft.com/office/drawing/2014/main" id="{7420315F-3AF3-4CFC-BD0C-DF27E7D6778C}"/>
            </a:ext>
          </a:extLst>
        </xdr:cNvPr>
        <xdr:cNvSpPr/>
      </xdr:nvSpPr>
      <xdr:spPr>
        <a:xfrm>
          <a:off x="11239500" y="2263140"/>
          <a:ext cx="777240" cy="1013460"/>
        </a:xfrm>
        <a:prstGeom prst="wedgeRoundRectCallout">
          <a:avLst>
            <a:gd name="adj1" fmla="val -32246"/>
            <a:gd name="adj2" fmla="val -71335"/>
            <a:gd name="adj3" fmla="val 16667"/>
          </a:avLst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 b="1"/>
            <a:t>=</a:t>
          </a:r>
        </a:p>
        <a:p>
          <a:pPr algn="l"/>
          <a:r>
            <a:rPr lang="es-EC" sz="1100" b="1"/>
            <a:t>&gt; \ &gt;=</a:t>
          </a:r>
        </a:p>
        <a:p>
          <a:pPr algn="l"/>
          <a:r>
            <a:rPr lang="es-EC" sz="1100" b="1"/>
            <a:t>&lt; \ &lt;=</a:t>
          </a:r>
        </a:p>
        <a:p>
          <a:pPr algn="l"/>
          <a:r>
            <a:rPr lang="es-EC" sz="1100" b="1"/>
            <a:t>&lt;&gt;</a:t>
          </a:r>
        </a:p>
      </xdr:txBody>
    </xdr:sp>
    <xdr:clientData/>
  </xdr:twoCellAnchor>
  <xdr:twoCellAnchor editAs="oneCell">
    <xdr:from>
      <xdr:col>3</xdr:col>
      <xdr:colOff>731520</xdr:colOff>
      <xdr:row>12</xdr:row>
      <xdr:rowOff>7620</xdr:rowOff>
    </xdr:from>
    <xdr:to>
      <xdr:col>6</xdr:col>
      <xdr:colOff>160020</xdr:colOff>
      <xdr:row>20</xdr:row>
      <xdr:rowOff>350520</xdr:rowOff>
    </xdr:to>
    <xdr:pic>
      <xdr:nvPicPr>
        <xdr:cNvPr id="15" name="Gráfico 14" descr="Aspiración con relleno sólido">
          <a:extLst>
            <a:ext uri="{FF2B5EF4-FFF2-40B4-BE49-F238E27FC236}">
              <a16:creationId xmlns:a16="http://schemas.microsoft.com/office/drawing/2014/main" id="{FE489D73-2FA6-4AF4-8DA8-C5A0A394B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260080" y="2331720"/>
          <a:ext cx="1805940" cy="1805940"/>
        </a:xfrm>
        <a:prstGeom prst="rect">
          <a:avLst/>
        </a:prstGeom>
      </xdr:spPr>
    </xdr:pic>
    <xdr:clientData/>
  </xdr:twoCellAnchor>
  <xdr:twoCellAnchor>
    <xdr:from>
      <xdr:col>2</xdr:col>
      <xdr:colOff>3093720</xdr:colOff>
      <xdr:row>23</xdr:row>
      <xdr:rowOff>144780</xdr:rowOff>
    </xdr:from>
    <xdr:to>
      <xdr:col>7</xdr:col>
      <xdr:colOff>0</xdr:colOff>
      <xdr:row>28</xdr:row>
      <xdr:rowOff>91440</xdr:rowOff>
    </xdr:to>
    <xdr:sp macro="" textlink="">
      <xdr:nvSpPr>
        <xdr:cNvPr id="16" name="Flecha: curvada hacia abajo 15">
          <a:extLst>
            <a:ext uri="{FF2B5EF4-FFF2-40B4-BE49-F238E27FC236}">
              <a16:creationId xmlns:a16="http://schemas.microsoft.com/office/drawing/2014/main" id="{701D82E4-992A-4CB4-AE35-2B2F5571142E}"/>
            </a:ext>
          </a:extLst>
        </xdr:cNvPr>
        <xdr:cNvSpPr/>
      </xdr:nvSpPr>
      <xdr:spPr>
        <a:xfrm flipH="1">
          <a:off x="7018020" y="4663440"/>
          <a:ext cx="3680460" cy="861060"/>
        </a:xfrm>
        <a:prstGeom prst="curvedDownArrow">
          <a:avLst>
            <a:gd name="adj1" fmla="val 0"/>
            <a:gd name="adj2" fmla="val 13426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1539240</xdr:colOff>
      <xdr:row>42</xdr:row>
      <xdr:rowOff>38100</xdr:rowOff>
    </xdr:from>
    <xdr:to>
      <xdr:col>2</xdr:col>
      <xdr:colOff>3185160</xdr:colOff>
      <xdr:row>50</xdr:row>
      <xdr:rowOff>137160</xdr:rowOff>
    </xdr:to>
    <xdr:pic>
      <xdr:nvPicPr>
        <xdr:cNvPr id="18" name="Gráfico 17" descr="Béisbol con relleno sólido">
          <a:extLst>
            <a:ext uri="{FF2B5EF4-FFF2-40B4-BE49-F238E27FC236}">
              <a16:creationId xmlns:a16="http://schemas.microsoft.com/office/drawing/2014/main" id="{A9AC85AA-96AA-4954-BF74-0B4823817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463540" y="8709660"/>
          <a:ext cx="1645920" cy="16459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114301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6E544694-6109-440E-8C00-91C9090E8D4A}"/>
            </a:ext>
          </a:extLst>
        </xdr:cNvPr>
        <xdr:cNvSpPr/>
      </xdr:nvSpPr>
      <xdr:spPr>
        <a:xfrm>
          <a:off x="1" y="0"/>
          <a:ext cx="8039100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3</xdr:col>
      <xdr:colOff>342900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BE2408E9-1BC0-49A6-BF8D-1771D47D227F}"/>
            </a:ext>
          </a:extLst>
        </xdr:cNvPr>
        <xdr:cNvGrpSpPr/>
      </xdr:nvGrpSpPr>
      <xdr:grpSpPr>
        <a:xfrm>
          <a:off x="208906" y="184851"/>
          <a:ext cx="2511434" cy="589429"/>
          <a:chOff x="2791304" y="276225"/>
          <a:chExt cx="6104916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535E9778-84BB-4EF5-A5D8-D7B67FD1453C}"/>
              </a:ext>
            </a:extLst>
          </xdr:cNvPr>
          <xdr:cNvGrpSpPr/>
        </xdr:nvGrpSpPr>
        <xdr:grpSpPr>
          <a:xfrm>
            <a:off x="2799789" y="276225"/>
            <a:ext cx="6096431" cy="879193"/>
            <a:chOff x="3686175" y="152400"/>
            <a:chExt cx="3872816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D17C36EE-7944-48D4-B873-99FE67F4CDBF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2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BA860297-3A01-4FF3-9D20-87AA6573005A}"/>
                </a:ext>
              </a:extLst>
            </xdr:cNvPr>
            <xdr:cNvSpPr txBox="1"/>
          </xdr:nvSpPr>
          <xdr:spPr>
            <a:xfrm>
              <a:off x="3695192" y="704689"/>
              <a:ext cx="3863799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n-U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FUNCIONES.SI.CONJUNTO</a:t>
              </a: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A128D099-2FBA-4B9B-8B0D-0A41F2A27D69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7</xdr:col>
      <xdr:colOff>744855</xdr:colOff>
      <xdr:row>0</xdr:row>
      <xdr:rowOff>0</xdr:rowOff>
    </xdr:from>
    <xdr:to>
      <xdr:col>10</xdr:col>
      <xdr:colOff>180975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7B8E619-BD4D-4B80-BB5B-DCB15266B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2215" y="0"/>
          <a:ext cx="1813560" cy="510540"/>
        </a:xfrm>
        <a:prstGeom prst="rect">
          <a:avLst/>
        </a:prstGeom>
      </xdr:spPr>
    </xdr:pic>
    <xdr:clientData/>
  </xdr:twoCellAnchor>
  <xdr:twoCellAnchor editAs="oneCell">
    <xdr:from>
      <xdr:col>8</xdr:col>
      <xdr:colOff>222885</xdr:colOff>
      <xdr:row>3</xdr:row>
      <xdr:rowOff>11430</xdr:rowOff>
    </xdr:from>
    <xdr:to>
      <xdr:col>10</xdr:col>
      <xdr:colOff>79449</xdr:colOff>
      <xdr:row>6</xdr:row>
      <xdr:rowOff>32385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8D7845-5011-4333-B8B9-C22A4D8A9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2725" y="560070"/>
          <a:ext cx="1441524" cy="569595"/>
        </a:xfrm>
        <a:prstGeom prst="rect">
          <a:avLst/>
        </a:prstGeom>
      </xdr:spPr>
    </xdr:pic>
    <xdr:clientData/>
  </xdr:twoCellAnchor>
  <xdr:twoCellAnchor editAs="oneCell">
    <xdr:from>
      <xdr:col>4</xdr:col>
      <xdr:colOff>358140</xdr:colOff>
      <xdr:row>0</xdr:row>
      <xdr:rowOff>0</xdr:rowOff>
    </xdr:from>
    <xdr:to>
      <xdr:col>5</xdr:col>
      <xdr:colOff>510540</xdr:colOff>
      <xdr:row>4</xdr:row>
      <xdr:rowOff>144780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C5A7A09F-D243-4DA4-BF42-1ECD6B5EA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28060" y="0"/>
          <a:ext cx="944880" cy="876300"/>
        </a:xfrm>
        <a:prstGeom prst="rect">
          <a:avLst/>
        </a:prstGeom>
      </xdr:spPr>
    </xdr:pic>
    <xdr:clientData/>
  </xdr:twoCellAnchor>
  <xdr:twoCellAnchor editAs="oneCell">
    <xdr:from>
      <xdr:col>5</xdr:col>
      <xdr:colOff>494805</xdr:colOff>
      <xdr:row>0</xdr:row>
      <xdr:rowOff>0</xdr:rowOff>
    </xdr:from>
    <xdr:to>
      <xdr:col>6</xdr:col>
      <xdr:colOff>649110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9523879C-AD8C-4434-BCB9-B065F5FC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57205" y="0"/>
          <a:ext cx="946785" cy="883920"/>
        </a:xfrm>
        <a:prstGeom prst="rect">
          <a:avLst/>
        </a:prstGeom>
      </xdr:spPr>
    </xdr:pic>
    <xdr:clientData/>
  </xdr:twoCellAnchor>
  <xdr:twoCellAnchor editAs="oneCell">
    <xdr:from>
      <xdr:col>6</xdr:col>
      <xdr:colOff>532410</xdr:colOff>
      <xdr:row>0</xdr:row>
      <xdr:rowOff>0</xdr:rowOff>
    </xdr:from>
    <xdr:to>
      <xdr:col>7</xdr:col>
      <xdr:colOff>698145</xdr:colOff>
      <xdr:row>4</xdr:row>
      <xdr:rowOff>144780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78B4C0A8-48E3-4752-9DE6-1D9C31C32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287290" y="0"/>
          <a:ext cx="958215" cy="876300"/>
        </a:xfrm>
        <a:prstGeom prst="rect">
          <a:avLst/>
        </a:prstGeom>
      </xdr:spPr>
    </xdr:pic>
    <xdr:clientData/>
  </xdr:twoCellAnchor>
  <xdr:twoCellAnchor>
    <xdr:from>
      <xdr:col>5</xdr:col>
      <xdr:colOff>41910</xdr:colOff>
      <xdr:row>13</xdr:row>
      <xdr:rowOff>118110</xdr:rowOff>
    </xdr:from>
    <xdr:to>
      <xdr:col>6</xdr:col>
      <xdr:colOff>72390</xdr:colOff>
      <xdr:row>16</xdr:row>
      <xdr:rowOff>125730</xdr:rowOff>
    </xdr:to>
    <xdr:sp macro="" textlink="">
      <xdr:nvSpPr>
        <xdr:cNvPr id="13" name="Flecha: a la derecha 12">
          <a:extLst>
            <a:ext uri="{FF2B5EF4-FFF2-40B4-BE49-F238E27FC236}">
              <a16:creationId xmlns:a16="http://schemas.microsoft.com/office/drawing/2014/main" id="{A3F542DD-463A-4F73-B292-46DF7A91A0DB}"/>
            </a:ext>
          </a:extLst>
        </xdr:cNvPr>
        <xdr:cNvSpPr/>
      </xdr:nvSpPr>
      <xdr:spPr>
        <a:xfrm rot="5135481">
          <a:off x="4137660" y="2446020"/>
          <a:ext cx="556260" cy="822960"/>
        </a:xfrm>
        <a:prstGeom prst="right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10</xdr:col>
      <xdr:colOff>411480</xdr:colOff>
      <xdr:row>26</xdr:row>
      <xdr:rowOff>144780</xdr:rowOff>
    </xdr:from>
    <xdr:to>
      <xdr:col>14</xdr:col>
      <xdr:colOff>487680</xdr:colOff>
      <xdr:row>32</xdr:row>
      <xdr:rowOff>99060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95312C99-75A7-4852-B45C-7963DD7EC59C}"/>
            </a:ext>
          </a:extLst>
        </xdr:cNvPr>
        <xdr:cNvSpPr/>
      </xdr:nvSpPr>
      <xdr:spPr>
        <a:xfrm>
          <a:off x="8336280" y="5166360"/>
          <a:ext cx="3246120" cy="10515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SE PUEDE</a:t>
          </a:r>
          <a:r>
            <a:rPr lang="es-EC" sz="1100" baseline="0"/>
            <a:t> DECIR QUE EL OPERADOR 'Y' HACE MAS PEQUENO EL CONJUNTO.</a:t>
          </a:r>
        </a:p>
        <a:p>
          <a:pPr algn="l"/>
          <a:endParaRPr lang="es-EC" sz="1100" baseline="0"/>
        </a:p>
        <a:p>
          <a:pPr algn="l"/>
          <a:r>
            <a:rPr lang="es-EC" sz="1100" baseline="0"/>
            <a:t>DE TRES MOQUETAS, LOS SUBCONJUTNOS SON  1 Y 2 ELEMENTOS DE 3</a:t>
          </a:r>
          <a:endParaRPr lang="es-EC" sz="1100"/>
        </a:p>
      </xdr:txBody>
    </xdr:sp>
    <xdr:clientData/>
  </xdr:twoCellAnchor>
  <xdr:twoCellAnchor>
    <xdr:from>
      <xdr:col>10</xdr:col>
      <xdr:colOff>525780</xdr:colOff>
      <xdr:row>51</xdr:row>
      <xdr:rowOff>60960</xdr:rowOff>
    </xdr:from>
    <xdr:to>
      <xdr:col>14</xdr:col>
      <xdr:colOff>601980</xdr:colOff>
      <xdr:row>55</xdr:row>
      <xdr:rowOff>60960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E1E16EBC-B8D5-4455-AA95-640E5A7E62AD}"/>
            </a:ext>
          </a:extLst>
        </xdr:cNvPr>
        <xdr:cNvSpPr/>
      </xdr:nvSpPr>
      <xdr:spPr>
        <a:xfrm>
          <a:off x="8450580" y="9837420"/>
          <a:ext cx="3246120" cy="7315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SE PUEDE</a:t>
          </a:r>
          <a:r>
            <a:rPr lang="es-EC" sz="1100" baseline="0"/>
            <a:t> DECIR QUE EL OPERADOR 'O'  INCREMENTA EL TAMANO DEL CONJUNTO</a:t>
          </a:r>
        </a:p>
        <a:p>
          <a:pPr algn="l"/>
          <a:endParaRPr lang="es-EC" sz="1100"/>
        </a:p>
      </xdr:txBody>
    </xdr:sp>
    <xdr:clientData/>
  </xdr:twoCellAnchor>
  <xdr:twoCellAnchor>
    <xdr:from>
      <xdr:col>11</xdr:col>
      <xdr:colOff>655320</xdr:colOff>
      <xdr:row>59</xdr:row>
      <xdr:rowOff>53340</xdr:rowOff>
    </xdr:from>
    <xdr:to>
      <xdr:col>14</xdr:col>
      <xdr:colOff>510540</xdr:colOff>
      <xdr:row>60</xdr:row>
      <xdr:rowOff>99060</xdr:rowOff>
    </xdr:to>
    <xdr:sp macro="" textlink="">
      <xdr:nvSpPr>
        <xdr:cNvPr id="16" name="Abrir llave 15">
          <a:extLst>
            <a:ext uri="{FF2B5EF4-FFF2-40B4-BE49-F238E27FC236}">
              <a16:creationId xmlns:a16="http://schemas.microsoft.com/office/drawing/2014/main" id="{8A446793-ADC7-42AE-8A78-E00EA077A866}"/>
            </a:ext>
          </a:extLst>
        </xdr:cNvPr>
        <xdr:cNvSpPr/>
      </xdr:nvSpPr>
      <xdr:spPr>
        <a:xfrm rot="16200000">
          <a:off x="10351770" y="10511790"/>
          <a:ext cx="274320" cy="2232660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11</xdr:col>
      <xdr:colOff>205740</xdr:colOff>
      <xdr:row>60</xdr:row>
      <xdr:rowOff>213360</xdr:rowOff>
    </xdr:from>
    <xdr:to>
      <xdr:col>15</xdr:col>
      <xdr:colOff>563880</xdr:colOff>
      <xdr:row>65</xdr:row>
      <xdr:rowOff>45720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CCFC8AF4-AAF5-40CF-987F-A5CE804238DD}"/>
            </a:ext>
          </a:extLst>
        </xdr:cNvPr>
        <xdr:cNvSpPr/>
      </xdr:nvSpPr>
      <xdr:spPr>
        <a:xfrm>
          <a:off x="8923020" y="11879580"/>
          <a:ext cx="3528060" cy="83820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 baseline="0"/>
            <a:t>LA DIFERENCIA CON LAS FUNCIONES SUMAR.SI() U OTRA, ES QUE PUEDES ENVIAR MAS DE UNA CONDICION PUDIENDO SER HASTA 100 CONDICIONES</a:t>
          </a:r>
        </a:p>
        <a:p>
          <a:pPr algn="l"/>
          <a:endParaRPr lang="es-EC" sz="1100"/>
        </a:p>
      </xdr:txBody>
    </xdr:sp>
    <xdr:clientData/>
  </xdr:twoCellAnchor>
  <xdr:twoCellAnchor>
    <xdr:from>
      <xdr:col>6</xdr:col>
      <xdr:colOff>754380</xdr:colOff>
      <xdr:row>99</xdr:row>
      <xdr:rowOff>7620</xdr:rowOff>
    </xdr:from>
    <xdr:to>
      <xdr:col>9</xdr:col>
      <xdr:colOff>746760</xdr:colOff>
      <xdr:row>104</xdr:row>
      <xdr:rowOff>38100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id="{FEB51E98-872D-43AE-83F9-422A1AEA3C54}"/>
            </a:ext>
          </a:extLst>
        </xdr:cNvPr>
        <xdr:cNvSpPr/>
      </xdr:nvSpPr>
      <xdr:spPr>
        <a:xfrm>
          <a:off x="5509260" y="19065240"/>
          <a:ext cx="2369820" cy="9448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RECREAR</a:t>
          </a:r>
          <a:r>
            <a:rPr lang="es-EC" sz="1100" baseline="0"/>
            <a:t> EL OPERADOR LOGICO 'O' EN LAS FUNCIONES MATEMATICAS ES UN POCO COMPLEJO, PERO SON MUY RAROS LOS CASOS EN LOS QUE SE DEBE USAR.</a:t>
          </a:r>
          <a:endParaRPr lang="es-EC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868681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CD6CAF79-F290-4D21-9347-68315BDDBAAA}"/>
            </a:ext>
          </a:extLst>
        </xdr:cNvPr>
        <xdr:cNvSpPr/>
      </xdr:nvSpPr>
      <xdr:spPr>
        <a:xfrm>
          <a:off x="1" y="0"/>
          <a:ext cx="8039100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1</xdr:col>
      <xdr:colOff>1927860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D770F930-490C-4C74-A7FD-B6EDBEAD615E}"/>
            </a:ext>
          </a:extLst>
        </xdr:cNvPr>
        <xdr:cNvGrpSpPr/>
      </xdr:nvGrpSpPr>
      <xdr:grpSpPr>
        <a:xfrm>
          <a:off x="208906" y="184851"/>
          <a:ext cx="2511434" cy="589429"/>
          <a:chOff x="2791304" y="276225"/>
          <a:chExt cx="6104916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0A1192BA-9BA3-4309-8557-F3C40263BBEA}"/>
              </a:ext>
            </a:extLst>
          </xdr:cNvPr>
          <xdr:cNvGrpSpPr/>
        </xdr:nvGrpSpPr>
        <xdr:grpSpPr>
          <a:xfrm>
            <a:off x="2799789" y="276225"/>
            <a:ext cx="6096431" cy="879193"/>
            <a:chOff x="3686175" y="152400"/>
            <a:chExt cx="3872816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62ED7E37-50C8-4EC2-8B0C-89F759062D29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2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16AA246B-E10A-4616-B707-3B9BC2A62D9E}"/>
                </a:ext>
              </a:extLst>
            </xdr:cNvPr>
            <xdr:cNvSpPr txBox="1"/>
          </xdr:nvSpPr>
          <xdr:spPr>
            <a:xfrm>
              <a:off x="3695192" y="704689"/>
              <a:ext cx="3863799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n-U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DESAFIO 1</a:t>
              </a: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B037F5F6-95FB-4FE6-A13D-52F56DCE755F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4</xdr:col>
      <xdr:colOff>615315</xdr:colOff>
      <xdr:row>0</xdr:row>
      <xdr:rowOff>0</xdr:rowOff>
    </xdr:from>
    <xdr:to>
      <xdr:col>6</xdr:col>
      <xdr:colOff>767715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4E26464-E9AE-4F7D-9A9A-DDF1AD0B2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4575" y="0"/>
          <a:ext cx="1813560" cy="510540"/>
        </a:xfrm>
        <a:prstGeom prst="rect">
          <a:avLst/>
        </a:prstGeom>
      </xdr:spPr>
    </xdr:pic>
    <xdr:clientData/>
  </xdr:twoCellAnchor>
  <xdr:twoCellAnchor editAs="oneCell">
    <xdr:from>
      <xdr:col>5</xdr:col>
      <xdr:colOff>55245</xdr:colOff>
      <xdr:row>3</xdr:row>
      <xdr:rowOff>34290</xdr:rowOff>
    </xdr:from>
    <xdr:to>
      <xdr:col>6</xdr:col>
      <xdr:colOff>704289</xdr:colOff>
      <xdr:row>6</xdr:row>
      <xdr:rowOff>55245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F57D14C-435A-4DF7-B894-FD9BFC636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3185" y="582930"/>
          <a:ext cx="1441524" cy="569595"/>
        </a:xfrm>
        <a:prstGeom prst="rect">
          <a:avLst/>
        </a:prstGeom>
      </xdr:spPr>
    </xdr:pic>
    <xdr:clientData/>
  </xdr:twoCellAnchor>
  <xdr:twoCellAnchor editAs="oneCell">
    <xdr:from>
      <xdr:col>1</xdr:col>
      <xdr:colOff>1897380</xdr:colOff>
      <xdr:row>0</xdr:row>
      <xdr:rowOff>0</xdr:rowOff>
    </xdr:from>
    <xdr:to>
      <xdr:col>1</xdr:col>
      <xdr:colOff>2842260</xdr:colOff>
      <xdr:row>4</xdr:row>
      <xdr:rowOff>144780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045B546F-69ED-408E-A305-BD8757172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689860" y="0"/>
          <a:ext cx="944880" cy="876300"/>
        </a:xfrm>
        <a:prstGeom prst="rect">
          <a:avLst/>
        </a:prstGeom>
      </xdr:spPr>
    </xdr:pic>
    <xdr:clientData/>
  </xdr:twoCellAnchor>
  <xdr:twoCellAnchor editAs="oneCell">
    <xdr:from>
      <xdr:col>1</xdr:col>
      <xdr:colOff>3077985</xdr:colOff>
      <xdr:row>0</xdr:row>
      <xdr:rowOff>0</xdr:rowOff>
    </xdr:from>
    <xdr:to>
      <xdr:col>2</xdr:col>
      <xdr:colOff>885330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7A3C8C27-23B2-4ABD-A45E-270B81012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70465" y="0"/>
          <a:ext cx="946785" cy="883920"/>
        </a:xfrm>
        <a:prstGeom prst="rect">
          <a:avLst/>
        </a:prstGeom>
      </xdr:spPr>
    </xdr:pic>
    <xdr:clientData/>
  </xdr:twoCellAnchor>
  <xdr:twoCellAnchor editAs="oneCell">
    <xdr:from>
      <xdr:col>2</xdr:col>
      <xdr:colOff>989610</xdr:colOff>
      <xdr:row>0</xdr:row>
      <xdr:rowOff>0</xdr:rowOff>
    </xdr:from>
    <xdr:to>
      <xdr:col>4</xdr:col>
      <xdr:colOff>370485</xdr:colOff>
      <xdr:row>4</xdr:row>
      <xdr:rowOff>144780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A3CA7EF5-F3D3-4C7F-BBDF-DD2E0206D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921530" y="0"/>
          <a:ext cx="958215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1074420</xdr:colOff>
      <xdr:row>7</xdr:row>
      <xdr:rowOff>213360</xdr:rowOff>
    </xdr:from>
    <xdr:to>
      <xdr:col>4</xdr:col>
      <xdr:colOff>594360</xdr:colOff>
      <xdr:row>13</xdr:row>
      <xdr:rowOff>121920</xdr:rowOff>
    </xdr:to>
    <xdr:pic>
      <xdr:nvPicPr>
        <xdr:cNvPr id="13" name="Gráfico 12" descr="Lluvia de ideas con relleno sólido">
          <a:extLst>
            <a:ext uri="{FF2B5EF4-FFF2-40B4-BE49-F238E27FC236}">
              <a16:creationId xmlns:a16="http://schemas.microsoft.com/office/drawing/2014/main" id="{6795488D-5C68-4514-A357-DD7740A4A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006340" y="1493520"/>
          <a:ext cx="1097280" cy="10972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411480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C00E5E3-D3B9-4083-974B-CD6110381B52}"/>
            </a:ext>
          </a:extLst>
        </xdr:cNvPr>
        <xdr:cNvSpPr/>
      </xdr:nvSpPr>
      <xdr:spPr>
        <a:xfrm>
          <a:off x="0" y="0"/>
          <a:ext cx="8039100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2</xdr:col>
      <xdr:colOff>975360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0717ECAA-D11A-4DFE-AF58-5F69036173D8}"/>
            </a:ext>
          </a:extLst>
        </xdr:cNvPr>
        <xdr:cNvGrpSpPr/>
      </xdr:nvGrpSpPr>
      <xdr:grpSpPr>
        <a:xfrm>
          <a:off x="208906" y="184851"/>
          <a:ext cx="2511434" cy="589429"/>
          <a:chOff x="2791304" y="276225"/>
          <a:chExt cx="6104916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5C9BFECD-7E39-47BF-AE1F-C07CE3F4DFB3}"/>
              </a:ext>
            </a:extLst>
          </xdr:cNvPr>
          <xdr:cNvGrpSpPr/>
        </xdr:nvGrpSpPr>
        <xdr:grpSpPr>
          <a:xfrm>
            <a:off x="2799789" y="276225"/>
            <a:ext cx="6096431" cy="879193"/>
            <a:chOff x="3686175" y="152400"/>
            <a:chExt cx="3872816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A46CAAB4-526C-42E1-99F2-FCD438B57D02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2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C8A97919-45CC-4DFE-8BFC-9C0F8E37606C}"/>
                </a:ext>
              </a:extLst>
            </xdr:cNvPr>
            <xdr:cNvSpPr txBox="1"/>
          </xdr:nvSpPr>
          <xdr:spPr>
            <a:xfrm>
              <a:off x="3695192" y="704689"/>
              <a:ext cx="3863799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n-U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DESAFIO 2</a:t>
              </a: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D59BCD40-16DF-4AF2-A25F-5E26FE67C319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478155</xdr:colOff>
      <xdr:row>0</xdr:row>
      <xdr:rowOff>0</xdr:rowOff>
    </xdr:from>
    <xdr:to>
      <xdr:col>7</xdr:col>
      <xdr:colOff>264795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E27ED89-5F88-4580-9F6B-D6FC68B0D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8855" y="0"/>
          <a:ext cx="1813560" cy="510540"/>
        </a:xfrm>
        <a:prstGeom prst="rect">
          <a:avLst/>
        </a:prstGeom>
      </xdr:spPr>
    </xdr:pic>
    <xdr:clientData/>
  </xdr:twoCellAnchor>
  <xdr:twoCellAnchor editAs="oneCell">
    <xdr:from>
      <xdr:col>5</xdr:col>
      <xdr:colOff>657225</xdr:colOff>
      <xdr:row>2</xdr:row>
      <xdr:rowOff>171450</xdr:rowOff>
    </xdr:from>
    <xdr:to>
      <xdr:col>7</xdr:col>
      <xdr:colOff>71829</xdr:colOff>
      <xdr:row>6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3BEDE96-E9BB-44D0-8B68-08F8E124B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7925" y="537210"/>
          <a:ext cx="1441524" cy="56959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0</xdr:row>
      <xdr:rowOff>0</xdr:rowOff>
    </xdr:from>
    <xdr:to>
      <xdr:col>2</xdr:col>
      <xdr:colOff>1516380</xdr:colOff>
      <xdr:row>4</xdr:row>
      <xdr:rowOff>144780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45B125B4-2710-4D98-94B9-AB592CC5B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16480" y="0"/>
          <a:ext cx="94488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121425</xdr:colOff>
      <xdr:row>0</xdr:row>
      <xdr:rowOff>0</xdr:rowOff>
    </xdr:from>
    <xdr:to>
      <xdr:col>3</xdr:col>
      <xdr:colOff>1068210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21E92A77-B959-4ECE-8270-3BFAC33F8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398025" y="0"/>
          <a:ext cx="946785" cy="883920"/>
        </a:xfrm>
        <a:prstGeom prst="rect">
          <a:avLst/>
        </a:prstGeom>
      </xdr:spPr>
    </xdr:pic>
    <xdr:clientData/>
  </xdr:twoCellAnchor>
  <xdr:twoCellAnchor editAs="oneCell">
    <xdr:from>
      <xdr:col>3</xdr:col>
      <xdr:colOff>1096290</xdr:colOff>
      <xdr:row>0</xdr:row>
      <xdr:rowOff>0</xdr:rowOff>
    </xdr:from>
    <xdr:to>
      <xdr:col>4</xdr:col>
      <xdr:colOff>941985</xdr:colOff>
      <xdr:row>4</xdr:row>
      <xdr:rowOff>144780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825696A4-921D-4914-B920-40F188537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372890" y="0"/>
          <a:ext cx="958215" cy="87630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0</xdr:row>
      <xdr:rowOff>0</xdr:rowOff>
    </xdr:from>
    <xdr:to>
      <xdr:col>11</xdr:col>
      <xdr:colOff>388620</xdr:colOff>
      <xdr:row>10</xdr:row>
      <xdr:rowOff>22860</xdr:rowOff>
    </xdr:to>
    <xdr:pic>
      <xdr:nvPicPr>
        <xdr:cNvPr id="14" name="Gráfico 13" descr="Templo asiático contorno">
          <a:extLst>
            <a:ext uri="{FF2B5EF4-FFF2-40B4-BE49-F238E27FC236}">
              <a16:creationId xmlns:a16="http://schemas.microsoft.com/office/drawing/2014/main" id="{000713EE-D274-45B5-8508-D82C65111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0" y="0"/>
          <a:ext cx="1943100" cy="19431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106680</xdr:colOff>
      <xdr:row>30</xdr:row>
      <xdr:rowOff>45720</xdr:rowOff>
    </xdr:from>
    <xdr:to>
      <xdr:col>13</xdr:col>
      <xdr:colOff>571500</xdr:colOff>
      <xdr:row>41</xdr:row>
      <xdr:rowOff>83820</xdr:rowOff>
    </xdr:to>
    <xdr:pic>
      <xdr:nvPicPr>
        <xdr:cNvPr id="16" name="Gráfico 15" descr="Culturista con relleno sólido">
          <a:extLst>
            <a:ext uri="{FF2B5EF4-FFF2-40B4-BE49-F238E27FC236}">
              <a16:creationId xmlns:a16="http://schemas.microsoft.com/office/drawing/2014/main" id="{9325E35B-771C-4AA6-A3E5-E7902F20B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7300" y="5410200"/>
          <a:ext cx="2049780" cy="2049780"/>
        </a:xfrm>
        <a:prstGeom prst="rect">
          <a:avLst/>
        </a:prstGeom>
      </xdr:spPr>
    </xdr:pic>
    <xdr:clientData/>
  </xdr:twoCellAnchor>
  <xdr:twoCellAnchor editAs="oneCell">
    <xdr:from>
      <xdr:col>15</xdr:col>
      <xdr:colOff>249060</xdr:colOff>
      <xdr:row>29</xdr:row>
      <xdr:rowOff>150000</xdr:rowOff>
    </xdr:from>
    <xdr:to>
      <xdr:col>16</xdr:col>
      <xdr:colOff>370980</xdr:colOff>
      <xdr:row>34</xdr:row>
      <xdr:rowOff>150000</xdr:rowOff>
    </xdr:to>
    <xdr:pic>
      <xdr:nvPicPr>
        <xdr:cNvPr id="18" name="Gráfico 17" descr="Lluvia de ideas con relleno sólido">
          <a:extLst>
            <a:ext uri="{FF2B5EF4-FFF2-40B4-BE49-F238E27FC236}">
              <a16:creationId xmlns:a16="http://schemas.microsoft.com/office/drawing/2014/main" id="{970E0362-8710-4AEB-9ED0-D01C5FF86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189600" y="5331600"/>
          <a:ext cx="914400" cy="914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E17AB4-E011-4DC5-A5F8-1909CD3DF1FB}" name="TIPO_DAT" displayName="TIPO_DAT" ref="D10:E16" totalsRowShown="0">
  <autoFilter ref="D10:E16" xr:uid="{268050EB-1FF8-450A-80C2-55ABAB434102}"/>
  <tableColumns count="2">
    <tableColumn id="1" xr3:uid="{ABAEA626-A18C-4E25-A241-8B02AFE3FDCA}" name="OPERADOR" dataDxfId="6"/>
    <tableColumn id="2" xr3:uid="{A25CEC95-8508-45B9-B84E-9EFD4645DC46}" name="NOMBRE">
      <calculatedColumnFormula>TYPE(D11)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D14A91-DE0A-41C0-8733-76BBB346689E}" name="Tabla2" displayName="Tabla2" ref="I10:K15" totalsRowShown="0">
  <autoFilter ref="I10:K15" xr:uid="{1D20C762-7E56-49AC-9047-B133C012ECC3}"/>
  <tableColumns count="3">
    <tableColumn id="1" xr3:uid="{B6F99405-D66A-4D14-9424-092EFF94F92C}" name="SIMBOLO"/>
    <tableColumn id="2" xr3:uid="{8B5898B1-BD8C-435C-9224-0E11040FF4CF}" name="OPERADOR"/>
    <tableColumn id="3" xr3:uid="{D4A20E5D-E867-474A-B7B3-702B52364AB9}" name="PRELACION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F6B744-478B-4F56-AF40-A1146F778B8F}" name="Tabla3" displayName="Tabla3" ref="B25:F31" totalsRowShown="0" headerRowDxfId="5">
  <autoFilter ref="B25:F31" xr:uid="{3BAE0C5F-64EF-4056-833A-091475082176}"/>
  <tableColumns count="5">
    <tableColumn id="1" xr3:uid="{0175A356-6729-4A1D-BBF7-3CD34AD269F4}" name="VALOR 1"/>
    <tableColumn id="2" xr3:uid="{A0066BA0-F9C6-42C5-9123-FE2B5009A528}" name="VALOR 2"/>
    <tableColumn id="3" xr3:uid="{5BE35D9E-8C40-43AE-B068-F67B4DE2C34D}" name="COMPARACION"/>
    <tableColumn id="4" xr3:uid="{EA69378E-85DF-479E-9307-609653DA1859}" name="RESULTADO"/>
    <tableColumn id="5" xr3:uid="{DAA4635A-49DA-4903-B9DE-D7A487A52D5B}" name="FUNCION">
      <calculatedColumnFormula>_xlfn.FORMULATEXT(E26)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DC26CF-FC3A-45E7-BC41-B04F2F9B3845}" name="Tabla5" displayName="Tabla5" ref="E40:F51" totalsRowShown="0" headerRowDxfId="4">
  <autoFilter ref="E40:F51" xr:uid="{C7EE4A75-0162-4803-8713-B7DB1492F344}"/>
  <tableColumns count="2">
    <tableColumn id="1" xr3:uid="{9F722DE6-5B9F-4021-AF59-614474FC8DCD}" name="Ejemplo Formula"/>
    <tableColumn id="2" xr3:uid="{FC4B7C5E-236B-43D9-A3DC-0B89EFF0393A}" name="Que devuelve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82A7D3-2AC9-40A0-8384-826C9E566D19}" name="Tabla6" displayName="Tabla6" ref="F61:H68" totalsRowShown="0">
  <autoFilter ref="F61:H68" xr:uid="{F107AE70-6B9B-468C-AE18-E21664736343}"/>
  <tableColumns count="3">
    <tableColumn id="1" xr3:uid="{E73F08E7-CA87-4F77-88BE-9E6DB78CA1E2}" name="ACCION"/>
    <tableColumn id="2" xr3:uid="{5FF948CA-7489-425A-98F3-5F115CDC87C5}" name="CONDICION"/>
    <tableColumn id="3" xr3:uid="{5F4A296E-ACCD-4B80-958E-21CBDD7E6F37}" name="FUNCION">
      <calculatedColumnFormula>_xlfn.FORMULATEXT(G62)</calculatedColumnFormula>
    </tableColumn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F5D0B4-4B4B-4EEA-B3AE-FD02ACE37C7D}" name="Tabla58" displayName="Tabla58" ref="B11:C22" totalsRowShown="0" headerRowDxfId="3" dataDxfId="0">
  <autoFilter ref="B11:C22" xr:uid="{4C65D5D4-31F7-4891-B046-0E7A4B02EAC0}"/>
  <tableColumns count="2">
    <tableColumn id="1" xr3:uid="{13C34768-9C88-42D0-81F9-211440EB407D}" name="Ejemplo Formula" dataDxfId="2"/>
    <tableColumn id="2" xr3:uid="{435F9226-B7F0-47AA-A875-39FD4B063C4D}" name="Que devuelve" dataDxfId="1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0208-9CD6-4518-9438-DB944E2BFCCE}">
  <sheetPr>
    <tabColor theme="4" tint="-0.499984740745262"/>
  </sheetPr>
  <dimension ref="B9:K31"/>
  <sheetViews>
    <sheetView showGridLines="0" topLeftCell="A12" workbookViewId="0">
      <selection activeCell="E38" sqref="E38"/>
    </sheetView>
  </sheetViews>
  <sheetFormatPr baseColWidth="10" defaultRowHeight="14.4" x14ac:dyDescent="0.3"/>
  <cols>
    <col min="1" max="1" width="4.88671875" customWidth="1"/>
    <col min="2" max="2" width="11.88671875" bestFit="1" customWidth="1"/>
    <col min="4" max="4" width="19.109375" customWidth="1"/>
    <col min="5" max="5" width="38.88671875" bestFit="1" customWidth="1"/>
    <col min="6" max="6" width="11.5546875" customWidth="1"/>
    <col min="10" max="10" width="13" customWidth="1"/>
    <col min="11" max="11" width="13.109375" customWidth="1"/>
    <col min="12" max="13" width="11.88671875" bestFit="1" customWidth="1"/>
  </cols>
  <sheetData>
    <row r="9" spans="3:11" ht="18" x14ac:dyDescent="0.35">
      <c r="C9" s="12"/>
      <c r="D9" s="12" t="s">
        <v>9</v>
      </c>
      <c r="E9" s="12"/>
      <c r="I9" s="12" t="s">
        <v>36</v>
      </c>
      <c r="J9" s="12"/>
      <c r="K9" s="12"/>
    </row>
    <row r="10" spans="3:11" x14ac:dyDescent="0.3">
      <c r="D10" t="s">
        <v>10</v>
      </c>
      <c r="E10" t="s">
        <v>11</v>
      </c>
      <c r="I10" t="s">
        <v>24</v>
      </c>
      <c r="J10" t="s">
        <v>10</v>
      </c>
      <c r="K10" t="s">
        <v>25</v>
      </c>
    </row>
    <row r="11" spans="3:11" ht="18" x14ac:dyDescent="0.35">
      <c r="D11" s="13" t="s">
        <v>12</v>
      </c>
      <c r="E11" t="s">
        <v>18</v>
      </c>
      <c r="I11" t="s">
        <v>26</v>
      </c>
      <c r="J11" s="1" t="s">
        <v>31</v>
      </c>
      <c r="K11">
        <v>1</v>
      </c>
    </row>
    <row r="12" spans="3:11" ht="18" x14ac:dyDescent="0.35">
      <c r="D12" s="10" t="s">
        <v>13</v>
      </c>
      <c r="E12" t="s">
        <v>19</v>
      </c>
      <c r="I12" t="s">
        <v>27</v>
      </c>
      <c r="J12" t="s">
        <v>32</v>
      </c>
      <c r="K12">
        <v>2</v>
      </c>
    </row>
    <row r="13" spans="3:11" ht="18" x14ac:dyDescent="0.35">
      <c r="D13" s="14" t="s">
        <v>14</v>
      </c>
      <c r="E13" t="s">
        <v>20</v>
      </c>
      <c r="I13" t="s">
        <v>28</v>
      </c>
      <c r="J13" s="2" t="s">
        <v>33</v>
      </c>
      <c r="K13">
        <v>2</v>
      </c>
    </row>
    <row r="14" spans="3:11" ht="18" x14ac:dyDescent="0.35">
      <c r="D14" s="10" t="s">
        <v>15</v>
      </c>
      <c r="E14" t="s">
        <v>21</v>
      </c>
      <c r="I14" s="1" t="s">
        <v>29</v>
      </c>
      <c r="J14" t="s">
        <v>34</v>
      </c>
      <c r="K14">
        <v>3</v>
      </c>
    </row>
    <row r="15" spans="3:11" ht="18" x14ac:dyDescent="0.35">
      <c r="D15" s="10" t="s">
        <v>16</v>
      </c>
      <c r="E15" t="s">
        <v>22</v>
      </c>
      <c r="I15" s="1" t="s">
        <v>30</v>
      </c>
      <c r="J15" t="s">
        <v>35</v>
      </c>
      <c r="K15">
        <v>3</v>
      </c>
    </row>
    <row r="16" spans="3:11" ht="18" x14ac:dyDescent="0.35">
      <c r="D16" s="10" t="s">
        <v>17</v>
      </c>
      <c r="E16" t="s">
        <v>23</v>
      </c>
    </row>
    <row r="17" spans="2:9" x14ac:dyDescent="0.3">
      <c r="G17" s="1" t="s">
        <v>72</v>
      </c>
    </row>
    <row r="18" spans="2:9" x14ac:dyDescent="0.3">
      <c r="D18" s="3"/>
      <c r="F18" t="s">
        <v>73</v>
      </c>
      <c r="G18" t="s">
        <v>74</v>
      </c>
      <c r="H18" t="s">
        <v>75</v>
      </c>
      <c r="I18" t="s">
        <v>78</v>
      </c>
    </row>
    <row r="19" spans="2:9" x14ac:dyDescent="0.3">
      <c r="F19">
        <v>3</v>
      </c>
      <c r="G19">
        <v>45</v>
      </c>
      <c r="H19">
        <v>6</v>
      </c>
      <c r="I19">
        <f>(G19+H19)*F19</f>
        <v>153</v>
      </c>
    </row>
    <row r="20" spans="2:9" x14ac:dyDescent="0.3">
      <c r="H20" t="s">
        <v>76</v>
      </c>
    </row>
    <row r="21" spans="2:9" x14ac:dyDescent="0.3">
      <c r="H21" t="s">
        <v>77</v>
      </c>
    </row>
    <row r="24" spans="2:9" ht="18" x14ac:dyDescent="0.35">
      <c r="B24" s="12" t="s">
        <v>9</v>
      </c>
    </row>
    <row r="25" spans="2:9" x14ac:dyDescent="0.3">
      <c r="B25" s="4" t="s">
        <v>37</v>
      </c>
      <c r="C25" s="4" t="s">
        <v>38</v>
      </c>
      <c r="D25" s="4" t="s">
        <v>0</v>
      </c>
      <c r="E25" s="5" t="s">
        <v>39</v>
      </c>
      <c r="F25" s="4" t="s">
        <v>6</v>
      </c>
    </row>
    <row r="26" spans="2:9" x14ac:dyDescent="0.3">
      <c r="B26">
        <v>2</v>
      </c>
      <c r="C26">
        <v>2</v>
      </c>
      <c r="D26" t="s">
        <v>40</v>
      </c>
      <c r="E26" t="b">
        <f>B26=C26</f>
        <v>1</v>
      </c>
      <c r="F26" t="str">
        <f ca="1">_xlfn.FORMULATEXT(E26)</f>
        <v>=B26=C26</v>
      </c>
    </row>
    <row r="27" spans="2:9" x14ac:dyDescent="0.3">
      <c r="B27">
        <v>5</v>
      </c>
      <c r="C27">
        <v>4</v>
      </c>
      <c r="D27" t="s">
        <v>41</v>
      </c>
      <c r="E27" t="b">
        <f>B27&gt;C27</f>
        <v>1</v>
      </c>
      <c r="F27" t="str">
        <f ca="1">_xlfn.FORMULATEXT(E27)</f>
        <v>=B27&gt;C27</v>
      </c>
    </row>
    <row r="28" spans="2:9" x14ac:dyDescent="0.3">
      <c r="B28">
        <v>3</v>
      </c>
      <c r="C28">
        <v>8</v>
      </c>
      <c r="D28" t="s">
        <v>42</v>
      </c>
      <c r="E28" t="b">
        <f>B28&lt;C28</f>
        <v>1</v>
      </c>
      <c r="F28" t="str">
        <f t="shared" ref="F28:F31" ca="1" si="0">_xlfn.FORMULATEXT(E28)</f>
        <v>=B28&lt;C28</v>
      </c>
    </row>
    <row r="29" spans="2:9" x14ac:dyDescent="0.3">
      <c r="B29">
        <v>5</v>
      </c>
      <c r="C29">
        <v>5</v>
      </c>
      <c r="D29" t="s">
        <v>43</v>
      </c>
      <c r="E29" t="b">
        <f>B29&gt;=C29</f>
        <v>1</v>
      </c>
      <c r="F29" t="str">
        <f t="shared" ca="1" si="0"/>
        <v>=B29&gt;=C29</v>
      </c>
    </row>
    <row r="30" spans="2:9" x14ac:dyDescent="0.3">
      <c r="B30">
        <v>4</v>
      </c>
      <c r="C30">
        <v>4</v>
      </c>
      <c r="D30" t="s">
        <v>44</v>
      </c>
      <c r="E30" t="b">
        <f>B30&lt;=C30</f>
        <v>1</v>
      </c>
      <c r="F30" t="str">
        <f t="shared" ca="1" si="0"/>
        <v>=B30&lt;=C30</v>
      </c>
    </row>
    <row r="31" spans="2:9" x14ac:dyDescent="0.3">
      <c r="B31">
        <v>8</v>
      </c>
      <c r="C31">
        <v>8</v>
      </c>
      <c r="D31" t="s">
        <v>45</v>
      </c>
      <c r="E31" t="b">
        <f>B31&lt;&gt;C31</f>
        <v>0</v>
      </c>
      <c r="F31" t="str">
        <f t="shared" ca="1" si="0"/>
        <v>=B31&lt;&gt;C31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0F3B-36C2-4A71-9B9D-1234CCC94A5B}">
  <sheetPr filterMode="1"/>
  <dimension ref="A9:G56"/>
  <sheetViews>
    <sheetView showGridLines="0" topLeftCell="A31" workbookViewId="0">
      <selection activeCell="A59" sqref="A59"/>
    </sheetView>
  </sheetViews>
  <sheetFormatPr baseColWidth="10" defaultRowHeight="14.4" x14ac:dyDescent="0.3"/>
  <cols>
    <col min="2" max="2" width="16.44140625" customWidth="1"/>
    <col min="3" max="3" width="25.6640625" customWidth="1"/>
    <col min="4" max="4" width="16.44140625" customWidth="1"/>
    <col min="5" max="5" width="21.88671875" bestFit="1" customWidth="1"/>
    <col min="6" max="6" width="9.44140625" bestFit="1" customWidth="1"/>
  </cols>
  <sheetData>
    <row r="9" spans="1:7" ht="23.4" x14ac:dyDescent="0.45">
      <c r="A9" s="11" t="s">
        <v>7</v>
      </c>
    </row>
    <row r="11" spans="1:7" x14ac:dyDescent="0.3">
      <c r="B11" s="6" t="s">
        <v>1</v>
      </c>
      <c r="C11" s="6" t="s">
        <v>2</v>
      </c>
      <c r="D11" s="6" t="s">
        <v>3</v>
      </c>
      <c r="E11" s="6" t="s">
        <v>4</v>
      </c>
      <c r="F11" s="5"/>
      <c r="G11" s="6" t="s">
        <v>4</v>
      </c>
    </row>
    <row r="12" spans="1:7" x14ac:dyDescent="0.3">
      <c r="B12" s="7">
        <v>2324</v>
      </c>
      <c r="C12" s="7">
        <v>2324</v>
      </c>
      <c r="D12" s="7">
        <v>2324</v>
      </c>
      <c r="E12" s="7">
        <v>2324</v>
      </c>
      <c r="G12" s="7">
        <v>2324</v>
      </c>
    </row>
    <row r="13" spans="1:7" x14ac:dyDescent="0.3">
      <c r="B13" s="7">
        <v>3543</v>
      </c>
      <c r="C13" s="7">
        <v>3543</v>
      </c>
      <c r="D13" s="7">
        <v>3543</v>
      </c>
      <c r="E13" s="7">
        <v>3543</v>
      </c>
      <c r="G13" s="7">
        <v>3543</v>
      </c>
    </row>
    <row r="14" spans="1:7" x14ac:dyDescent="0.3">
      <c r="B14" s="7">
        <v>34546</v>
      </c>
      <c r="C14" s="7">
        <v>34546</v>
      </c>
      <c r="D14" s="7">
        <v>34546</v>
      </c>
      <c r="E14" s="7">
        <v>34546</v>
      </c>
      <c r="G14" s="7">
        <v>34546</v>
      </c>
    </row>
    <row r="15" spans="1:7" x14ac:dyDescent="0.3">
      <c r="B15" s="7" t="e">
        <v>#N/A</v>
      </c>
      <c r="C15" s="7" t="e">
        <v>#N/A</v>
      </c>
      <c r="D15" s="7" t="e">
        <v>#N/A</v>
      </c>
      <c r="E15" s="7" t="e">
        <v>#N/A</v>
      </c>
      <c r="F15" t="s">
        <v>79</v>
      </c>
      <c r="G15">
        <f>+SUBTOTAL(9,G12:G14)</f>
        <v>40413</v>
      </c>
    </row>
    <row r="16" spans="1:7" x14ac:dyDescent="0.3">
      <c r="B16" s="7" t="e">
        <v>#VALUE!</v>
      </c>
      <c r="C16" s="7" t="e">
        <v>#VALUE!</v>
      </c>
      <c r="D16" s="7" t="e">
        <v>#VALUE!</v>
      </c>
      <c r="E16" s="7" t="e">
        <v>#VALUE!</v>
      </c>
      <c r="G16" s="7">
        <v>2324</v>
      </c>
    </row>
    <row r="17" spans="1:7" x14ac:dyDescent="0.3">
      <c r="G17" s="7">
        <v>3543</v>
      </c>
    </row>
    <row r="18" spans="1:7" ht="15" thickBot="1" x14ac:dyDescent="0.35">
      <c r="A18" s="4" t="s">
        <v>5</v>
      </c>
      <c r="B18" s="8" t="e">
        <f>SUM(B12:B16)</f>
        <v>#N/A</v>
      </c>
      <c r="C18" s="8" t="e">
        <f>SUBTOTAL(9,C12:C16)</f>
        <v>#N/A</v>
      </c>
      <c r="D18" s="8">
        <f>D12+D13+D14</f>
        <v>40413</v>
      </c>
      <c r="E18" s="8">
        <f>_xlfn.AGGREGATE(9,6,E12:E16)</f>
        <v>40413</v>
      </c>
      <c r="G18" s="7">
        <v>34546</v>
      </c>
    </row>
    <row r="19" spans="1:7" ht="15" thickTop="1" x14ac:dyDescent="0.3">
      <c r="F19" t="s">
        <v>64</v>
      </c>
      <c r="G19" s="1">
        <f>+SUBTOTAL(1,G16:G18)</f>
        <v>13471</v>
      </c>
    </row>
    <row r="20" spans="1:7" x14ac:dyDescent="0.3">
      <c r="A20" s="4" t="s">
        <v>6</v>
      </c>
      <c r="B20" s="9" t="str">
        <f ca="1">_xlfn.FORMULATEXT(B18)</f>
        <v>=SUMA(B12:B16)</v>
      </c>
      <c r="C20" s="9" t="str">
        <f t="shared" ref="C20:E20" ca="1" si="0">_xlfn.FORMULATEXT(C18)</f>
        <v>=SUBTOTALES(9;C12:C16)</v>
      </c>
      <c r="D20" s="9" t="str">
        <f t="shared" ca="1" si="0"/>
        <v>=D12+D13+D14</v>
      </c>
      <c r="E20" t="str">
        <f t="shared" ca="1" si="0"/>
        <v>=AGREGAR(9;6;E12:E16)</v>
      </c>
    </row>
    <row r="21" spans="1:7" x14ac:dyDescent="0.3">
      <c r="E21" s="15">
        <f>_xlfn.AGGREGATE(9,6,E12:E16)</f>
        <v>40413</v>
      </c>
      <c r="F21" t="s">
        <v>80</v>
      </c>
      <c r="G21">
        <f>_xlfn.AGGREGATE(9,0,G12:G19)</f>
        <v>80826</v>
      </c>
    </row>
    <row r="22" spans="1:7" x14ac:dyDescent="0.3">
      <c r="G22">
        <f>SUM(G16:G18)+SUM(G12:G14)</f>
        <v>80826</v>
      </c>
    </row>
    <row r="24" spans="1:7" ht="23.4" x14ac:dyDescent="0.45">
      <c r="A24" s="11" t="s">
        <v>46</v>
      </c>
    </row>
    <row r="25" spans="1:7" x14ac:dyDescent="0.3">
      <c r="A25" s="4" t="s">
        <v>6</v>
      </c>
      <c r="B25" s="4"/>
      <c r="C25" s="4"/>
      <c r="D25" s="4"/>
      <c r="E25" s="4" t="s">
        <v>58</v>
      </c>
    </row>
    <row r="26" spans="1:7" x14ac:dyDescent="0.3">
      <c r="A26" s="1" t="s">
        <v>47</v>
      </c>
      <c r="E26" t="s">
        <v>59</v>
      </c>
    </row>
    <row r="27" spans="1:7" x14ac:dyDescent="0.3">
      <c r="A27" s="1" t="s">
        <v>48</v>
      </c>
      <c r="E27" t="s">
        <v>60</v>
      </c>
    </row>
    <row r="28" spans="1:7" x14ac:dyDescent="0.3">
      <c r="A28" s="1" t="s">
        <v>49</v>
      </c>
      <c r="E28" t="s">
        <v>61</v>
      </c>
    </row>
    <row r="31" spans="1:7" ht="23.4" x14ac:dyDescent="0.45">
      <c r="A31" s="11" t="s">
        <v>52</v>
      </c>
    </row>
    <row r="33" spans="2:6" x14ac:dyDescent="0.3">
      <c r="B33" s="16" t="s">
        <v>8</v>
      </c>
      <c r="C33" s="16" t="s">
        <v>50</v>
      </c>
      <c r="D33" s="16" t="s">
        <v>51</v>
      </c>
    </row>
    <row r="34" spans="2:6" hidden="1" x14ac:dyDescent="0.3">
      <c r="B34" s="22" t="s">
        <v>53</v>
      </c>
      <c r="C34" s="17">
        <v>4313</v>
      </c>
      <c r="D34" s="17">
        <v>4313</v>
      </c>
    </row>
    <row r="35" spans="2:6" hidden="1" x14ac:dyDescent="0.3">
      <c r="B35" s="22" t="s">
        <v>53</v>
      </c>
      <c r="C35" s="17">
        <v>22</v>
      </c>
      <c r="D35" s="17">
        <v>22</v>
      </c>
    </row>
    <row r="36" spans="2:6" hidden="1" x14ac:dyDescent="0.3">
      <c r="B36" s="22" t="s">
        <v>53</v>
      </c>
      <c r="C36" s="17">
        <v>22</v>
      </c>
      <c r="D36" s="17">
        <v>22</v>
      </c>
    </row>
    <row r="37" spans="2:6" hidden="1" x14ac:dyDescent="0.3">
      <c r="B37" s="22" t="s">
        <v>53</v>
      </c>
      <c r="C37" s="17">
        <v>3231</v>
      </c>
      <c r="D37" s="17">
        <v>3231</v>
      </c>
    </row>
    <row r="38" spans="2:6" x14ac:dyDescent="0.3">
      <c r="B38" s="7" t="s">
        <v>54</v>
      </c>
      <c r="C38" s="17">
        <v>3213</v>
      </c>
      <c r="D38" s="17">
        <v>3213</v>
      </c>
    </row>
    <row r="39" spans="2:6" x14ac:dyDescent="0.3">
      <c r="B39" s="7" t="s">
        <v>54</v>
      </c>
      <c r="C39" s="17">
        <v>232</v>
      </c>
      <c r="D39" s="17">
        <v>232</v>
      </c>
    </row>
    <row r="40" spans="2:6" x14ac:dyDescent="0.3">
      <c r="B40" s="7" t="s">
        <v>54</v>
      </c>
      <c r="C40" s="17">
        <v>3323</v>
      </c>
      <c r="D40" s="17">
        <v>3323</v>
      </c>
    </row>
    <row r="41" spans="2:6" x14ac:dyDescent="0.3">
      <c r="B41" s="22" t="s">
        <v>57</v>
      </c>
      <c r="C41" s="17">
        <v>125</v>
      </c>
      <c r="D41" s="17">
        <v>125</v>
      </c>
    </row>
    <row r="42" spans="2:6" hidden="1" x14ac:dyDescent="0.3">
      <c r="B42" s="7" t="s">
        <v>55</v>
      </c>
      <c r="C42" s="17">
        <v>3323</v>
      </c>
      <c r="D42" s="17">
        <v>3323</v>
      </c>
    </row>
    <row r="43" spans="2:6" x14ac:dyDescent="0.3">
      <c r="B43" s="7" t="s">
        <v>54</v>
      </c>
      <c r="C43" s="17">
        <v>232</v>
      </c>
      <c r="D43" s="17">
        <v>232</v>
      </c>
    </row>
    <row r="44" spans="2:6" hidden="1" x14ac:dyDescent="0.3">
      <c r="B44" s="7" t="s">
        <v>56</v>
      </c>
      <c r="C44" s="17">
        <v>2332</v>
      </c>
      <c r="D44" s="17">
        <v>2332</v>
      </c>
    </row>
    <row r="46" spans="2:6" ht="18" x14ac:dyDescent="0.35">
      <c r="B46" s="10" t="s">
        <v>62</v>
      </c>
      <c r="C46" s="18">
        <f>SUBTOTAL(9,C34:C44)</f>
        <v>7125</v>
      </c>
      <c r="D46" s="19">
        <f>SUBTOTAL(1,D34:D44)</f>
        <v>1425</v>
      </c>
      <c r="E46" s="20" t="s">
        <v>62</v>
      </c>
      <c r="F46" t="str">
        <f ca="1">_xlfn.FORMULATEXT(C46)</f>
        <v>=SUBTOTALES(9;C34:C44)</v>
      </c>
    </row>
    <row r="47" spans="2:6" ht="18" x14ac:dyDescent="0.35">
      <c r="B47" s="10"/>
      <c r="C47" s="18"/>
      <c r="D47" s="19"/>
      <c r="E47" s="20"/>
    </row>
    <row r="48" spans="2:6" ht="18" x14ac:dyDescent="0.35">
      <c r="B48" s="10" t="s">
        <v>63</v>
      </c>
      <c r="C48" s="18">
        <f>SUM(C34:C44)</f>
        <v>20368</v>
      </c>
      <c r="D48" s="19">
        <f>AVERAGE(D34:D44)</f>
        <v>1851.6363636363637</v>
      </c>
      <c r="E48" s="20" t="s">
        <v>64</v>
      </c>
      <c r="F48" t="str">
        <f ca="1">_xlfn.FORMULATEXT(C48)</f>
        <v>=SUMA(C34:C44)</v>
      </c>
    </row>
    <row r="49" spans="1:4" x14ac:dyDescent="0.3">
      <c r="C49" t="b">
        <f>C48=C46</f>
        <v>0</v>
      </c>
      <c r="D49" t="b">
        <f>D48=D46</f>
        <v>0</v>
      </c>
    </row>
    <row r="50" spans="1:4" ht="18" x14ac:dyDescent="0.35">
      <c r="B50" s="4" t="s">
        <v>81</v>
      </c>
      <c r="C50" s="18">
        <f>_xlfn.AGGREGATE(9,3,C34:C44)</f>
        <v>7125</v>
      </c>
    </row>
    <row r="51" spans="1:4" ht="18" x14ac:dyDescent="0.35">
      <c r="B51" s="4"/>
      <c r="C51" s="18"/>
    </row>
    <row r="52" spans="1:4" ht="18" x14ac:dyDescent="0.35">
      <c r="B52" s="4"/>
      <c r="C52" s="18"/>
    </row>
    <row r="53" spans="1:4" ht="18" x14ac:dyDescent="0.35">
      <c r="B53" s="4"/>
      <c r="C53" s="18">
        <f>SUM(C38:C43)</f>
        <v>10448</v>
      </c>
    </row>
    <row r="54" spans="1:4" ht="18" x14ac:dyDescent="0.35">
      <c r="B54" s="4"/>
      <c r="C54" s="18">
        <f>SUBTOTAL(9,C38:C43)</f>
        <v>7125</v>
      </c>
    </row>
    <row r="56" spans="1:4" ht="23.4" x14ac:dyDescent="0.45">
      <c r="A56" s="11" t="s">
        <v>65</v>
      </c>
    </row>
  </sheetData>
  <autoFilter ref="B33:D44" xr:uid="{38F4915D-6D55-4ED2-9332-A64584F67B15}">
    <filterColumn colId="0">
      <filters>
        <filter val="B"/>
        <filter val="CC"/>
      </filters>
    </filterColumn>
  </autoFilter>
  <phoneticPr fontId="3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F91F-BB01-4654-A81F-C948EDDBAA11}">
  <dimension ref="A8:H76"/>
  <sheetViews>
    <sheetView showGridLines="0" tabSelected="1" workbookViewId="0">
      <selection activeCell="A12" sqref="A12"/>
    </sheetView>
  </sheetViews>
  <sheetFormatPr baseColWidth="10" defaultRowHeight="14.4" x14ac:dyDescent="0.3"/>
  <cols>
    <col min="1" max="1" width="20.5546875" customWidth="1"/>
    <col min="3" max="3" width="13.6640625" customWidth="1"/>
    <col min="5" max="5" width="28.6640625" bestFit="1" customWidth="1"/>
    <col min="6" max="6" width="46.33203125" customWidth="1"/>
    <col min="7" max="7" width="12.77734375" customWidth="1"/>
    <col min="8" max="8" width="31" bestFit="1" customWidth="1"/>
  </cols>
  <sheetData>
    <row r="8" spans="1:7" ht="23.4" x14ac:dyDescent="0.45">
      <c r="A8" s="11" t="s">
        <v>878</v>
      </c>
    </row>
    <row r="9" spans="1:7" x14ac:dyDescent="0.3">
      <c r="F9" s="4" t="s">
        <v>6</v>
      </c>
      <c r="G9" s="4"/>
    </row>
    <row r="10" spans="1:7" x14ac:dyDescent="0.3">
      <c r="A10" s="16" t="s">
        <v>66</v>
      </c>
      <c r="B10" s="16" t="s">
        <v>67</v>
      </c>
      <c r="D10" s="23" t="s">
        <v>69</v>
      </c>
      <c r="E10">
        <f>ROWS(A10:B19)*COLUMNS(A10:B19)</f>
        <v>20</v>
      </c>
      <c r="F10" t="str">
        <f ca="1">_xlfn.FORMULATEXT(E10)</f>
        <v>=FILAS(A10:B19)*COLUMNAS(A10:B19)</v>
      </c>
    </row>
    <row r="11" spans="1:7" x14ac:dyDescent="0.3">
      <c r="A11" s="7">
        <v>525</v>
      </c>
      <c r="B11" s="7">
        <v>718</v>
      </c>
      <c r="D11" s="23" t="s">
        <v>70</v>
      </c>
      <c r="E11">
        <f>COUNTBLANK(A10:B19)</f>
        <v>6</v>
      </c>
      <c r="F11" t="str">
        <f t="shared" ref="F11:F13" ca="1" si="0">_xlfn.FORMULATEXT(E11)</f>
        <v>=CONTAR.BLANCO(A10:B19)</v>
      </c>
    </row>
    <row r="12" spans="1:7" x14ac:dyDescent="0.3">
      <c r="A12" s="7"/>
      <c r="B12" s="7"/>
      <c r="D12" s="23" t="s">
        <v>879</v>
      </c>
      <c r="E12">
        <f>COUNTA(A10:B19)</f>
        <v>14</v>
      </c>
      <c r="F12" t="str">
        <f t="shared" ca="1" si="0"/>
        <v>=CONTARA(A10:B19)</v>
      </c>
    </row>
    <row r="13" spans="1:7" x14ac:dyDescent="0.3">
      <c r="A13" s="7">
        <v>3</v>
      </c>
      <c r="B13" s="7"/>
      <c r="D13" s="23" t="s">
        <v>71</v>
      </c>
      <c r="E13">
        <f>COUNT(A10:B19)</f>
        <v>7</v>
      </c>
      <c r="F13" t="str">
        <f t="shared" ca="1" si="0"/>
        <v>=CONTAR(A10:B19)</v>
      </c>
    </row>
    <row r="14" spans="1:7" x14ac:dyDescent="0.3">
      <c r="A14" s="7">
        <v>552</v>
      </c>
      <c r="B14" s="7">
        <v>911</v>
      </c>
      <c r="D14" s="21"/>
    </row>
    <row r="15" spans="1:7" x14ac:dyDescent="0.3">
      <c r="A15" s="7">
        <v>250</v>
      </c>
      <c r="B15" s="7">
        <v>98</v>
      </c>
      <c r="D15" s="21"/>
    </row>
    <row r="16" spans="1:7" x14ac:dyDescent="0.3">
      <c r="A16" s="7"/>
      <c r="B16" s="7"/>
      <c r="D16" s="21"/>
    </row>
    <row r="17" spans="1:6" x14ac:dyDescent="0.3">
      <c r="A17" s="7" t="b">
        <v>1</v>
      </c>
      <c r="B17" s="7" t="b">
        <v>0</v>
      </c>
      <c r="D17" s="21"/>
    </row>
    <row r="18" spans="1:6" x14ac:dyDescent="0.3">
      <c r="A18" s="7"/>
      <c r="B18" s="7" t="e">
        <v>#DIV/0!</v>
      </c>
      <c r="D18" s="21"/>
    </row>
    <row r="19" spans="1:6" x14ac:dyDescent="0.3">
      <c r="A19" s="7" t="s">
        <v>68</v>
      </c>
      <c r="B19" s="7" t="e">
        <v>#NAME?</v>
      </c>
      <c r="D19" s="21"/>
    </row>
    <row r="20" spans="1:6" x14ac:dyDescent="0.3">
      <c r="D20" s="21"/>
    </row>
    <row r="21" spans="1:6" x14ac:dyDescent="0.3">
      <c r="D21" s="21"/>
    </row>
    <row r="22" spans="1:6" x14ac:dyDescent="0.3">
      <c r="D22" s="21"/>
    </row>
    <row r="23" spans="1:6" ht="23.4" x14ac:dyDescent="0.45">
      <c r="A23" s="11" t="s">
        <v>690</v>
      </c>
      <c r="D23" s="21"/>
      <c r="F23" s="13" t="s">
        <v>691</v>
      </c>
    </row>
    <row r="24" spans="1:6" x14ac:dyDescent="0.3">
      <c r="A24" s="4" t="s">
        <v>8</v>
      </c>
      <c r="C24" s="4"/>
      <c r="D24" s="23"/>
      <c r="E24" s="4"/>
    </row>
    <row r="25" spans="1:6" x14ac:dyDescent="0.3">
      <c r="A25" t="s">
        <v>688</v>
      </c>
      <c r="C25" s="15"/>
    </row>
    <row r="26" spans="1:6" x14ac:dyDescent="0.3">
      <c r="A26" t="s">
        <v>689</v>
      </c>
      <c r="C26" s="29" t="s">
        <v>736</v>
      </c>
      <c r="D26" s="4" t="s">
        <v>689</v>
      </c>
    </row>
    <row r="27" spans="1:6" x14ac:dyDescent="0.3">
      <c r="A27" t="s">
        <v>689</v>
      </c>
      <c r="C27" s="15"/>
    </row>
    <row r="28" spans="1:6" x14ac:dyDescent="0.3">
      <c r="A28" t="s">
        <v>689</v>
      </c>
      <c r="C28" s="30" t="s">
        <v>82</v>
      </c>
      <c r="D28" s="31">
        <f>COUNTIF($A$25:$A$32,D26)</f>
        <v>5</v>
      </c>
      <c r="E28" s="31" t="str">
        <f ca="1">+_xlfn.FORMULATEXT(D28)</f>
        <v>=CONTAR.SI($A$25:$A$32;D26)</v>
      </c>
    </row>
    <row r="29" spans="1:6" x14ac:dyDescent="0.3">
      <c r="A29" t="s">
        <v>689</v>
      </c>
      <c r="C29" s="15"/>
    </row>
    <row r="30" spans="1:6" x14ac:dyDescent="0.3">
      <c r="A30" t="s">
        <v>689</v>
      </c>
      <c r="C30" s="15"/>
    </row>
    <row r="31" spans="1:6" x14ac:dyDescent="0.3">
      <c r="A31" t="s">
        <v>688</v>
      </c>
      <c r="C31" s="15"/>
    </row>
    <row r="32" spans="1:6" x14ac:dyDescent="0.3">
      <c r="A32" t="s">
        <v>688</v>
      </c>
      <c r="C32" s="15"/>
    </row>
    <row r="38" spans="1:6" ht="23.4" x14ac:dyDescent="0.45">
      <c r="A38" s="11" t="s">
        <v>735</v>
      </c>
      <c r="B38" s="11" t="s">
        <v>692</v>
      </c>
    </row>
    <row r="39" spans="1:6" ht="23.4" x14ac:dyDescent="0.45">
      <c r="C39" s="11"/>
    </row>
    <row r="40" spans="1:6" x14ac:dyDescent="0.3">
      <c r="C40" s="4"/>
      <c r="E40" s="4" t="s">
        <v>702</v>
      </c>
      <c r="F40" s="4" t="s">
        <v>714</v>
      </c>
    </row>
    <row r="41" spans="1:6" ht="23.4" x14ac:dyDescent="0.45">
      <c r="C41" s="11"/>
      <c r="E41" s="1" t="s">
        <v>703</v>
      </c>
      <c r="F41" t="s">
        <v>715</v>
      </c>
    </row>
    <row r="42" spans="1:6" ht="23.4" x14ac:dyDescent="0.45">
      <c r="C42" s="11"/>
      <c r="E42" s="1" t="s">
        <v>704</v>
      </c>
      <c r="F42" t="s">
        <v>716</v>
      </c>
    </row>
    <row r="43" spans="1:6" ht="23.4" x14ac:dyDescent="0.45">
      <c r="C43" s="11"/>
      <c r="E43" s="1" t="s">
        <v>705</v>
      </c>
      <c r="F43" t="s">
        <v>717</v>
      </c>
    </row>
    <row r="44" spans="1:6" ht="23.4" x14ac:dyDescent="0.45">
      <c r="C44" s="11"/>
      <c r="E44" s="1" t="s">
        <v>706</v>
      </c>
      <c r="F44" t="s">
        <v>718</v>
      </c>
    </row>
    <row r="45" spans="1:6" ht="30.6" x14ac:dyDescent="0.45">
      <c r="C45" s="11"/>
      <c r="E45" s="1" t="s">
        <v>707</v>
      </c>
      <c r="F45" s="28" t="s">
        <v>719</v>
      </c>
    </row>
    <row r="46" spans="1:6" ht="30.6" x14ac:dyDescent="0.45">
      <c r="C46" s="11"/>
      <c r="E46" s="1" t="s">
        <v>708</v>
      </c>
      <c r="F46" s="28" t="s">
        <v>720</v>
      </c>
    </row>
    <row r="47" spans="1:6" ht="23.4" x14ac:dyDescent="0.45">
      <c r="C47" s="11"/>
      <c r="E47" s="1" t="s">
        <v>709</v>
      </c>
      <c r="F47" s="28" t="s">
        <v>721</v>
      </c>
    </row>
    <row r="48" spans="1:6" ht="23.4" x14ac:dyDescent="0.45">
      <c r="C48" s="11"/>
      <c r="E48" s="1" t="s">
        <v>710</v>
      </c>
      <c r="F48" s="28" t="s">
        <v>722</v>
      </c>
    </row>
    <row r="49" spans="1:8" ht="28.8" x14ac:dyDescent="0.3">
      <c r="E49" s="1" t="s">
        <v>711</v>
      </c>
      <c r="F49" s="28" t="s">
        <v>723</v>
      </c>
    </row>
    <row r="50" spans="1:8" ht="43.2" x14ac:dyDescent="0.3">
      <c r="E50" s="1" t="s">
        <v>712</v>
      </c>
      <c r="F50" s="28" t="s">
        <v>724</v>
      </c>
    </row>
    <row r="51" spans="1:8" ht="28.8" x14ac:dyDescent="0.3">
      <c r="E51" s="1" t="s">
        <v>713</v>
      </c>
      <c r="F51" s="28" t="s">
        <v>725</v>
      </c>
    </row>
    <row r="52" spans="1:8" x14ac:dyDescent="0.3">
      <c r="E52" s="1"/>
    </row>
    <row r="53" spans="1:8" x14ac:dyDescent="0.3">
      <c r="E53" s="1"/>
    </row>
    <row r="54" spans="1:8" x14ac:dyDescent="0.3">
      <c r="E54" s="1"/>
    </row>
    <row r="55" spans="1:8" x14ac:dyDescent="0.3">
      <c r="E55" s="1"/>
    </row>
    <row r="56" spans="1:8" x14ac:dyDescent="0.3">
      <c r="E56" s="1"/>
    </row>
    <row r="57" spans="1:8" x14ac:dyDescent="0.3">
      <c r="E57" s="1"/>
    </row>
    <row r="58" spans="1:8" x14ac:dyDescent="0.3">
      <c r="E58" s="1"/>
    </row>
    <row r="59" spans="1:8" ht="23.4" x14ac:dyDescent="0.45">
      <c r="A59" s="11" t="s">
        <v>726</v>
      </c>
      <c r="C59" s="11"/>
      <c r="E59" s="1"/>
    </row>
    <row r="60" spans="1:8" x14ac:dyDescent="0.3">
      <c r="E60" s="1"/>
    </row>
    <row r="61" spans="1:8" x14ac:dyDescent="0.3">
      <c r="A61" s="4" t="s">
        <v>727</v>
      </c>
      <c r="B61" s="4" t="s">
        <v>728</v>
      </c>
      <c r="C61" s="4" t="s">
        <v>8</v>
      </c>
      <c r="D61" s="4" t="s">
        <v>732</v>
      </c>
      <c r="F61" s="33" t="s">
        <v>740</v>
      </c>
      <c r="G61" s="33" t="s">
        <v>736</v>
      </c>
      <c r="H61" s="33" t="s">
        <v>6</v>
      </c>
    </row>
    <row r="62" spans="1:8" x14ac:dyDescent="0.3">
      <c r="A62" t="s">
        <v>693</v>
      </c>
      <c r="B62">
        <v>142</v>
      </c>
      <c r="C62">
        <v>1231234</v>
      </c>
      <c r="D62" t="s">
        <v>733</v>
      </c>
      <c r="F62" s="33" t="s">
        <v>739</v>
      </c>
      <c r="G62" s="33">
        <f>COUNTIF($A$62:$A$74,"aa")</f>
        <v>1</v>
      </c>
      <c r="H62" s="33" t="str">
        <f ca="1">_xlfn.FORMULATEXT(G62)</f>
        <v>=CONTAR.SI($A$62:$A$74;"aa")</v>
      </c>
    </row>
    <row r="63" spans="1:8" ht="28.8" x14ac:dyDescent="0.3">
      <c r="A63" t="s">
        <v>694</v>
      </c>
      <c r="B63">
        <v>128</v>
      </c>
      <c r="C63">
        <v>124124</v>
      </c>
      <c r="D63" t="s">
        <v>733</v>
      </c>
      <c r="F63" s="34" t="s">
        <v>741</v>
      </c>
      <c r="G63" s="33">
        <f>COUNTIF($A$62:$A$74,"A*")</f>
        <v>8</v>
      </c>
      <c r="H63" s="33" t="str">
        <f ca="1">_xlfn.FORMULATEXT(G63)</f>
        <v>=CONTAR.SI($A$62:$A$74;"A*")</v>
      </c>
    </row>
    <row r="64" spans="1:8" ht="28.8" x14ac:dyDescent="0.3">
      <c r="A64" t="s">
        <v>695</v>
      </c>
      <c r="B64">
        <v>-456</v>
      </c>
      <c r="C64">
        <v>2141243</v>
      </c>
      <c r="D64" t="s">
        <v>733</v>
      </c>
      <c r="F64" s="35" t="s">
        <v>742</v>
      </c>
      <c r="G64" s="33">
        <f>COUNTIF($A$62:$A$74,"*beta*")</f>
        <v>3</v>
      </c>
      <c r="H64" s="33" t="str">
        <f t="shared" ref="H63:H67" ca="1" si="1">_xlfn.FORMULATEXT(G64)</f>
        <v>=CONTAR.SI($A$62:$A$74;"*beta*")</v>
      </c>
    </row>
    <row r="65" spans="1:8" ht="28.8" x14ac:dyDescent="0.3">
      <c r="A65" t="s">
        <v>696</v>
      </c>
      <c r="B65">
        <v>203</v>
      </c>
      <c r="C65">
        <v>14324</v>
      </c>
      <c r="D65" t="s">
        <v>733</v>
      </c>
      <c r="F65" s="34" t="s">
        <v>743</v>
      </c>
      <c r="G65" s="33">
        <f>COUNTIF($A$62:$A$74,"???")</f>
        <v>3</v>
      </c>
      <c r="H65" s="33" t="str">
        <f t="shared" ca="1" si="1"/>
        <v>=CONTAR.SI($A$62:$A$74;"???")</v>
      </c>
    </row>
    <row r="66" spans="1:8" x14ac:dyDescent="0.3">
      <c r="A66" t="s">
        <v>697</v>
      </c>
      <c r="B66">
        <v>25</v>
      </c>
      <c r="C66">
        <v>124124</v>
      </c>
      <c r="D66" t="s">
        <v>733</v>
      </c>
      <c r="F66" s="33" t="s">
        <v>744</v>
      </c>
      <c r="G66" s="33">
        <f>COUNTIF($B$62:$B$74,"&lt;0")</f>
        <v>2</v>
      </c>
      <c r="H66" s="33" t="str">
        <f t="shared" ca="1" si="1"/>
        <v>=CONTAR.SI($B$62:$B$74;"&lt;0")</v>
      </c>
    </row>
    <row r="67" spans="1:8" ht="28.8" x14ac:dyDescent="0.3">
      <c r="A67" t="s">
        <v>54</v>
      </c>
      <c r="B67">
        <v>195</v>
      </c>
      <c r="C67">
        <v>124124</v>
      </c>
      <c r="D67" t="s">
        <v>733</v>
      </c>
      <c r="F67" s="34" t="s">
        <v>745</v>
      </c>
      <c r="G67" s="33">
        <f>COUNTIF($B$62:$B$74,"&gt;"&amp;B76)</f>
        <v>10</v>
      </c>
      <c r="H67" s="33" t="str">
        <f t="shared" ca="1" si="1"/>
        <v>=CONTAR.SI($B$62:$B$74;"&gt;"&amp;B76)</v>
      </c>
    </row>
    <row r="68" spans="1:8" x14ac:dyDescent="0.3">
      <c r="A68" t="s">
        <v>698</v>
      </c>
      <c r="B68">
        <v>245</v>
      </c>
      <c r="C68" t="s">
        <v>730</v>
      </c>
      <c r="D68" t="s">
        <v>734</v>
      </c>
      <c r="F68" t="s">
        <v>746</v>
      </c>
      <c r="G68">
        <f>COUNTIF($C$62:$C$74,"*")</f>
        <v>2</v>
      </c>
      <c r="H68" t="str">
        <f ca="1">_xlfn.FORMULATEXT(G68)</f>
        <v>=CONTAR.SI($C$62:$C$74;"*")</v>
      </c>
    </row>
    <row r="69" spans="1:8" x14ac:dyDescent="0.3">
      <c r="A69" t="s">
        <v>699</v>
      </c>
      <c r="B69">
        <v>162</v>
      </c>
      <c r="C69" t="s">
        <v>731</v>
      </c>
      <c r="D69" t="s">
        <v>734</v>
      </c>
    </row>
    <row r="70" spans="1:8" x14ac:dyDescent="0.3">
      <c r="A70" t="s">
        <v>700</v>
      </c>
      <c r="B70">
        <v>442</v>
      </c>
      <c r="C70">
        <v>325345</v>
      </c>
      <c r="D70" t="s">
        <v>733</v>
      </c>
    </row>
    <row r="71" spans="1:8" x14ac:dyDescent="0.3">
      <c r="A71" t="s">
        <v>701</v>
      </c>
      <c r="B71">
        <v>163</v>
      </c>
      <c r="C71">
        <v>35425</v>
      </c>
      <c r="D71" t="s">
        <v>733</v>
      </c>
    </row>
    <row r="72" spans="1:8" x14ac:dyDescent="0.3">
      <c r="A72" t="s">
        <v>729</v>
      </c>
      <c r="B72">
        <v>-12</v>
      </c>
      <c r="C72">
        <v>25465462</v>
      </c>
      <c r="D72" t="s">
        <v>733</v>
      </c>
    </row>
    <row r="73" spans="1:8" x14ac:dyDescent="0.3">
      <c r="A73" t="s">
        <v>737</v>
      </c>
      <c r="B73">
        <v>245</v>
      </c>
      <c r="C73">
        <v>5462</v>
      </c>
      <c r="D73" t="s">
        <v>733</v>
      </c>
    </row>
    <row r="74" spans="1:8" x14ac:dyDescent="0.3">
      <c r="A74" t="s">
        <v>738</v>
      </c>
      <c r="B74">
        <v>162</v>
      </c>
      <c r="C74">
        <v>65426554</v>
      </c>
      <c r="D74" t="s">
        <v>733</v>
      </c>
    </row>
    <row r="76" spans="1:8" x14ac:dyDescent="0.3">
      <c r="A76" s="32" t="s">
        <v>64</v>
      </c>
      <c r="B76" s="32">
        <f>AVERAGE(B62:B74)</f>
        <v>126.46153846153847</v>
      </c>
    </row>
  </sheetData>
  <pageMargins left="0.7" right="0.7" top="0.75" bottom="0.75" header="0.3" footer="0.3"/>
  <pageSetup orientation="portrait" horizontalDpi="300" verticalDpi="3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955F-7098-48A1-AB51-7544B84DEB56}">
  <dimension ref="B9:K52"/>
  <sheetViews>
    <sheetView showGridLines="0" topLeftCell="A4" workbookViewId="0">
      <selection activeCell="B23" sqref="B23"/>
    </sheetView>
  </sheetViews>
  <sheetFormatPr baseColWidth="10" defaultRowHeight="14.4" x14ac:dyDescent="0.3"/>
  <cols>
    <col min="1" max="1" width="5.5546875" customWidth="1"/>
    <col min="2" max="2" width="51.6640625" customWidth="1"/>
    <col min="3" max="3" width="52.5546875" customWidth="1"/>
  </cols>
  <sheetData>
    <row r="9" spans="2:5" ht="21" x14ac:dyDescent="0.4">
      <c r="B9" s="38" t="s">
        <v>770</v>
      </c>
    </row>
    <row r="11" spans="2:5" ht="18" x14ac:dyDescent="0.35">
      <c r="B11" s="4" t="s">
        <v>702</v>
      </c>
      <c r="C11" s="4" t="s">
        <v>714</v>
      </c>
      <c r="E11" s="13" t="s">
        <v>769</v>
      </c>
    </row>
    <row r="12" spans="2:5" x14ac:dyDescent="0.3">
      <c r="B12" s="36" t="s">
        <v>758</v>
      </c>
      <c r="C12" s="27" t="s">
        <v>747</v>
      </c>
    </row>
    <row r="13" spans="2:5" x14ac:dyDescent="0.3">
      <c r="B13" s="36" t="s">
        <v>759</v>
      </c>
      <c r="C13" s="27" t="s">
        <v>748</v>
      </c>
    </row>
    <row r="14" spans="2:5" x14ac:dyDescent="0.3">
      <c r="B14" s="36" t="s">
        <v>760</v>
      </c>
      <c r="C14" s="27" t="s">
        <v>749</v>
      </c>
    </row>
    <row r="15" spans="2:5" x14ac:dyDescent="0.3">
      <c r="B15" s="36" t="s">
        <v>761</v>
      </c>
      <c r="C15" s="27" t="s">
        <v>750</v>
      </c>
    </row>
    <row r="16" spans="2:5" x14ac:dyDescent="0.3">
      <c r="B16" s="36" t="s">
        <v>762</v>
      </c>
      <c r="C16" s="37" t="s">
        <v>751</v>
      </c>
    </row>
    <row r="17" spans="2:8" x14ac:dyDescent="0.3">
      <c r="B17" s="36" t="s">
        <v>763</v>
      </c>
      <c r="C17" s="37" t="s">
        <v>752</v>
      </c>
    </row>
    <row r="18" spans="2:8" x14ac:dyDescent="0.3">
      <c r="B18" s="36" t="s">
        <v>764</v>
      </c>
      <c r="C18" s="37" t="s">
        <v>753</v>
      </c>
    </row>
    <row r="19" spans="2:8" x14ac:dyDescent="0.3">
      <c r="B19" s="36" t="s">
        <v>765</v>
      </c>
      <c r="C19" s="37" t="s">
        <v>754</v>
      </c>
    </row>
    <row r="20" spans="2:8" x14ac:dyDescent="0.3">
      <c r="B20" s="36" t="s">
        <v>766</v>
      </c>
      <c r="C20" s="37" t="s">
        <v>755</v>
      </c>
    </row>
    <row r="21" spans="2:8" ht="28.8" x14ac:dyDescent="0.3">
      <c r="B21" s="36" t="s">
        <v>767</v>
      </c>
      <c r="C21" s="37" t="s">
        <v>756</v>
      </c>
    </row>
    <row r="22" spans="2:8" x14ac:dyDescent="0.3">
      <c r="B22" s="36" t="s">
        <v>768</v>
      </c>
      <c r="C22" s="37" t="s">
        <v>757</v>
      </c>
    </row>
    <row r="29" spans="2:8" ht="21" x14ac:dyDescent="0.4">
      <c r="B29" s="38" t="s">
        <v>740</v>
      </c>
      <c r="C29" s="38" t="s">
        <v>771</v>
      </c>
      <c r="E29" s="40" t="s">
        <v>772</v>
      </c>
      <c r="F29" s="41" t="s">
        <v>11</v>
      </c>
      <c r="G29" s="41" t="s">
        <v>8</v>
      </c>
      <c r="H29" s="42" t="s">
        <v>773</v>
      </c>
    </row>
    <row r="30" spans="2:8" ht="18" x14ac:dyDescent="0.35">
      <c r="B30" t="s">
        <v>784</v>
      </c>
      <c r="C30" s="43">
        <f>SUMIF(E30:E35,"ROSA",H30:H35)</f>
        <v>66859</v>
      </c>
      <c r="E30" t="s">
        <v>774</v>
      </c>
      <c r="F30" t="s">
        <v>778</v>
      </c>
      <c r="G30">
        <v>123</v>
      </c>
      <c r="H30" s="39">
        <v>23534</v>
      </c>
    </row>
    <row r="31" spans="2:8" ht="18" x14ac:dyDescent="0.35">
      <c r="B31" t="s">
        <v>785</v>
      </c>
      <c r="C31" s="43">
        <f>SUMIF($E$30:$E$35,"R*",$H$30:$H$35)</f>
        <v>67406</v>
      </c>
      <c r="E31" t="s">
        <v>775</v>
      </c>
      <c r="F31" t="s">
        <v>779</v>
      </c>
      <c r="G31">
        <v>124</v>
      </c>
      <c r="H31" s="39">
        <v>4634</v>
      </c>
    </row>
    <row r="32" spans="2:8" ht="29.4" x14ac:dyDescent="0.35">
      <c r="B32" s="28" t="s">
        <v>786</v>
      </c>
      <c r="C32" s="43">
        <f>SUMIF($E$30:$E$35,"&lt;&gt;AMARILLO",H30:H35)</f>
        <v>137493</v>
      </c>
      <c r="E32" t="s">
        <v>776</v>
      </c>
      <c r="F32" t="s">
        <v>780</v>
      </c>
      <c r="G32">
        <v>125</v>
      </c>
      <c r="H32" s="39">
        <v>5667</v>
      </c>
    </row>
    <row r="33" spans="2:11" ht="18" x14ac:dyDescent="0.35">
      <c r="B33" t="s">
        <v>788</v>
      </c>
      <c r="C33" s="43">
        <f>SUMIF($G$30:$G$35,"&gt;126",H30:H35)</f>
        <v>66000</v>
      </c>
      <c r="E33" t="s">
        <v>774</v>
      </c>
      <c r="F33" t="s">
        <v>781</v>
      </c>
      <c r="G33">
        <v>126</v>
      </c>
      <c r="H33" s="39">
        <v>43325</v>
      </c>
    </row>
    <row r="34" spans="2:11" ht="18" x14ac:dyDescent="0.35">
      <c r="B34" t="s">
        <v>787</v>
      </c>
      <c r="C34" s="43">
        <f>SUMIF($G$30:$G$35,"&gt;=124",$H$30:$H$35)-SUMIF($G$30:$G$35,"&gt;127",$H$30:$H$35)</f>
        <v>54173</v>
      </c>
      <c r="E34" t="s">
        <v>777</v>
      </c>
      <c r="F34" t="s">
        <v>782</v>
      </c>
      <c r="G34">
        <v>127</v>
      </c>
      <c r="H34" s="39">
        <v>547</v>
      </c>
    </row>
    <row r="35" spans="2:11" ht="18" x14ac:dyDescent="0.35">
      <c r="C35" s="43"/>
      <c r="E35" t="s">
        <v>775</v>
      </c>
      <c r="F35" t="s">
        <v>783</v>
      </c>
      <c r="G35">
        <v>128</v>
      </c>
      <c r="H35" s="39">
        <v>65453</v>
      </c>
    </row>
    <row r="40" spans="2:11" ht="21" x14ac:dyDescent="0.4">
      <c r="B40" s="38" t="s">
        <v>789</v>
      </c>
    </row>
    <row r="41" spans="2:11" ht="18" x14ac:dyDescent="0.35">
      <c r="B41" s="44" t="s">
        <v>790</v>
      </c>
    </row>
    <row r="42" spans="2:11" ht="18" x14ac:dyDescent="0.35">
      <c r="B42" s="44" t="s">
        <v>791</v>
      </c>
    </row>
    <row r="43" spans="2:11" ht="21" x14ac:dyDescent="0.4">
      <c r="D43" s="38" t="s">
        <v>792</v>
      </c>
      <c r="J43" s="45" t="s">
        <v>793</v>
      </c>
      <c r="K43" s="45"/>
    </row>
    <row r="44" spans="2:11" x14ac:dyDescent="0.3">
      <c r="D44" s="40" t="s">
        <v>772</v>
      </c>
      <c r="E44" s="41" t="s">
        <v>11</v>
      </c>
      <c r="F44" s="41" t="s">
        <v>8</v>
      </c>
      <c r="G44" s="42" t="s">
        <v>773</v>
      </c>
      <c r="J44" s="45"/>
      <c r="K44" s="45"/>
    </row>
    <row r="45" spans="2:11" x14ac:dyDescent="0.3">
      <c r="D45" t="s">
        <v>774</v>
      </c>
      <c r="E45" t="s">
        <v>778</v>
      </c>
      <c r="F45">
        <v>123</v>
      </c>
      <c r="G45" s="39">
        <v>23534</v>
      </c>
    </row>
    <row r="46" spans="2:11" x14ac:dyDescent="0.3">
      <c r="D46" t="s">
        <v>775</v>
      </c>
      <c r="E46" t="s">
        <v>779</v>
      </c>
      <c r="F46">
        <v>124</v>
      </c>
      <c r="G46" s="39">
        <v>4634</v>
      </c>
      <c r="J46" t="s">
        <v>794</v>
      </c>
      <c r="K46" s="46"/>
    </row>
    <row r="47" spans="2:11" x14ac:dyDescent="0.3">
      <c r="D47" t="s">
        <v>776</v>
      </c>
      <c r="E47" t="s">
        <v>780</v>
      </c>
      <c r="F47">
        <v>125</v>
      </c>
      <c r="G47" s="39">
        <v>5667</v>
      </c>
    </row>
    <row r="48" spans="2:11" x14ac:dyDescent="0.3">
      <c r="D48" t="s">
        <v>774</v>
      </c>
      <c r="E48" t="s">
        <v>781</v>
      </c>
      <c r="F48">
        <v>126</v>
      </c>
      <c r="G48" s="39">
        <v>43325</v>
      </c>
    </row>
    <row r="49" spans="4:11" x14ac:dyDescent="0.3">
      <c r="D49" t="s">
        <v>777</v>
      </c>
      <c r="E49" t="s">
        <v>782</v>
      </c>
      <c r="F49">
        <v>127</v>
      </c>
      <c r="G49" s="39">
        <v>547</v>
      </c>
      <c r="J49" s="45" t="s">
        <v>795</v>
      </c>
      <c r="K49" s="45"/>
    </row>
    <row r="50" spans="4:11" x14ac:dyDescent="0.3">
      <c r="D50" t="s">
        <v>775</v>
      </c>
      <c r="E50" t="s">
        <v>783</v>
      </c>
      <c r="F50">
        <v>128</v>
      </c>
      <c r="G50" s="39">
        <v>65453</v>
      </c>
      <c r="J50" s="45"/>
      <c r="K50" s="45"/>
    </row>
    <row r="52" spans="4:11" x14ac:dyDescent="0.3">
      <c r="J52" t="s">
        <v>794</v>
      </c>
      <c r="K52" s="47"/>
    </row>
  </sheetData>
  <mergeCells count="2">
    <mergeCell ref="J43:K44"/>
    <mergeCell ref="J49:K50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9748-9DF1-4EB8-8938-58EFF12AEA84}">
  <dimension ref="A9:Q100"/>
  <sheetViews>
    <sheetView showGridLines="0" workbookViewId="0">
      <selection sqref="A1:K7"/>
    </sheetView>
  </sheetViews>
  <sheetFormatPr baseColWidth="10" defaultRowHeight="14.4" x14ac:dyDescent="0.3"/>
  <sheetData>
    <row r="9" spans="1:3" ht="21" x14ac:dyDescent="0.4">
      <c r="A9" s="38" t="s">
        <v>796</v>
      </c>
    </row>
    <row r="11" spans="1:3" x14ac:dyDescent="0.3">
      <c r="B11" s="4" t="s">
        <v>10</v>
      </c>
      <c r="C11" s="4" t="s">
        <v>799</v>
      </c>
    </row>
    <row r="12" spans="1:3" x14ac:dyDescent="0.3">
      <c r="B12" t="s">
        <v>797</v>
      </c>
      <c r="C12" t="s">
        <v>800</v>
      </c>
    </row>
    <row r="13" spans="1:3" x14ac:dyDescent="0.3">
      <c r="B13" s="1" t="s">
        <v>798</v>
      </c>
      <c r="C13" t="s">
        <v>801</v>
      </c>
    </row>
    <row r="18" spans="3:17" ht="28.8" x14ac:dyDescent="0.55000000000000004">
      <c r="C18" s="48" t="s">
        <v>797</v>
      </c>
      <c r="D18" s="4" t="s">
        <v>815</v>
      </c>
      <c r="I18" s="4" t="s">
        <v>813</v>
      </c>
      <c r="J18" s="4"/>
      <c r="K18" s="4"/>
      <c r="L18" s="4"/>
      <c r="M18" s="4"/>
      <c r="N18" s="4" t="s">
        <v>814</v>
      </c>
    </row>
    <row r="20" spans="3:17" x14ac:dyDescent="0.3">
      <c r="C20" s="16" t="s">
        <v>11</v>
      </c>
      <c r="D20" s="16" t="s">
        <v>802</v>
      </c>
      <c r="E20" s="16" t="s">
        <v>772</v>
      </c>
      <c r="F20" s="16" t="s">
        <v>687</v>
      </c>
      <c r="I20" s="16" t="s">
        <v>11</v>
      </c>
      <c r="J20" s="16" t="s">
        <v>802</v>
      </c>
      <c r="K20" s="16" t="s">
        <v>772</v>
      </c>
      <c r="L20" s="16" t="s">
        <v>687</v>
      </c>
      <c r="N20" s="16" t="s">
        <v>11</v>
      </c>
      <c r="O20" s="16" t="s">
        <v>802</v>
      </c>
      <c r="P20" s="16" t="s">
        <v>772</v>
      </c>
      <c r="Q20" s="16" t="s">
        <v>687</v>
      </c>
    </row>
    <row r="21" spans="3:17" x14ac:dyDescent="0.3">
      <c r="C21" s="49" t="s">
        <v>803</v>
      </c>
      <c r="D21" s="49" t="s">
        <v>804</v>
      </c>
      <c r="E21" s="49" t="s">
        <v>811</v>
      </c>
      <c r="F21" s="49">
        <v>342</v>
      </c>
      <c r="I21" s="49" t="s">
        <v>803</v>
      </c>
      <c r="J21" s="49" t="s">
        <v>804</v>
      </c>
      <c r="K21" s="49" t="s">
        <v>811</v>
      </c>
      <c r="L21" s="49">
        <v>342</v>
      </c>
      <c r="N21" s="49" t="s">
        <v>803</v>
      </c>
      <c r="O21" s="49" t="s">
        <v>804</v>
      </c>
      <c r="P21" s="49" t="s">
        <v>811</v>
      </c>
      <c r="Q21" s="49">
        <v>342</v>
      </c>
    </row>
    <row r="22" spans="3:17" x14ac:dyDescent="0.3">
      <c r="C22" s="49" t="s">
        <v>803</v>
      </c>
      <c r="D22" s="49" t="s">
        <v>805</v>
      </c>
      <c r="E22" s="49" t="s">
        <v>811</v>
      </c>
      <c r="F22" s="49">
        <v>642</v>
      </c>
      <c r="I22" s="7" t="s">
        <v>803</v>
      </c>
      <c r="J22" s="7" t="s">
        <v>805</v>
      </c>
      <c r="K22" s="7" t="s">
        <v>811</v>
      </c>
      <c r="L22" s="7">
        <v>642</v>
      </c>
      <c r="N22" s="49" t="s">
        <v>803</v>
      </c>
      <c r="O22" s="49" t="s">
        <v>805</v>
      </c>
      <c r="P22" s="49" t="s">
        <v>811</v>
      </c>
      <c r="Q22" s="49">
        <v>642</v>
      </c>
    </row>
    <row r="23" spans="3:17" x14ac:dyDescent="0.3">
      <c r="C23" s="7" t="s">
        <v>810</v>
      </c>
      <c r="D23" s="7" t="s">
        <v>806</v>
      </c>
      <c r="E23" s="7" t="s">
        <v>812</v>
      </c>
      <c r="F23" s="7">
        <v>4546</v>
      </c>
      <c r="I23" s="7" t="s">
        <v>810</v>
      </c>
      <c r="J23" s="7" t="s">
        <v>806</v>
      </c>
      <c r="K23" s="7" t="s">
        <v>812</v>
      </c>
      <c r="L23" s="7">
        <v>4546</v>
      </c>
      <c r="N23" s="7" t="s">
        <v>810</v>
      </c>
      <c r="O23" s="7" t="s">
        <v>806</v>
      </c>
      <c r="P23" s="7" t="s">
        <v>812</v>
      </c>
      <c r="Q23" s="7">
        <v>4546</v>
      </c>
    </row>
    <row r="24" spans="3:17" x14ac:dyDescent="0.3">
      <c r="C24" s="7" t="s">
        <v>810</v>
      </c>
      <c r="D24" s="7" t="s">
        <v>807</v>
      </c>
      <c r="E24" s="7" t="s">
        <v>811</v>
      </c>
      <c r="F24" s="7">
        <v>567</v>
      </c>
      <c r="I24" s="7" t="s">
        <v>810</v>
      </c>
      <c r="J24" s="7" t="s">
        <v>807</v>
      </c>
      <c r="K24" s="7" t="s">
        <v>811</v>
      </c>
      <c r="L24" s="7">
        <v>567</v>
      </c>
      <c r="N24" s="7" t="s">
        <v>810</v>
      </c>
      <c r="O24" s="7" t="s">
        <v>807</v>
      </c>
      <c r="P24" s="7" t="s">
        <v>811</v>
      </c>
      <c r="Q24" s="7">
        <v>567</v>
      </c>
    </row>
    <row r="25" spans="3:17" x14ac:dyDescent="0.3">
      <c r="C25" s="49" t="s">
        <v>803</v>
      </c>
      <c r="D25" s="49" t="s">
        <v>808</v>
      </c>
      <c r="E25" s="49" t="s">
        <v>812</v>
      </c>
      <c r="F25" s="49">
        <v>56765</v>
      </c>
      <c r="I25" s="7" t="s">
        <v>803</v>
      </c>
      <c r="J25" s="7" t="s">
        <v>808</v>
      </c>
      <c r="K25" s="7" t="s">
        <v>812</v>
      </c>
      <c r="L25" s="7">
        <v>56765</v>
      </c>
      <c r="N25" s="7" t="s">
        <v>803</v>
      </c>
      <c r="O25" s="7" t="s">
        <v>808</v>
      </c>
      <c r="P25" s="7" t="s">
        <v>812</v>
      </c>
      <c r="Q25" s="7">
        <v>56765</v>
      </c>
    </row>
    <row r="26" spans="3:17" x14ac:dyDescent="0.3">
      <c r="C26" s="7" t="s">
        <v>819</v>
      </c>
      <c r="D26" s="7" t="s">
        <v>809</v>
      </c>
      <c r="E26" s="7" t="s">
        <v>812</v>
      </c>
      <c r="F26" s="7">
        <v>765</v>
      </c>
      <c r="I26" s="7" t="s">
        <v>819</v>
      </c>
      <c r="J26" s="7" t="s">
        <v>809</v>
      </c>
      <c r="K26" s="7" t="s">
        <v>812</v>
      </c>
      <c r="L26" s="7">
        <v>765</v>
      </c>
      <c r="N26" s="7" t="s">
        <v>819</v>
      </c>
      <c r="O26" s="7" t="s">
        <v>809</v>
      </c>
      <c r="P26" s="7" t="s">
        <v>812</v>
      </c>
      <c r="Q26" s="7">
        <v>765</v>
      </c>
    </row>
    <row r="38" spans="3:17" ht="28.8" x14ac:dyDescent="0.55000000000000004">
      <c r="C38" s="48" t="s">
        <v>798</v>
      </c>
      <c r="D38" s="4" t="s">
        <v>818</v>
      </c>
      <c r="I38" s="4" t="s">
        <v>822</v>
      </c>
      <c r="N38" s="4" t="s">
        <v>823</v>
      </c>
    </row>
    <row r="40" spans="3:17" x14ac:dyDescent="0.3">
      <c r="C40" s="16" t="s">
        <v>11</v>
      </c>
      <c r="D40" s="16" t="s">
        <v>802</v>
      </c>
      <c r="E40" s="16" t="s">
        <v>772</v>
      </c>
      <c r="F40" s="16" t="s">
        <v>687</v>
      </c>
      <c r="I40" s="16" t="s">
        <v>11</v>
      </c>
      <c r="J40" s="16" t="s">
        <v>802</v>
      </c>
      <c r="K40" s="16" t="s">
        <v>772</v>
      </c>
      <c r="L40" s="16" t="s">
        <v>687</v>
      </c>
      <c r="N40" s="16" t="s">
        <v>11</v>
      </c>
      <c r="O40" s="16" t="s">
        <v>802</v>
      </c>
      <c r="P40" s="16" t="s">
        <v>772</v>
      </c>
      <c r="Q40" s="16" t="s">
        <v>687</v>
      </c>
    </row>
    <row r="41" spans="3:17" x14ac:dyDescent="0.3">
      <c r="C41" s="7" t="s">
        <v>816</v>
      </c>
      <c r="D41" s="7" t="s">
        <v>804</v>
      </c>
      <c r="E41" s="7" t="s">
        <v>811</v>
      </c>
      <c r="F41" s="7">
        <v>34</v>
      </c>
      <c r="I41" s="7" t="s">
        <v>816</v>
      </c>
      <c r="J41" s="50" t="s">
        <v>804</v>
      </c>
      <c r="K41" s="50" t="s">
        <v>811</v>
      </c>
      <c r="L41" s="50">
        <v>34</v>
      </c>
      <c r="N41" s="7" t="s">
        <v>816</v>
      </c>
      <c r="O41" s="51" t="s">
        <v>804</v>
      </c>
      <c r="P41" s="50" t="s">
        <v>811</v>
      </c>
      <c r="Q41" s="50">
        <v>34</v>
      </c>
    </row>
    <row r="42" spans="3:17" x14ac:dyDescent="0.3">
      <c r="C42" s="7" t="s">
        <v>803</v>
      </c>
      <c r="D42" s="7" t="s">
        <v>804</v>
      </c>
      <c r="E42" s="7" t="s">
        <v>820</v>
      </c>
      <c r="F42" s="7">
        <v>35465</v>
      </c>
      <c r="I42" s="7" t="s">
        <v>803</v>
      </c>
      <c r="J42" s="50" t="s">
        <v>804</v>
      </c>
      <c r="K42" s="50" t="s">
        <v>820</v>
      </c>
      <c r="L42" s="50">
        <v>35465</v>
      </c>
      <c r="N42" s="7" t="s">
        <v>803</v>
      </c>
      <c r="O42" s="51" t="s">
        <v>804</v>
      </c>
      <c r="P42" s="51" t="s">
        <v>820</v>
      </c>
      <c r="Q42" s="51">
        <v>35465</v>
      </c>
    </row>
    <row r="43" spans="3:17" x14ac:dyDescent="0.3">
      <c r="C43" s="50" t="s">
        <v>818</v>
      </c>
      <c r="D43" s="50" t="s">
        <v>805</v>
      </c>
      <c r="E43" s="50" t="s">
        <v>811</v>
      </c>
      <c r="F43" s="50">
        <v>57</v>
      </c>
      <c r="I43" s="50" t="s">
        <v>818</v>
      </c>
      <c r="J43" s="50" t="s">
        <v>805</v>
      </c>
      <c r="K43" s="50" t="s">
        <v>811</v>
      </c>
      <c r="L43" s="50">
        <v>57</v>
      </c>
      <c r="N43" s="50" t="s">
        <v>818</v>
      </c>
      <c r="O43" s="50" t="s">
        <v>805</v>
      </c>
      <c r="P43" s="50" t="s">
        <v>811</v>
      </c>
      <c r="Q43" s="50">
        <v>57</v>
      </c>
    </row>
    <row r="44" spans="3:17" x14ac:dyDescent="0.3">
      <c r="C44" s="7" t="s">
        <v>803</v>
      </c>
      <c r="D44" s="7" t="s">
        <v>806</v>
      </c>
      <c r="E44" s="7" t="s">
        <v>811</v>
      </c>
      <c r="F44" s="7">
        <v>6576</v>
      </c>
      <c r="I44" s="7" t="s">
        <v>803</v>
      </c>
      <c r="J44" s="7" t="s">
        <v>806</v>
      </c>
      <c r="K44" s="7" t="s">
        <v>811</v>
      </c>
      <c r="L44" s="7">
        <v>6576</v>
      </c>
      <c r="N44" s="7" t="s">
        <v>803</v>
      </c>
      <c r="O44" s="7" t="s">
        <v>806</v>
      </c>
      <c r="P44" s="50" t="s">
        <v>811</v>
      </c>
      <c r="Q44" s="50">
        <v>6576</v>
      </c>
    </row>
    <row r="45" spans="3:17" x14ac:dyDescent="0.3">
      <c r="C45" s="50" t="s">
        <v>818</v>
      </c>
      <c r="D45" s="50" t="s">
        <v>806</v>
      </c>
      <c r="E45" s="50" t="s">
        <v>811</v>
      </c>
      <c r="F45" s="50">
        <v>345</v>
      </c>
      <c r="I45" s="50" t="s">
        <v>818</v>
      </c>
      <c r="J45" s="50" t="s">
        <v>806</v>
      </c>
      <c r="K45" s="50" t="s">
        <v>811</v>
      </c>
      <c r="L45" s="50">
        <v>345</v>
      </c>
      <c r="N45" s="50" t="s">
        <v>818</v>
      </c>
      <c r="O45" s="50" t="s">
        <v>806</v>
      </c>
      <c r="P45" s="50" t="s">
        <v>811</v>
      </c>
      <c r="Q45" s="50">
        <v>345</v>
      </c>
    </row>
    <row r="46" spans="3:17" x14ac:dyDescent="0.3">
      <c r="C46" s="7" t="s">
        <v>819</v>
      </c>
      <c r="D46" s="7" t="s">
        <v>809</v>
      </c>
      <c r="E46" s="7" t="s">
        <v>821</v>
      </c>
      <c r="F46" s="7">
        <v>56</v>
      </c>
      <c r="I46" s="7" t="s">
        <v>819</v>
      </c>
      <c r="J46" s="7" t="s">
        <v>809</v>
      </c>
      <c r="K46" s="7" t="s">
        <v>821</v>
      </c>
      <c r="L46" s="7">
        <v>56</v>
      </c>
      <c r="N46" s="7" t="s">
        <v>819</v>
      </c>
      <c r="O46" s="7" t="s">
        <v>809</v>
      </c>
      <c r="P46" s="7" t="s">
        <v>821</v>
      </c>
      <c r="Q46" s="7">
        <v>56</v>
      </c>
    </row>
    <row r="47" spans="3:17" x14ac:dyDescent="0.3">
      <c r="C47" s="7" t="s">
        <v>817</v>
      </c>
      <c r="D47" s="7" t="s">
        <v>805</v>
      </c>
      <c r="E47" s="7" t="s">
        <v>821</v>
      </c>
      <c r="F47" s="7">
        <v>54456</v>
      </c>
      <c r="I47" s="7" t="s">
        <v>817</v>
      </c>
      <c r="J47" s="7" t="s">
        <v>805</v>
      </c>
      <c r="K47" s="7" t="s">
        <v>821</v>
      </c>
      <c r="L47" s="7">
        <v>54456</v>
      </c>
      <c r="N47" s="7" t="s">
        <v>817</v>
      </c>
      <c r="O47" s="7" t="s">
        <v>805</v>
      </c>
      <c r="P47" s="7" t="s">
        <v>821</v>
      </c>
      <c r="Q47" s="7">
        <v>54456</v>
      </c>
    </row>
    <row r="48" spans="3:17" x14ac:dyDescent="0.3">
      <c r="C48" s="7" t="s">
        <v>803</v>
      </c>
      <c r="D48" s="7" t="s">
        <v>806</v>
      </c>
      <c r="E48" s="7" t="s">
        <v>821</v>
      </c>
      <c r="F48" s="7">
        <v>567</v>
      </c>
      <c r="I48" s="7" t="s">
        <v>803</v>
      </c>
      <c r="J48" s="7" t="s">
        <v>806</v>
      </c>
      <c r="K48" s="7" t="s">
        <v>821</v>
      </c>
      <c r="L48" s="7">
        <v>567</v>
      </c>
      <c r="N48" s="7" t="s">
        <v>803</v>
      </c>
      <c r="O48" s="7" t="s">
        <v>806</v>
      </c>
      <c r="P48" s="7" t="s">
        <v>821</v>
      </c>
      <c r="Q48" s="7">
        <v>567</v>
      </c>
    </row>
    <row r="49" spans="1:17" x14ac:dyDescent="0.3">
      <c r="C49" s="50" t="s">
        <v>818</v>
      </c>
      <c r="D49" s="50" t="s">
        <v>806</v>
      </c>
      <c r="E49" s="50" t="s">
        <v>820</v>
      </c>
      <c r="F49" s="50">
        <v>54565</v>
      </c>
      <c r="I49" s="50" t="s">
        <v>818</v>
      </c>
      <c r="J49" s="50" t="s">
        <v>806</v>
      </c>
      <c r="K49" s="50" t="s">
        <v>820</v>
      </c>
      <c r="L49" s="50">
        <v>54565</v>
      </c>
      <c r="N49" s="50" t="s">
        <v>818</v>
      </c>
      <c r="O49" s="50" t="s">
        <v>806</v>
      </c>
      <c r="P49" s="50" t="s">
        <v>820</v>
      </c>
      <c r="Q49" s="50">
        <v>54565</v>
      </c>
    </row>
    <row r="50" spans="1:17" x14ac:dyDescent="0.3">
      <c r="C50" s="7" t="s">
        <v>819</v>
      </c>
      <c r="D50" s="7" t="s">
        <v>809</v>
      </c>
      <c r="E50" s="7" t="s">
        <v>820</v>
      </c>
      <c r="F50" s="7">
        <v>56834</v>
      </c>
      <c r="I50" s="7" t="s">
        <v>819</v>
      </c>
      <c r="J50" s="7" t="s">
        <v>809</v>
      </c>
      <c r="K50" s="7" t="s">
        <v>820</v>
      </c>
      <c r="L50" s="7">
        <v>56834</v>
      </c>
      <c r="N50" s="7" t="s">
        <v>819</v>
      </c>
      <c r="O50" s="7" t="s">
        <v>809</v>
      </c>
      <c r="P50" s="7" t="s">
        <v>820</v>
      </c>
      <c r="Q50" s="7">
        <v>56834</v>
      </c>
    </row>
    <row r="58" spans="1:17" ht="21" x14ac:dyDescent="0.4">
      <c r="A58" s="38" t="s">
        <v>824</v>
      </c>
    </row>
    <row r="59" spans="1:17" ht="23.4" x14ac:dyDescent="0.45">
      <c r="A59" s="44" t="s">
        <v>825</v>
      </c>
      <c r="H59" s="53" t="s">
        <v>829</v>
      </c>
    </row>
    <row r="60" spans="1:17" ht="18" x14ac:dyDescent="0.35">
      <c r="A60" s="44" t="s">
        <v>826</v>
      </c>
    </row>
    <row r="61" spans="1:17" ht="18" x14ac:dyDescent="0.35">
      <c r="A61" s="44" t="s">
        <v>828</v>
      </c>
    </row>
    <row r="62" spans="1:17" ht="18" x14ac:dyDescent="0.35">
      <c r="A62" s="44" t="s">
        <v>827</v>
      </c>
    </row>
    <row r="70" spans="1:10" ht="21" x14ac:dyDescent="0.4">
      <c r="A70" s="38" t="s">
        <v>830</v>
      </c>
    </row>
    <row r="73" spans="1:10" x14ac:dyDescent="0.3">
      <c r="B73" s="54" t="s">
        <v>11</v>
      </c>
      <c r="C73" s="54" t="s">
        <v>802</v>
      </c>
      <c r="D73" s="54" t="s">
        <v>772</v>
      </c>
      <c r="E73" s="54" t="s">
        <v>687</v>
      </c>
      <c r="H73" s="55" t="s">
        <v>831</v>
      </c>
    </row>
    <row r="74" spans="1:10" x14ac:dyDescent="0.3">
      <c r="B74" s="51" t="s">
        <v>816</v>
      </c>
      <c r="C74" s="51" t="s">
        <v>804</v>
      </c>
      <c r="D74" s="51" t="s">
        <v>811</v>
      </c>
      <c r="E74" s="51">
        <v>34</v>
      </c>
      <c r="H74" s="56">
        <f>SUMIFS($E$74:$E$83,$B$74:$B$83,"MOQUETA",$C$74:$C$83,"ECUADOR")</f>
        <v>35465</v>
      </c>
      <c r="J74" t="str">
        <f ca="1">_xlfn.FORMULATEXT(H74)</f>
        <v>=SUMAR.SI.CONJUNTO($E$74:$E$83;$B$74:$B$83;"MOQUETA";$C$74:$C$83;"ECUADOR")</v>
      </c>
    </row>
    <row r="75" spans="1:10" x14ac:dyDescent="0.3">
      <c r="B75" s="51" t="s">
        <v>803</v>
      </c>
      <c r="C75" s="51" t="s">
        <v>804</v>
      </c>
      <c r="D75" s="51" t="s">
        <v>820</v>
      </c>
      <c r="E75" s="51">
        <v>35465</v>
      </c>
    </row>
    <row r="76" spans="1:10" x14ac:dyDescent="0.3">
      <c r="B76" s="51" t="s">
        <v>818</v>
      </c>
      <c r="C76" s="51" t="s">
        <v>805</v>
      </c>
      <c r="D76" s="51" t="s">
        <v>811</v>
      </c>
      <c r="E76" s="51">
        <v>57</v>
      </c>
      <c r="H76" s="55" t="s">
        <v>832</v>
      </c>
    </row>
    <row r="77" spans="1:10" x14ac:dyDescent="0.3">
      <c r="B77" s="51" t="s">
        <v>803</v>
      </c>
      <c r="C77" s="51" t="s">
        <v>806</v>
      </c>
      <c r="D77" s="51" t="s">
        <v>811</v>
      </c>
      <c r="E77" s="51">
        <v>6576</v>
      </c>
      <c r="H77" s="56">
        <f>SUMIFS($E$74:$E$83,$C$74:$C$83,"ECUADOR",$D$74:$D$83,"ROJO")</f>
        <v>34</v>
      </c>
      <c r="J77" t="str">
        <f ca="1">_xlfn.FORMULATEXT(H77)</f>
        <v>=SUMAR.SI.CONJUNTO($E$74:$E$83;$C$74:$C$83;"ECUADOR";$D$74:$D$83;"ROJO")</v>
      </c>
    </row>
    <row r="78" spans="1:10" x14ac:dyDescent="0.3">
      <c r="B78" s="51" t="s">
        <v>818</v>
      </c>
      <c r="C78" s="51" t="s">
        <v>806</v>
      </c>
      <c r="D78" s="51" t="s">
        <v>811</v>
      </c>
      <c r="E78" s="51">
        <v>345</v>
      </c>
    </row>
    <row r="79" spans="1:10" x14ac:dyDescent="0.3">
      <c r="B79" s="51" t="s">
        <v>819</v>
      </c>
      <c r="C79" s="51" t="s">
        <v>809</v>
      </c>
      <c r="D79" s="51" t="s">
        <v>821</v>
      </c>
      <c r="E79" s="51">
        <v>56</v>
      </c>
      <c r="H79" s="55" t="s">
        <v>835</v>
      </c>
    </row>
    <row r="80" spans="1:10" x14ac:dyDescent="0.3">
      <c r="B80" s="51" t="s">
        <v>817</v>
      </c>
      <c r="C80" s="51" t="s">
        <v>805</v>
      </c>
      <c r="D80" s="51" t="s">
        <v>821</v>
      </c>
      <c r="E80" s="51">
        <v>54456</v>
      </c>
      <c r="H80" s="56">
        <f>SUMIFS($E$74:$E$83,$B$74:$B$83,"M*",$C$74:$C$83,"COLOMBIA")</f>
        <v>61708</v>
      </c>
      <c r="J80" t="str">
        <f ca="1">_xlfn.FORMULATEXT(H80)</f>
        <v>=SUMAR.SI.CONJUNTO($E$74:$E$83;$B$74:$B$83;"M*";$C$74:$C$83;"COLOMBIA")</v>
      </c>
    </row>
    <row r="81" spans="1:10" x14ac:dyDescent="0.3">
      <c r="B81" s="51" t="s">
        <v>803</v>
      </c>
      <c r="C81" s="51" t="s">
        <v>806</v>
      </c>
      <c r="D81" s="51" t="s">
        <v>821</v>
      </c>
      <c r="E81" s="51">
        <v>567</v>
      </c>
    </row>
    <row r="82" spans="1:10" x14ac:dyDescent="0.3">
      <c r="B82" s="51" t="s">
        <v>834</v>
      </c>
      <c r="C82" s="51" t="s">
        <v>806</v>
      </c>
      <c r="D82" s="51" t="s">
        <v>820</v>
      </c>
      <c r="E82" s="51">
        <v>54565</v>
      </c>
    </row>
    <row r="83" spans="1:10" x14ac:dyDescent="0.3">
      <c r="B83" s="51" t="s">
        <v>819</v>
      </c>
      <c r="C83" s="51" t="s">
        <v>809</v>
      </c>
      <c r="D83" s="51" t="s">
        <v>820</v>
      </c>
      <c r="E83" s="51">
        <v>56834</v>
      </c>
    </row>
    <row r="87" spans="1:10" ht="21" x14ac:dyDescent="0.4">
      <c r="A87" s="38" t="s">
        <v>833</v>
      </c>
    </row>
    <row r="88" spans="1:10" x14ac:dyDescent="0.3">
      <c r="B88" s="4" t="s">
        <v>838</v>
      </c>
    </row>
    <row r="90" spans="1:10" x14ac:dyDescent="0.3">
      <c r="B90" s="54" t="s">
        <v>11</v>
      </c>
      <c r="C90" s="54" t="s">
        <v>802</v>
      </c>
      <c r="D90" s="54" t="s">
        <v>772</v>
      </c>
      <c r="E90" s="54" t="s">
        <v>687</v>
      </c>
      <c r="H90" s="55" t="s">
        <v>836</v>
      </c>
    </row>
    <row r="91" spans="1:10" x14ac:dyDescent="0.3">
      <c r="B91" s="51" t="s">
        <v>816</v>
      </c>
      <c r="C91" s="51" t="s">
        <v>804</v>
      </c>
      <c r="D91" s="51" t="s">
        <v>811</v>
      </c>
      <c r="E91" s="51">
        <v>34</v>
      </c>
      <c r="H91" s="47">
        <f>SUMIF($B$91:$B$100,"MOQUETA",$E$91:$E$100)+SUMIF($C$91:$C$100,"ECUADOR",$E$91:$E$100)</f>
        <v>78107</v>
      </c>
      <c r="J91" t="str">
        <f ca="1">_xlfn.FORMULATEXT(H91)</f>
        <v>=SUMAR.SI($B$91:$B$100;"MOQUETA";$E$91:$E$100)+SUMAR.SI($C$91:$C$100;"ECUADOR";$E$91:$E$100)</v>
      </c>
    </row>
    <row r="92" spans="1:10" x14ac:dyDescent="0.3">
      <c r="B92" s="51" t="s">
        <v>803</v>
      </c>
      <c r="C92" s="51" t="s">
        <v>804</v>
      </c>
      <c r="D92" s="51" t="s">
        <v>820</v>
      </c>
      <c r="E92" s="51">
        <v>35465</v>
      </c>
    </row>
    <row r="93" spans="1:10" x14ac:dyDescent="0.3">
      <c r="B93" s="51" t="s">
        <v>818</v>
      </c>
      <c r="C93" s="51" t="s">
        <v>805</v>
      </c>
      <c r="D93" s="51" t="s">
        <v>811</v>
      </c>
      <c r="E93" s="51">
        <v>57</v>
      </c>
      <c r="H93" s="55" t="s">
        <v>837</v>
      </c>
    </row>
    <row r="94" spans="1:10" x14ac:dyDescent="0.3">
      <c r="B94" s="51" t="s">
        <v>803</v>
      </c>
      <c r="C94" s="51" t="s">
        <v>806</v>
      </c>
      <c r="D94" s="51" t="s">
        <v>811</v>
      </c>
      <c r="E94" s="51">
        <v>6576</v>
      </c>
      <c r="H94" s="47">
        <f>SUMIFS($E$91:$E$100,$B$91:$B$100,"MOQUETA",$B$91:$B$100,"CARTON")</f>
        <v>0</v>
      </c>
      <c r="J94" t="str">
        <f ca="1">_xlfn.FORMULATEXT(H94)</f>
        <v>=SUMAR.SI.CONJUNTO($E$91:$E$100;$B$91:$B$100;"MOQUETA";$B$91:$B$100;"CARTON")</v>
      </c>
    </row>
    <row r="95" spans="1:10" x14ac:dyDescent="0.3">
      <c r="B95" s="51" t="s">
        <v>818</v>
      </c>
      <c r="C95" s="51" t="s">
        <v>806</v>
      </c>
      <c r="D95" s="51" t="s">
        <v>811</v>
      </c>
      <c r="E95" s="51">
        <v>345</v>
      </c>
    </row>
    <row r="96" spans="1:10" x14ac:dyDescent="0.3">
      <c r="B96" s="51" t="s">
        <v>819</v>
      </c>
      <c r="C96" s="51" t="s">
        <v>809</v>
      </c>
      <c r="D96" s="51" t="s">
        <v>821</v>
      </c>
      <c r="E96" s="51">
        <v>56</v>
      </c>
    </row>
    <row r="97" spans="2:10" x14ac:dyDescent="0.3">
      <c r="B97" s="51" t="s">
        <v>817</v>
      </c>
      <c r="C97" s="51" t="s">
        <v>805</v>
      </c>
      <c r="D97" s="51" t="s">
        <v>821</v>
      </c>
      <c r="E97" s="51">
        <v>54456</v>
      </c>
      <c r="H97" s="4" t="s">
        <v>839</v>
      </c>
    </row>
    <row r="98" spans="2:10" x14ac:dyDescent="0.3">
      <c r="B98" s="51" t="s">
        <v>803</v>
      </c>
      <c r="C98" s="51" t="s">
        <v>806</v>
      </c>
      <c r="D98" s="51" t="s">
        <v>821</v>
      </c>
      <c r="E98" s="51">
        <v>567</v>
      </c>
      <c r="H98" s="47">
        <f>SUMIF($B$91:$B$100,"MOQUETA",$E$91:$E$100)+SUMIF($B$91:$B$100,"CARTON",$E$91:$E$100)</f>
        <v>43010</v>
      </c>
      <c r="J98" t="str">
        <f ca="1">_xlfn.FORMULATEXT(H98)</f>
        <v>=SUMAR.SI($B$91:$B$100;"MOQUETA";$E$91:$E$100)+SUMAR.SI($B$91:$B$100;"CARTON";$E$91:$E$100)</v>
      </c>
    </row>
    <row r="99" spans="2:10" x14ac:dyDescent="0.3">
      <c r="B99" s="51" t="s">
        <v>834</v>
      </c>
      <c r="C99" s="51" t="s">
        <v>806</v>
      </c>
      <c r="D99" s="51" t="s">
        <v>820</v>
      </c>
      <c r="E99" s="51">
        <v>54565</v>
      </c>
    </row>
    <row r="100" spans="2:10" x14ac:dyDescent="0.3">
      <c r="B100" s="51" t="s">
        <v>819</v>
      </c>
      <c r="C100" s="51" t="s">
        <v>809</v>
      </c>
      <c r="D100" s="51" t="s">
        <v>820</v>
      </c>
      <c r="E100" s="51">
        <v>56834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965B-CD9F-4069-906C-76269E752F0A}">
  <dimension ref="A8:O476"/>
  <sheetViews>
    <sheetView showGridLines="0" workbookViewId="0">
      <selection activeCell="A9" sqref="A9"/>
    </sheetView>
  </sheetViews>
  <sheetFormatPr baseColWidth="10" defaultRowHeight="14.4" x14ac:dyDescent="0.3"/>
  <cols>
    <col min="2" max="2" width="45.77734375" bestFit="1" customWidth="1"/>
    <col min="3" max="3" width="17.21875" bestFit="1" customWidth="1"/>
    <col min="4" max="4" width="5.77734375" bestFit="1" customWidth="1"/>
    <col min="5" max="5" width="12.6640625" bestFit="1" customWidth="1"/>
    <col min="7" max="7" width="13.6640625" customWidth="1"/>
    <col min="11" max="11" width="16.44140625" bestFit="1" customWidth="1"/>
  </cols>
  <sheetData>
    <row r="8" spans="1:13" ht="18" x14ac:dyDescent="0.35">
      <c r="A8" s="10" t="s">
        <v>854</v>
      </c>
    </row>
    <row r="9" spans="1:13" ht="18" x14ac:dyDescent="0.35">
      <c r="A9" s="10" t="s">
        <v>864</v>
      </c>
    </row>
    <row r="10" spans="1:13" x14ac:dyDescent="0.3">
      <c r="A10" t="s">
        <v>855</v>
      </c>
      <c r="B10" t="s">
        <v>858</v>
      </c>
    </row>
    <row r="11" spans="1:13" x14ac:dyDescent="0.3">
      <c r="A11" t="s">
        <v>856</v>
      </c>
      <c r="B11" t="s">
        <v>859</v>
      </c>
    </row>
    <row r="12" spans="1:13" x14ac:dyDescent="0.3">
      <c r="A12" t="s">
        <v>860</v>
      </c>
      <c r="B12" t="s">
        <v>861</v>
      </c>
    </row>
    <row r="13" spans="1:13" x14ac:dyDescent="0.3">
      <c r="A13" t="s">
        <v>862</v>
      </c>
      <c r="B13" t="s">
        <v>863</v>
      </c>
      <c r="J13" s="4" t="s">
        <v>865</v>
      </c>
    </row>
    <row r="14" spans="1:13" x14ac:dyDescent="0.3">
      <c r="J14" s="4" t="s">
        <v>875</v>
      </c>
      <c r="M14" s="59"/>
    </row>
    <row r="15" spans="1:13" x14ac:dyDescent="0.3">
      <c r="J15" s="4" t="s">
        <v>876</v>
      </c>
      <c r="M15" s="59"/>
    </row>
    <row r="16" spans="1:13" x14ac:dyDescent="0.3">
      <c r="J16" s="4"/>
    </row>
    <row r="18" spans="2:15" ht="62.4" x14ac:dyDescent="0.3">
      <c r="B18" s="25" t="s">
        <v>83</v>
      </c>
      <c r="C18" s="25" t="s">
        <v>84</v>
      </c>
      <c r="D18" s="25" t="s">
        <v>85</v>
      </c>
      <c r="E18" s="25" t="s">
        <v>86</v>
      </c>
      <c r="F18" s="64" t="s">
        <v>857</v>
      </c>
      <c r="G18" s="64" t="s">
        <v>853</v>
      </c>
      <c r="K18" s="25" t="s">
        <v>84</v>
      </c>
      <c r="L18" s="52" t="s">
        <v>868</v>
      </c>
      <c r="M18" s="52" t="s">
        <v>869</v>
      </c>
      <c r="N18" s="52" t="s">
        <v>870</v>
      </c>
      <c r="O18" s="58" t="s">
        <v>874</v>
      </c>
    </row>
    <row r="19" spans="2:15" x14ac:dyDescent="0.3">
      <c r="B19" s="7" t="s">
        <v>87</v>
      </c>
      <c r="C19" s="7" t="s">
        <v>88</v>
      </c>
      <c r="D19" s="7" t="s">
        <v>89</v>
      </c>
      <c r="E19" s="24">
        <v>41019</v>
      </c>
      <c r="F19" s="26">
        <v>3492.43</v>
      </c>
      <c r="G19" s="7"/>
      <c r="K19" s="7" t="s">
        <v>88</v>
      </c>
      <c r="L19" s="7"/>
      <c r="M19" s="7"/>
      <c r="N19" s="7"/>
      <c r="O19" s="7"/>
    </row>
    <row r="20" spans="2:15" x14ac:dyDescent="0.3">
      <c r="B20" s="7" t="s">
        <v>90</v>
      </c>
      <c r="C20" s="7" t="s">
        <v>91</v>
      </c>
      <c r="D20" s="7" t="s">
        <v>92</v>
      </c>
      <c r="E20" s="24">
        <v>40998</v>
      </c>
      <c r="F20" s="26">
        <v>222.32</v>
      </c>
      <c r="G20" s="7"/>
      <c r="K20" s="7" t="s">
        <v>91</v>
      </c>
      <c r="L20" s="7"/>
      <c r="M20" s="7"/>
      <c r="N20" s="7"/>
      <c r="O20" s="7"/>
    </row>
    <row r="21" spans="2:15" x14ac:dyDescent="0.3">
      <c r="B21" s="7" t="s">
        <v>93</v>
      </c>
      <c r="C21" s="7" t="s">
        <v>91</v>
      </c>
      <c r="D21" s="7" t="s">
        <v>92</v>
      </c>
      <c r="E21" s="24">
        <v>40991</v>
      </c>
      <c r="F21" s="26">
        <v>5057.2700000000004</v>
      </c>
      <c r="G21" s="7"/>
      <c r="K21" s="7" t="s">
        <v>100</v>
      </c>
      <c r="L21" s="7"/>
      <c r="M21" s="7"/>
      <c r="N21" s="7"/>
      <c r="O21" s="7"/>
    </row>
    <row r="22" spans="2:15" x14ac:dyDescent="0.3">
      <c r="B22" s="7" t="s">
        <v>95</v>
      </c>
      <c r="C22" s="7" t="s">
        <v>91</v>
      </c>
      <c r="D22" s="7" t="s">
        <v>92</v>
      </c>
      <c r="E22" s="24">
        <v>40991</v>
      </c>
      <c r="F22" s="26">
        <v>9942.9500000000007</v>
      </c>
      <c r="G22" s="7"/>
      <c r="K22" s="7" t="s">
        <v>116</v>
      </c>
      <c r="L22" s="7"/>
      <c r="M22" s="7"/>
      <c r="N22" s="7"/>
      <c r="O22" s="7"/>
    </row>
    <row r="23" spans="2:15" x14ac:dyDescent="0.3">
      <c r="B23" s="7" t="s">
        <v>97</v>
      </c>
      <c r="C23" s="7" t="s">
        <v>91</v>
      </c>
      <c r="D23" s="7" t="s">
        <v>92</v>
      </c>
      <c r="E23" s="24">
        <v>40977</v>
      </c>
      <c r="F23" s="26">
        <v>7270.47</v>
      </c>
      <c r="G23" s="7"/>
      <c r="K23" s="7" t="s">
        <v>119</v>
      </c>
      <c r="L23" s="7"/>
      <c r="M23" s="7"/>
      <c r="N23" s="7"/>
      <c r="O23" s="7"/>
    </row>
    <row r="24" spans="2:15" x14ac:dyDescent="0.3">
      <c r="B24" s="7" t="s">
        <v>99</v>
      </c>
      <c r="C24" s="7" t="s">
        <v>100</v>
      </c>
      <c r="D24" s="7" t="s">
        <v>96</v>
      </c>
      <c r="E24" s="24">
        <v>40970</v>
      </c>
      <c r="F24" s="26">
        <v>9156.5499999999993</v>
      </c>
      <c r="G24" s="7"/>
      <c r="K24" s="7" t="s">
        <v>126</v>
      </c>
      <c r="L24" s="7"/>
      <c r="M24" s="7"/>
      <c r="N24" s="7"/>
      <c r="O24" s="7"/>
    </row>
    <row r="25" spans="2:15" x14ac:dyDescent="0.3">
      <c r="B25" s="7" t="s">
        <v>101</v>
      </c>
      <c r="C25" s="7" t="s">
        <v>100</v>
      </c>
      <c r="D25" s="7" t="s">
        <v>96</v>
      </c>
      <c r="E25" s="24">
        <v>40963</v>
      </c>
      <c r="F25" s="26">
        <v>6038.2</v>
      </c>
      <c r="G25" s="7"/>
      <c r="K25" s="7" t="s">
        <v>139</v>
      </c>
      <c r="L25" s="7"/>
      <c r="M25" s="7"/>
      <c r="N25" s="7"/>
      <c r="O25" s="7"/>
    </row>
    <row r="26" spans="2:15" x14ac:dyDescent="0.3">
      <c r="B26" s="7" t="s">
        <v>102</v>
      </c>
      <c r="C26" s="7" t="s">
        <v>100</v>
      </c>
      <c r="D26" s="7" t="s">
        <v>96</v>
      </c>
      <c r="E26" s="24">
        <v>40963</v>
      </c>
      <c r="F26" s="26">
        <v>6217.1</v>
      </c>
      <c r="G26" s="7"/>
      <c r="K26" s="7" t="s">
        <v>154</v>
      </c>
      <c r="L26" s="7"/>
      <c r="M26" s="7"/>
      <c r="N26" s="7"/>
      <c r="O26" s="7"/>
    </row>
    <row r="27" spans="2:15" x14ac:dyDescent="0.3">
      <c r="B27" s="7" t="s">
        <v>103</v>
      </c>
      <c r="C27" s="7" t="s">
        <v>100</v>
      </c>
      <c r="D27" s="7" t="s">
        <v>96</v>
      </c>
      <c r="E27" s="24">
        <v>40949</v>
      </c>
      <c r="F27" s="26">
        <v>1387.41</v>
      </c>
      <c r="G27" s="7"/>
      <c r="K27" s="7" t="s">
        <v>175</v>
      </c>
      <c r="L27" s="7"/>
      <c r="M27" s="7"/>
      <c r="N27" s="7"/>
      <c r="O27" s="7"/>
    </row>
    <row r="28" spans="2:15" x14ac:dyDescent="0.3">
      <c r="B28" s="7" t="s">
        <v>104</v>
      </c>
      <c r="C28" s="7" t="s">
        <v>100</v>
      </c>
      <c r="D28" s="7" t="s">
        <v>96</v>
      </c>
      <c r="E28" s="24">
        <v>40949</v>
      </c>
      <c r="F28" s="26">
        <v>574.33000000000004</v>
      </c>
      <c r="G28" s="7"/>
      <c r="K28" s="7" t="s">
        <v>317</v>
      </c>
      <c r="L28" s="7"/>
      <c r="M28" s="7"/>
      <c r="N28" s="7"/>
      <c r="O28" s="7"/>
    </row>
    <row r="29" spans="2:15" x14ac:dyDescent="0.3">
      <c r="B29" s="7" t="s">
        <v>105</v>
      </c>
      <c r="C29" s="7" t="s">
        <v>100</v>
      </c>
      <c r="D29" s="7" t="s">
        <v>96</v>
      </c>
      <c r="E29" s="24">
        <v>40935</v>
      </c>
      <c r="F29" s="26">
        <v>750.01</v>
      </c>
      <c r="G29" s="7"/>
      <c r="K29" s="7" t="s">
        <v>319</v>
      </c>
      <c r="L29" s="7"/>
      <c r="M29" s="7"/>
      <c r="N29" s="7"/>
      <c r="O29" s="7"/>
    </row>
    <row r="30" spans="2:15" x14ac:dyDescent="0.3">
      <c r="B30" s="7" t="s">
        <v>106</v>
      </c>
      <c r="C30" s="7" t="s">
        <v>100</v>
      </c>
      <c r="D30" s="7" t="s">
        <v>96</v>
      </c>
      <c r="E30" s="24">
        <v>40935</v>
      </c>
      <c r="F30" s="26">
        <v>4274.58</v>
      </c>
      <c r="G30" s="7"/>
      <c r="K30" s="7" t="s">
        <v>98</v>
      </c>
      <c r="L30" s="7"/>
      <c r="M30" s="7"/>
      <c r="N30" s="7"/>
      <c r="O30" s="7"/>
    </row>
    <row r="31" spans="2:15" x14ac:dyDescent="0.3">
      <c r="B31" s="7" t="s">
        <v>107</v>
      </c>
      <c r="C31" s="7" t="s">
        <v>100</v>
      </c>
      <c r="D31" s="7" t="s">
        <v>96</v>
      </c>
      <c r="E31" s="24">
        <v>40935</v>
      </c>
      <c r="F31" s="26">
        <v>4055.2</v>
      </c>
      <c r="G31" s="7"/>
      <c r="K31" s="7" t="s">
        <v>297</v>
      </c>
      <c r="L31" s="7"/>
      <c r="M31" s="7"/>
      <c r="N31" s="7"/>
      <c r="O31" s="7"/>
    </row>
    <row r="32" spans="2:15" x14ac:dyDescent="0.3">
      <c r="B32" s="7" t="s">
        <v>108</v>
      </c>
      <c r="C32" s="7" t="s">
        <v>100</v>
      </c>
      <c r="D32" s="7" t="s">
        <v>96</v>
      </c>
      <c r="E32" s="24">
        <v>40935</v>
      </c>
      <c r="F32" s="26">
        <v>6439.34</v>
      </c>
      <c r="G32" s="7"/>
      <c r="K32" s="7" t="s">
        <v>397</v>
      </c>
      <c r="L32" s="7"/>
      <c r="M32" s="7"/>
      <c r="N32" s="7"/>
      <c r="O32" s="7"/>
    </row>
    <row r="33" spans="2:15" x14ac:dyDescent="0.3">
      <c r="B33" s="7" t="s">
        <v>110</v>
      </c>
      <c r="C33" s="7" t="s">
        <v>100</v>
      </c>
      <c r="D33" s="7" t="s">
        <v>96</v>
      </c>
      <c r="E33" s="24">
        <v>40928</v>
      </c>
      <c r="F33" s="26">
        <v>5065.72</v>
      </c>
      <c r="G33" s="7"/>
      <c r="K33" s="7" t="s">
        <v>305</v>
      </c>
      <c r="L33" s="7"/>
      <c r="M33" s="7"/>
      <c r="N33" s="7"/>
      <c r="O33" s="7"/>
    </row>
    <row r="34" spans="2:15" x14ac:dyDescent="0.3">
      <c r="B34" s="7" t="s">
        <v>111</v>
      </c>
      <c r="C34" s="7" t="s">
        <v>100</v>
      </c>
      <c r="D34" s="7" t="s">
        <v>96</v>
      </c>
      <c r="E34" s="24">
        <v>40928</v>
      </c>
      <c r="F34" s="26">
        <v>8528.48</v>
      </c>
      <c r="G34" s="7"/>
      <c r="K34" s="7" t="s">
        <v>188</v>
      </c>
      <c r="L34" s="7"/>
      <c r="M34" s="7"/>
      <c r="N34" s="7"/>
      <c r="O34" s="7"/>
    </row>
    <row r="35" spans="2:15" x14ac:dyDescent="0.3">
      <c r="B35" s="7" t="s">
        <v>112</v>
      </c>
      <c r="C35" s="7" t="s">
        <v>100</v>
      </c>
      <c r="D35" s="7" t="s">
        <v>96</v>
      </c>
      <c r="E35" s="24">
        <v>40928</v>
      </c>
      <c r="F35" s="26">
        <v>5756.93</v>
      </c>
      <c r="G35" s="7"/>
      <c r="K35" s="7" t="s">
        <v>289</v>
      </c>
      <c r="L35" s="7"/>
      <c r="M35" s="7"/>
      <c r="N35" s="7"/>
      <c r="O35" s="7"/>
    </row>
    <row r="36" spans="2:15" x14ac:dyDescent="0.3">
      <c r="B36" s="7" t="s">
        <v>113</v>
      </c>
      <c r="C36" s="7" t="s">
        <v>100</v>
      </c>
      <c r="D36" s="7" t="s">
        <v>96</v>
      </c>
      <c r="E36" s="24">
        <v>40893</v>
      </c>
      <c r="F36" s="26">
        <v>2585.3000000000002</v>
      </c>
      <c r="G36" s="7"/>
      <c r="K36" s="7" t="s">
        <v>453</v>
      </c>
      <c r="L36" s="7"/>
      <c r="M36" s="7"/>
      <c r="N36" s="7"/>
      <c r="O36" s="7"/>
    </row>
    <row r="37" spans="2:15" x14ac:dyDescent="0.3">
      <c r="B37" s="7" t="s">
        <v>114</v>
      </c>
      <c r="C37" s="7" t="s">
        <v>100</v>
      </c>
      <c r="D37" s="7" t="s">
        <v>96</v>
      </c>
      <c r="E37" s="24">
        <v>40893</v>
      </c>
      <c r="F37" s="26">
        <v>1888.1</v>
      </c>
      <c r="G37" s="7"/>
      <c r="K37" s="7" t="s">
        <v>559</v>
      </c>
      <c r="L37" s="7"/>
      <c r="M37" s="7"/>
      <c r="N37" s="7"/>
      <c r="O37" s="7"/>
    </row>
    <row r="38" spans="2:15" x14ac:dyDescent="0.3">
      <c r="B38" s="7" t="s">
        <v>115</v>
      </c>
      <c r="C38" s="7" t="s">
        <v>116</v>
      </c>
      <c r="D38" s="7" t="s">
        <v>117</v>
      </c>
      <c r="E38" s="24">
        <v>40865</v>
      </c>
      <c r="F38" s="26">
        <v>1033.6099999999999</v>
      </c>
      <c r="G38" s="7"/>
    </row>
    <row r="39" spans="2:15" x14ac:dyDescent="0.3">
      <c r="B39" s="7" t="s">
        <v>118</v>
      </c>
      <c r="C39" s="7" t="s">
        <v>119</v>
      </c>
      <c r="D39" s="7" t="s">
        <v>120</v>
      </c>
      <c r="E39" s="24">
        <v>40865</v>
      </c>
      <c r="F39" s="26">
        <v>237.71</v>
      </c>
      <c r="G39" s="7"/>
    </row>
    <row r="40" spans="2:15" x14ac:dyDescent="0.3">
      <c r="B40" s="7" t="s">
        <v>121</v>
      </c>
      <c r="C40" s="7" t="s">
        <v>119</v>
      </c>
      <c r="D40" s="7" t="s">
        <v>120</v>
      </c>
      <c r="E40" s="24">
        <v>40857</v>
      </c>
      <c r="F40" s="26">
        <v>8579.24</v>
      </c>
      <c r="G40" s="7"/>
    </row>
    <row r="41" spans="2:15" x14ac:dyDescent="0.3">
      <c r="B41" s="7" t="s">
        <v>122</v>
      </c>
      <c r="C41" s="7" t="s">
        <v>119</v>
      </c>
      <c r="D41" s="7" t="s">
        <v>120</v>
      </c>
      <c r="E41" s="24">
        <v>40851</v>
      </c>
      <c r="F41" s="26">
        <v>1753.92</v>
      </c>
      <c r="G41" s="7"/>
    </row>
    <row r="42" spans="2:15" x14ac:dyDescent="0.3">
      <c r="B42" s="7" t="s">
        <v>123</v>
      </c>
      <c r="C42" s="7" t="s">
        <v>119</v>
      </c>
      <c r="D42" s="7" t="s">
        <v>120</v>
      </c>
      <c r="E42" s="24">
        <v>40851</v>
      </c>
      <c r="F42" s="26">
        <v>9251.7900000000009</v>
      </c>
      <c r="G42" s="7"/>
    </row>
    <row r="43" spans="2:15" x14ac:dyDescent="0.3">
      <c r="B43" s="7" t="s">
        <v>124</v>
      </c>
      <c r="C43" s="7" t="s">
        <v>119</v>
      </c>
      <c r="D43" s="7" t="s">
        <v>120</v>
      </c>
      <c r="E43" s="24">
        <v>40844</v>
      </c>
      <c r="F43" s="26">
        <v>6339.77</v>
      </c>
      <c r="G43" s="7"/>
    </row>
    <row r="44" spans="2:15" x14ac:dyDescent="0.3">
      <c r="B44" s="7" t="s">
        <v>125</v>
      </c>
      <c r="C44" s="7" t="s">
        <v>126</v>
      </c>
      <c r="D44" s="7" t="s">
        <v>127</v>
      </c>
      <c r="E44" s="24">
        <v>40837</v>
      </c>
      <c r="F44" s="26">
        <v>4252.25</v>
      </c>
      <c r="G44" s="7"/>
    </row>
    <row r="45" spans="2:15" x14ac:dyDescent="0.3">
      <c r="B45" s="7" t="s">
        <v>128</v>
      </c>
      <c r="C45" s="7" t="s">
        <v>126</v>
      </c>
      <c r="D45" s="7" t="s">
        <v>127</v>
      </c>
      <c r="E45" s="24">
        <v>40837</v>
      </c>
      <c r="F45" s="26">
        <v>7565.21</v>
      </c>
      <c r="G45" s="7"/>
    </row>
    <row r="46" spans="2:15" x14ac:dyDescent="0.3">
      <c r="B46" s="7" t="s">
        <v>129</v>
      </c>
      <c r="C46" s="7" t="s">
        <v>126</v>
      </c>
      <c r="D46" s="7" t="s">
        <v>127</v>
      </c>
      <c r="E46" s="24">
        <v>40837</v>
      </c>
      <c r="F46" s="26">
        <v>5762.42</v>
      </c>
      <c r="G46" s="7"/>
    </row>
    <row r="47" spans="2:15" x14ac:dyDescent="0.3">
      <c r="B47" s="7" t="s">
        <v>130</v>
      </c>
      <c r="C47" s="7" t="s">
        <v>126</v>
      </c>
      <c r="D47" s="7" t="s">
        <v>127</v>
      </c>
      <c r="E47" s="24">
        <v>40837</v>
      </c>
      <c r="F47" s="26">
        <v>3257.52</v>
      </c>
      <c r="G47" s="7"/>
    </row>
    <row r="48" spans="2:15" x14ac:dyDescent="0.3">
      <c r="B48" s="7" t="s">
        <v>131</v>
      </c>
      <c r="C48" s="7" t="s">
        <v>126</v>
      </c>
      <c r="D48" s="7" t="s">
        <v>127</v>
      </c>
      <c r="E48" s="24">
        <v>40830</v>
      </c>
      <c r="F48" s="26">
        <v>3140.26</v>
      </c>
      <c r="G48" s="7"/>
    </row>
    <row r="49" spans="2:7" x14ac:dyDescent="0.3">
      <c r="B49" s="7" t="s">
        <v>132</v>
      </c>
      <c r="C49" s="7" t="s">
        <v>126</v>
      </c>
      <c r="D49" s="7" t="s">
        <v>127</v>
      </c>
      <c r="E49" s="24">
        <v>40830</v>
      </c>
      <c r="F49" s="26">
        <v>9698.81</v>
      </c>
      <c r="G49" s="7"/>
    </row>
    <row r="50" spans="2:7" x14ac:dyDescent="0.3">
      <c r="B50" s="7" t="s">
        <v>133</v>
      </c>
      <c r="C50" s="7" t="s">
        <v>126</v>
      </c>
      <c r="D50" s="7" t="s">
        <v>127</v>
      </c>
      <c r="E50" s="24">
        <v>40830</v>
      </c>
      <c r="F50" s="26">
        <v>5577.75</v>
      </c>
      <c r="G50" s="7"/>
    </row>
    <row r="51" spans="2:7" x14ac:dyDescent="0.3">
      <c r="B51" s="7" t="s">
        <v>134</v>
      </c>
      <c r="C51" s="7" t="s">
        <v>126</v>
      </c>
      <c r="D51" s="7" t="s">
        <v>127</v>
      </c>
      <c r="E51" s="24">
        <v>40830</v>
      </c>
      <c r="F51" s="26">
        <v>7454.08</v>
      </c>
      <c r="G51" s="7"/>
    </row>
    <row r="52" spans="2:7" x14ac:dyDescent="0.3">
      <c r="B52" s="7" t="s">
        <v>135</v>
      </c>
      <c r="C52" s="7" t="s">
        <v>126</v>
      </c>
      <c r="D52" s="7" t="s">
        <v>127</v>
      </c>
      <c r="E52" s="24">
        <v>40823</v>
      </c>
      <c r="F52" s="26">
        <v>7002.06</v>
      </c>
      <c r="G52" s="7"/>
    </row>
    <row r="53" spans="2:7" x14ac:dyDescent="0.3">
      <c r="B53" s="7" t="s">
        <v>136</v>
      </c>
      <c r="C53" s="7" t="s">
        <v>139</v>
      </c>
      <c r="D53" s="7" t="s">
        <v>140</v>
      </c>
      <c r="E53" s="24">
        <v>40823</v>
      </c>
      <c r="F53" s="26">
        <v>8243.6200000000008</v>
      </c>
      <c r="G53" s="7"/>
    </row>
    <row r="54" spans="2:7" x14ac:dyDescent="0.3">
      <c r="B54" s="7" t="s">
        <v>137</v>
      </c>
      <c r="C54" s="7" t="s">
        <v>139</v>
      </c>
      <c r="D54" s="7" t="s">
        <v>140</v>
      </c>
      <c r="E54" s="24">
        <v>40816</v>
      </c>
      <c r="F54" s="26">
        <v>666.28</v>
      </c>
      <c r="G54" s="7"/>
    </row>
    <row r="55" spans="2:7" x14ac:dyDescent="0.3">
      <c r="B55" s="7" t="s">
        <v>138</v>
      </c>
      <c r="C55" s="7" t="s">
        <v>139</v>
      </c>
      <c r="D55" s="7" t="s">
        <v>140</v>
      </c>
      <c r="E55" s="24">
        <v>40809</v>
      </c>
      <c r="F55" s="26">
        <v>5586.95</v>
      </c>
      <c r="G55" s="7"/>
    </row>
    <row r="56" spans="2:7" x14ac:dyDescent="0.3">
      <c r="B56" s="7" t="s">
        <v>141</v>
      </c>
      <c r="C56" s="7" t="s">
        <v>139</v>
      </c>
      <c r="D56" s="7" t="s">
        <v>140</v>
      </c>
      <c r="E56" s="24">
        <v>40809</v>
      </c>
      <c r="F56" s="26">
        <v>4739.53</v>
      </c>
      <c r="G56" s="7"/>
    </row>
    <row r="57" spans="2:7" x14ac:dyDescent="0.3">
      <c r="B57" s="7" t="s">
        <v>142</v>
      </c>
      <c r="C57" s="7" t="s">
        <v>139</v>
      </c>
      <c r="D57" s="7" t="s">
        <v>140</v>
      </c>
      <c r="E57" s="24">
        <v>40795</v>
      </c>
      <c r="F57" s="26">
        <v>8970.11</v>
      </c>
      <c r="G57" s="7"/>
    </row>
    <row r="58" spans="2:7" x14ac:dyDescent="0.3">
      <c r="B58" s="7" t="s">
        <v>143</v>
      </c>
      <c r="C58" s="7" t="s">
        <v>139</v>
      </c>
      <c r="D58" s="7" t="s">
        <v>140</v>
      </c>
      <c r="E58" s="24">
        <v>40788</v>
      </c>
      <c r="F58" s="26">
        <v>1907.67</v>
      </c>
      <c r="G58" s="7"/>
    </row>
    <row r="59" spans="2:7" x14ac:dyDescent="0.3">
      <c r="B59" s="7" t="s">
        <v>144</v>
      </c>
      <c r="C59" s="7" t="s">
        <v>139</v>
      </c>
      <c r="D59" s="7" t="s">
        <v>140</v>
      </c>
      <c r="E59" s="24">
        <v>40788</v>
      </c>
      <c r="F59" s="26">
        <v>8838.64</v>
      </c>
      <c r="G59" s="7"/>
    </row>
    <row r="60" spans="2:7" x14ac:dyDescent="0.3">
      <c r="B60" s="7" t="s">
        <v>145</v>
      </c>
      <c r="C60" s="7" t="s">
        <v>139</v>
      </c>
      <c r="D60" s="7" t="s">
        <v>140</v>
      </c>
      <c r="E60" s="24">
        <v>40774</v>
      </c>
      <c r="F60" s="26">
        <v>2382.91</v>
      </c>
      <c r="G60" s="7"/>
    </row>
    <row r="61" spans="2:7" x14ac:dyDescent="0.3">
      <c r="B61" s="7" t="s">
        <v>146</v>
      </c>
      <c r="C61" s="7" t="s">
        <v>139</v>
      </c>
      <c r="D61" s="7" t="s">
        <v>140</v>
      </c>
      <c r="E61" s="24">
        <v>40774</v>
      </c>
      <c r="F61" s="26">
        <v>8064.35</v>
      </c>
      <c r="G61" s="7"/>
    </row>
    <row r="62" spans="2:7" x14ac:dyDescent="0.3">
      <c r="B62" s="7" t="s">
        <v>147</v>
      </c>
      <c r="C62" s="7" t="s">
        <v>139</v>
      </c>
      <c r="D62" s="7" t="s">
        <v>140</v>
      </c>
      <c r="E62" s="24">
        <v>40774</v>
      </c>
      <c r="F62" s="26">
        <v>7213.25</v>
      </c>
      <c r="G62" s="7"/>
    </row>
    <row r="63" spans="2:7" x14ac:dyDescent="0.3">
      <c r="B63" s="7" t="s">
        <v>148</v>
      </c>
      <c r="C63" s="7" t="s">
        <v>154</v>
      </c>
      <c r="D63" s="7" t="s">
        <v>155</v>
      </c>
      <c r="E63" s="24">
        <v>40773</v>
      </c>
      <c r="F63" s="26">
        <v>7504.16</v>
      </c>
      <c r="G63" s="7"/>
    </row>
    <row r="64" spans="2:7" x14ac:dyDescent="0.3">
      <c r="B64" s="7" t="s">
        <v>149</v>
      </c>
      <c r="C64" s="7" t="s">
        <v>154</v>
      </c>
      <c r="D64" s="7" t="s">
        <v>155</v>
      </c>
      <c r="E64" s="24">
        <v>40767</v>
      </c>
      <c r="F64" s="26">
        <v>7673.18</v>
      </c>
      <c r="G64" s="7"/>
    </row>
    <row r="65" spans="2:7" x14ac:dyDescent="0.3">
      <c r="B65" s="7" t="s">
        <v>150</v>
      </c>
      <c r="C65" s="7" t="s">
        <v>154</v>
      </c>
      <c r="D65" s="7" t="s">
        <v>155</v>
      </c>
      <c r="E65" s="24">
        <v>40760</v>
      </c>
      <c r="F65" s="26">
        <v>5718.04</v>
      </c>
      <c r="G65" s="7"/>
    </row>
    <row r="66" spans="2:7" x14ac:dyDescent="0.3">
      <c r="B66" s="7" t="s">
        <v>151</v>
      </c>
      <c r="C66" s="7" t="s">
        <v>154</v>
      </c>
      <c r="D66" s="7" t="s">
        <v>155</v>
      </c>
      <c r="E66" s="24">
        <v>40760</v>
      </c>
      <c r="F66" s="26">
        <v>157.38</v>
      </c>
      <c r="G66" s="7"/>
    </row>
    <row r="67" spans="2:7" x14ac:dyDescent="0.3">
      <c r="B67" s="7" t="s">
        <v>152</v>
      </c>
      <c r="C67" s="7" t="s">
        <v>154</v>
      </c>
      <c r="D67" s="7" t="s">
        <v>155</v>
      </c>
      <c r="E67" s="24">
        <v>40753</v>
      </c>
      <c r="F67" s="26">
        <v>486.22</v>
      </c>
      <c r="G67" s="7"/>
    </row>
    <row r="68" spans="2:7" x14ac:dyDescent="0.3">
      <c r="B68" s="7" t="s">
        <v>153</v>
      </c>
      <c r="C68" s="7" t="s">
        <v>154</v>
      </c>
      <c r="D68" s="7" t="s">
        <v>155</v>
      </c>
      <c r="E68" s="24">
        <v>40753</v>
      </c>
      <c r="F68" s="26">
        <v>5381.37</v>
      </c>
      <c r="G68" s="7"/>
    </row>
    <row r="69" spans="2:7" x14ac:dyDescent="0.3">
      <c r="B69" s="7" t="s">
        <v>156</v>
      </c>
      <c r="C69" s="7" t="s">
        <v>154</v>
      </c>
      <c r="D69" s="7" t="s">
        <v>155</v>
      </c>
      <c r="E69" s="24">
        <v>40753</v>
      </c>
      <c r="F69" s="26">
        <v>4115.93</v>
      </c>
      <c r="G69" s="7"/>
    </row>
    <row r="70" spans="2:7" x14ac:dyDescent="0.3">
      <c r="B70" s="7" t="s">
        <v>157</v>
      </c>
      <c r="C70" s="7" t="s">
        <v>154</v>
      </c>
      <c r="D70" s="7" t="s">
        <v>155</v>
      </c>
      <c r="E70" s="24">
        <v>40746</v>
      </c>
      <c r="F70" s="26">
        <v>2977.51</v>
      </c>
      <c r="G70" s="7"/>
    </row>
    <row r="71" spans="2:7" x14ac:dyDescent="0.3">
      <c r="B71" s="7" t="s">
        <v>158</v>
      </c>
      <c r="C71" s="7" t="s">
        <v>154</v>
      </c>
      <c r="D71" s="7" t="s">
        <v>155</v>
      </c>
      <c r="E71" s="24">
        <v>40746</v>
      </c>
      <c r="F71" s="26">
        <v>7411.81</v>
      </c>
      <c r="G71" s="7"/>
    </row>
    <row r="72" spans="2:7" x14ac:dyDescent="0.3">
      <c r="B72" s="7" t="s">
        <v>159</v>
      </c>
      <c r="C72" s="7" t="s">
        <v>154</v>
      </c>
      <c r="D72" s="7" t="s">
        <v>155</v>
      </c>
      <c r="E72" s="24">
        <v>40746</v>
      </c>
      <c r="F72" s="26">
        <v>3972.19</v>
      </c>
      <c r="G72" s="7"/>
    </row>
    <row r="73" spans="2:7" x14ac:dyDescent="0.3">
      <c r="B73" s="7" t="s">
        <v>160</v>
      </c>
      <c r="C73" s="7" t="s">
        <v>154</v>
      </c>
      <c r="D73" s="7" t="s">
        <v>155</v>
      </c>
      <c r="E73" s="24">
        <v>40739</v>
      </c>
      <c r="F73" s="26">
        <v>107.23</v>
      </c>
      <c r="G73" s="7"/>
    </row>
    <row r="74" spans="2:7" x14ac:dyDescent="0.3">
      <c r="B74" s="7" t="s">
        <v>161</v>
      </c>
      <c r="C74" s="7" t="s">
        <v>154</v>
      </c>
      <c r="D74" s="7" t="s">
        <v>155</v>
      </c>
      <c r="E74" s="24">
        <v>40739</v>
      </c>
      <c r="F74" s="26">
        <v>8148.26</v>
      </c>
      <c r="G74" s="7"/>
    </row>
    <row r="75" spans="2:7" x14ac:dyDescent="0.3">
      <c r="B75" s="7" t="s">
        <v>162</v>
      </c>
      <c r="C75" s="7" t="s">
        <v>154</v>
      </c>
      <c r="D75" s="7" t="s">
        <v>155</v>
      </c>
      <c r="E75" s="24">
        <v>40739</v>
      </c>
      <c r="F75" s="26">
        <v>6655.97</v>
      </c>
      <c r="G75" s="7"/>
    </row>
    <row r="76" spans="2:7" x14ac:dyDescent="0.3">
      <c r="B76" s="7" t="s">
        <v>163</v>
      </c>
      <c r="C76" s="7" t="s">
        <v>154</v>
      </c>
      <c r="D76" s="7" t="s">
        <v>155</v>
      </c>
      <c r="E76" s="24">
        <v>40739</v>
      </c>
      <c r="F76" s="26">
        <v>1798.88</v>
      </c>
      <c r="G76" s="7"/>
    </row>
    <row r="77" spans="2:7" x14ac:dyDescent="0.3">
      <c r="B77" s="7" t="s">
        <v>164</v>
      </c>
      <c r="C77" s="7" t="s">
        <v>154</v>
      </c>
      <c r="D77" s="7" t="s">
        <v>155</v>
      </c>
      <c r="E77" s="24">
        <v>40732</v>
      </c>
      <c r="F77" s="26">
        <v>20.72</v>
      </c>
      <c r="G77" s="7"/>
    </row>
    <row r="78" spans="2:7" x14ac:dyDescent="0.3">
      <c r="B78" s="7" t="s">
        <v>165</v>
      </c>
      <c r="C78" s="7" t="s">
        <v>154</v>
      </c>
      <c r="D78" s="7" t="s">
        <v>155</v>
      </c>
      <c r="E78" s="24">
        <v>40732</v>
      </c>
      <c r="F78" s="26">
        <v>5720.46</v>
      </c>
      <c r="G78" s="7"/>
    </row>
    <row r="79" spans="2:7" x14ac:dyDescent="0.3">
      <c r="B79" s="7" t="s">
        <v>166</v>
      </c>
      <c r="C79" s="7" t="s">
        <v>154</v>
      </c>
      <c r="D79" s="7" t="s">
        <v>155</v>
      </c>
      <c r="E79" s="24">
        <v>40732</v>
      </c>
      <c r="F79" s="26">
        <v>483.91</v>
      </c>
      <c r="G79" s="7"/>
    </row>
    <row r="80" spans="2:7" x14ac:dyDescent="0.3">
      <c r="B80" s="7" t="s">
        <v>167</v>
      </c>
      <c r="C80" s="7" t="s">
        <v>154</v>
      </c>
      <c r="D80" s="7" t="s">
        <v>155</v>
      </c>
      <c r="E80" s="24">
        <v>40718</v>
      </c>
      <c r="F80" s="26">
        <v>7861.37</v>
      </c>
      <c r="G80" s="7"/>
    </row>
    <row r="81" spans="2:7" x14ac:dyDescent="0.3">
      <c r="B81" s="7" t="s">
        <v>168</v>
      </c>
      <c r="C81" s="7" t="s">
        <v>154</v>
      </c>
      <c r="D81" s="7" t="s">
        <v>155</v>
      </c>
      <c r="E81" s="24">
        <v>40711</v>
      </c>
      <c r="F81" s="26">
        <v>820.53</v>
      </c>
      <c r="G81" s="7"/>
    </row>
    <row r="82" spans="2:7" x14ac:dyDescent="0.3">
      <c r="B82" s="7" t="s">
        <v>169</v>
      </c>
      <c r="C82" s="7" t="s">
        <v>154</v>
      </c>
      <c r="D82" s="7" t="s">
        <v>155</v>
      </c>
      <c r="E82" s="24">
        <v>40711</v>
      </c>
      <c r="F82" s="26">
        <v>3429.22</v>
      </c>
      <c r="G82" s="7"/>
    </row>
    <row r="83" spans="2:7" x14ac:dyDescent="0.3">
      <c r="B83" s="7" t="s">
        <v>170</v>
      </c>
      <c r="C83" s="7" t="s">
        <v>154</v>
      </c>
      <c r="D83" s="7" t="s">
        <v>155</v>
      </c>
      <c r="E83" s="24">
        <v>40697</v>
      </c>
      <c r="F83" s="26">
        <v>6160.04</v>
      </c>
      <c r="G83" s="7"/>
    </row>
    <row r="84" spans="2:7" x14ac:dyDescent="0.3">
      <c r="B84" s="7" t="s">
        <v>171</v>
      </c>
      <c r="C84" s="7" t="s">
        <v>154</v>
      </c>
      <c r="D84" s="7" t="s">
        <v>155</v>
      </c>
      <c r="E84" s="24">
        <v>40690</v>
      </c>
      <c r="F84" s="26">
        <v>5560.96</v>
      </c>
      <c r="G84" s="7"/>
    </row>
    <row r="85" spans="2:7" x14ac:dyDescent="0.3">
      <c r="B85" s="7" t="s">
        <v>160</v>
      </c>
      <c r="C85" s="7" t="s">
        <v>154</v>
      </c>
      <c r="D85" s="7" t="s">
        <v>155</v>
      </c>
      <c r="E85" s="24">
        <v>40683</v>
      </c>
      <c r="F85" s="26">
        <v>5601.84</v>
      </c>
      <c r="G85" s="7"/>
    </row>
    <row r="86" spans="2:7" x14ac:dyDescent="0.3">
      <c r="B86" s="7" t="s">
        <v>172</v>
      </c>
      <c r="C86" s="7" t="s">
        <v>154</v>
      </c>
      <c r="D86" s="7" t="s">
        <v>155</v>
      </c>
      <c r="E86" s="24">
        <v>40683</v>
      </c>
      <c r="F86" s="26">
        <v>3730.58</v>
      </c>
      <c r="G86" s="7"/>
    </row>
    <row r="87" spans="2:7" x14ac:dyDescent="0.3">
      <c r="B87" s="7" t="s">
        <v>173</v>
      </c>
      <c r="C87" s="7" t="s">
        <v>154</v>
      </c>
      <c r="D87" s="7" t="s">
        <v>155</v>
      </c>
      <c r="E87" s="24">
        <v>40683</v>
      </c>
      <c r="F87" s="26">
        <v>1567.49</v>
      </c>
      <c r="G87" s="7"/>
    </row>
    <row r="88" spans="2:7" x14ac:dyDescent="0.3">
      <c r="B88" s="7" t="s">
        <v>174</v>
      </c>
      <c r="C88" s="7" t="s">
        <v>175</v>
      </c>
      <c r="D88" s="7" t="s">
        <v>109</v>
      </c>
      <c r="E88" s="24">
        <v>40669</v>
      </c>
      <c r="F88" s="26">
        <v>1441.49</v>
      </c>
      <c r="G88" s="7"/>
    </row>
    <row r="89" spans="2:7" x14ac:dyDescent="0.3">
      <c r="B89" s="7" t="s">
        <v>176</v>
      </c>
      <c r="C89" s="7" t="s">
        <v>175</v>
      </c>
      <c r="D89" s="7" t="s">
        <v>109</v>
      </c>
      <c r="E89" s="24">
        <v>40662</v>
      </c>
      <c r="F89" s="26">
        <v>4384.92</v>
      </c>
      <c r="G89" s="7"/>
    </row>
    <row r="90" spans="2:7" x14ac:dyDescent="0.3">
      <c r="B90" s="7" t="s">
        <v>177</v>
      </c>
      <c r="C90" s="7" t="s">
        <v>175</v>
      </c>
      <c r="D90" s="7" t="s">
        <v>109</v>
      </c>
      <c r="E90" s="24">
        <v>40662</v>
      </c>
      <c r="F90" s="26">
        <v>5783.08</v>
      </c>
      <c r="G90" s="7"/>
    </row>
    <row r="91" spans="2:7" x14ac:dyDescent="0.3">
      <c r="B91" s="7" t="s">
        <v>178</v>
      </c>
      <c r="C91" s="7" t="s">
        <v>175</v>
      </c>
      <c r="D91" s="7" t="s">
        <v>109</v>
      </c>
      <c r="E91" s="24">
        <v>40662</v>
      </c>
      <c r="F91" s="26">
        <v>4055.8</v>
      </c>
      <c r="G91" s="7"/>
    </row>
    <row r="92" spans="2:7" x14ac:dyDescent="0.3">
      <c r="B92" s="7" t="s">
        <v>179</v>
      </c>
      <c r="C92" s="7" t="s">
        <v>175</v>
      </c>
      <c r="D92" s="7" t="s">
        <v>109</v>
      </c>
      <c r="E92" s="24">
        <v>40662</v>
      </c>
      <c r="F92" s="26">
        <v>4021.96</v>
      </c>
      <c r="G92" s="7"/>
    </row>
    <row r="93" spans="2:7" x14ac:dyDescent="0.3">
      <c r="B93" s="7" t="s">
        <v>180</v>
      </c>
      <c r="C93" s="7" t="s">
        <v>175</v>
      </c>
      <c r="D93" s="7" t="s">
        <v>109</v>
      </c>
      <c r="E93" s="24">
        <v>40662</v>
      </c>
      <c r="F93" s="26">
        <v>6241.44</v>
      </c>
      <c r="G93" s="7"/>
    </row>
    <row r="94" spans="2:7" x14ac:dyDescent="0.3">
      <c r="B94" s="7" t="s">
        <v>181</v>
      </c>
      <c r="C94" s="7" t="s">
        <v>175</v>
      </c>
      <c r="D94" s="7" t="s">
        <v>109</v>
      </c>
      <c r="E94" s="24">
        <v>40648</v>
      </c>
      <c r="F94" s="26">
        <v>5522.69</v>
      </c>
      <c r="G94" s="7"/>
    </row>
    <row r="95" spans="2:7" x14ac:dyDescent="0.3">
      <c r="B95" s="7" t="s">
        <v>182</v>
      </c>
      <c r="C95" s="7" t="s">
        <v>175</v>
      </c>
      <c r="D95" s="7" t="s">
        <v>109</v>
      </c>
      <c r="E95" s="24">
        <v>40648</v>
      </c>
      <c r="F95" s="26">
        <v>1901.43</v>
      </c>
      <c r="G95" s="7"/>
    </row>
    <row r="96" spans="2:7" x14ac:dyDescent="0.3">
      <c r="B96" s="7" t="s">
        <v>183</v>
      </c>
      <c r="C96" s="7" t="s">
        <v>175</v>
      </c>
      <c r="D96" s="7" t="s">
        <v>109</v>
      </c>
      <c r="E96" s="24">
        <v>40648</v>
      </c>
      <c r="F96" s="26">
        <v>7322.86</v>
      </c>
      <c r="G96" s="7"/>
    </row>
    <row r="97" spans="2:7" x14ac:dyDescent="0.3">
      <c r="B97" s="7" t="s">
        <v>184</v>
      </c>
      <c r="C97" s="7" t="s">
        <v>175</v>
      </c>
      <c r="D97" s="7" t="s">
        <v>109</v>
      </c>
      <c r="E97" s="24">
        <v>40648</v>
      </c>
      <c r="F97" s="26">
        <v>5125.38</v>
      </c>
      <c r="G97" s="7"/>
    </row>
    <row r="98" spans="2:7" x14ac:dyDescent="0.3">
      <c r="B98" s="7" t="s">
        <v>185</v>
      </c>
      <c r="C98" s="7" t="s">
        <v>175</v>
      </c>
      <c r="D98" s="7" t="s">
        <v>109</v>
      </c>
      <c r="E98" s="24">
        <v>40648</v>
      </c>
      <c r="F98" s="26">
        <v>9211.01</v>
      </c>
      <c r="G98" s="7"/>
    </row>
    <row r="99" spans="2:7" x14ac:dyDescent="0.3">
      <c r="B99" s="7" t="s">
        <v>186</v>
      </c>
      <c r="C99" s="7" t="s">
        <v>175</v>
      </c>
      <c r="D99" s="7" t="s">
        <v>109</v>
      </c>
      <c r="E99" s="24">
        <v>40648</v>
      </c>
      <c r="F99" s="26">
        <v>6333.99</v>
      </c>
      <c r="G99" s="7"/>
    </row>
    <row r="100" spans="2:7" x14ac:dyDescent="0.3">
      <c r="B100" s="7" t="s">
        <v>187</v>
      </c>
      <c r="C100" s="7" t="s">
        <v>175</v>
      </c>
      <c r="D100" s="7" t="s">
        <v>109</v>
      </c>
      <c r="E100" s="24">
        <v>40641</v>
      </c>
      <c r="F100" s="26">
        <v>5654.29</v>
      </c>
      <c r="G100" s="7"/>
    </row>
    <row r="101" spans="2:7" x14ac:dyDescent="0.3">
      <c r="B101" s="7" t="s">
        <v>190</v>
      </c>
      <c r="C101" s="7" t="s">
        <v>175</v>
      </c>
      <c r="D101" s="7" t="s">
        <v>109</v>
      </c>
      <c r="E101" s="24">
        <v>40641</v>
      </c>
      <c r="F101" s="26">
        <v>9253.09</v>
      </c>
      <c r="G101" s="7"/>
    </row>
    <row r="102" spans="2:7" x14ac:dyDescent="0.3">
      <c r="B102" s="7" t="s">
        <v>191</v>
      </c>
      <c r="C102" s="7" t="s">
        <v>175</v>
      </c>
      <c r="D102" s="7" t="s">
        <v>109</v>
      </c>
      <c r="E102" s="24">
        <v>40627</v>
      </c>
      <c r="F102" s="26">
        <v>7891.92</v>
      </c>
      <c r="G102" s="7"/>
    </row>
    <row r="103" spans="2:7" x14ac:dyDescent="0.3">
      <c r="B103" s="7" t="s">
        <v>192</v>
      </c>
      <c r="C103" s="7" t="s">
        <v>175</v>
      </c>
      <c r="D103" s="7" t="s">
        <v>109</v>
      </c>
      <c r="E103" s="24">
        <v>40613</v>
      </c>
      <c r="F103" s="26">
        <v>4414.6899999999996</v>
      </c>
      <c r="G103" s="7"/>
    </row>
    <row r="104" spans="2:7" x14ac:dyDescent="0.3">
      <c r="B104" s="7" t="s">
        <v>193</v>
      </c>
      <c r="C104" s="7" t="s">
        <v>175</v>
      </c>
      <c r="D104" s="7" t="s">
        <v>109</v>
      </c>
      <c r="E104" s="24">
        <v>40613</v>
      </c>
      <c r="F104" s="26">
        <v>2431.91</v>
      </c>
      <c r="G104" s="7"/>
    </row>
    <row r="105" spans="2:7" x14ac:dyDescent="0.3">
      <c r="B105" s="7" t="s">
        <v>194</v>
      </c>
      <c r="C105" s="7" t="s">
        <v>175</v>
      </c>
      <c r="D105" s="7" t="s">
        <v>109</v>
      </c>
      <c r="E105" s="24">
        <v>40599</v>
      </c>
      <c r="F105" s="26">
        <v>2386.7800000000002</v>
      </c>
      <c r="G105" s="7"/>
    </row>
    <row r="106" spans="2:7" x14ac:dyDescent="0.3">
      <c r="B106" s="7" t="s">
        <v>195</v>
      </c>
      <c r="C106" s="7" t="s">
        <v>175</v>
      </c>
      <c r="D106" s="7" t="s">
        <v>109</v>
      </c>
      <c r="E106" s="24">
        <v>40592</v>
      </c>
      <c r="F106" s="26">
        <v>9636.77</v>
      </c>
      <c r="G106" s="7"/>
    </row>
    <row r="107" spans="2:7" x14ac:dyDescent="0.3">
      <c r="B107" s="7" t="s">
        <v>196</v>
      </c>
      <c r="C107" s="7" t="s">
        <v>175</v>
      </c>
      <c r="D107" s="7" t="s">
        <v>109</v>
      </c>
      <c r="E107" s="24">
        <v>40592</v>
      </c>
      <c r="F107" s="26">
        <v>4855.91</v>
      </c>
      <c r="G107" s="7"/>
    </row>
    <row r="108" spans="2:7" x14ac:dyDescent="0.3">
      <c r="B108" s="7" t="s">
        <v>197</v>
      </c>
      <c r="C108" s="7" t="s">
        <v>175</v>
      </c>
      <c r="D108" s="7" t="s">
        <v>109</v>
      </c>
      <c r="E108" s="24">
        <v>40592</v>
      </c>
      <c r="F108" s="26">
        <v>6259.01</v>
      </c>
      <c r="G108" s="7"/>
    </row>
    <row r="109" spans="2:7" x14ac:dyDescent="0.3">
      <c r="B109" s="7" t="s">
        <v>198</v>
      </c>
      <c r="C109" s="7" t="s">
        <v>175</v>
      </c>
      <c r="D109" s="7" t="s">
        <v>109</v>
      </c>
      <c r="E109" s="24">
        <v>40592</v>
      </c>
      <c r="F109" s="26">
        <v>6228.56</v>
      </c>
      <c r="G109" s="7"/>
    </row>
    <row r="110" spans="2:7" x14ac:dyDescent="0.3">
      <c r="B110" s="7" t="s">
        <v>199</v>
      </c>
      <c r="C110" s="7" t="s">
        <v>175</v>
      </c>
      <c r="D110" s="7" t="s">
        <v>109</v>
      </c>
      <c r="E110" s="24">
        <v>40585</v>
      </c>
      <c r="F110" s="26">
        <v>5442.01</v>
      </c>
      <c r="G110" s="7"/>
    </row>
    <row r="111" spans="2:7" x14ac:dyDescent="0.3">
      <c r="B111" s="7" t="s">
        <v>200</v>
      </c>
      <c r="C111" s="7" t="s">
        <v>175</v>
      </c>
      <c r="D111" s="7" t="s">
        <v>109</v>
      </c>
      <c r="E111" s="24">
        <v>40585</v>
      </c>
      <c r="F111" s="26">
        <v>1503.5</v>
      </c>
      <c r="G111" s="7"/>
    </row>
    <row r="112" spans="2:7" x14ac:dyDescent="0.3">
      <c r="B112" s="7" t="s">
        <v>201</v>
      </c>
      <c r="C112" s="7" t="s">
        <v>175</v>
      </c>
      <c r="D112" s="7" t="s">
        <v>109</v>
      </c>
      <c r="E112" s="24">
        <v>40585</v>
      </c>
      <c r="F112" s="26">
        <v>1729.36</v>
      </c>
      <c r="G112" s="7"/>
    </row>
    <row r="113" spans="2:7" x14ac:dyDescent="0.3">
      <c r="B113" s="7" t="s">
        <v>202</v>
      </c>
      <c r="C113" s="7" t="s">
        <v>175</v>
      </c>
      <c r="D113" s="7" t="s">
        <v>109</v>
      </c>
      <c r="E113" s="24">
        <v>40585</v>
      </c>
      <c r="F113" s="26">
        <v>8508.0400000000009</v>
      </c>
      <c r="G113" s="7"/>
    </row>
    <row r="114" spans="2:7" x14ac:dyDescent="0.3">
      <c r="B114" s="7" t="s">
        <v>203</v>
      </c>
      <c r="C114" s="7" t="s">
        <v>175</v>
      </c>
      <c r="D114" s="7" t="s">
        <v>109</v>
      </c>
      <c r="E114" s="24">
        <v>40578</v>
      </c>
      <c r="F114" s="26">
        <v>9309.2199999999993</v>
      </c>
      <c r="G114" s="7"/>
    </row>
    <row r="115" spans="2:7" x14ac:dyDescent="0.3">
      <c r="B115" s="7" t="s">
        <v>204</v>
      </c>
      <c r="C115" s="7" t="s">
        <v>175</v>
      </c>
      <c r="D115" s="7" t="s">
        <v>109</v>
      </c>
      <c r="E115" s="24">
        <v>40578</v>
      </c>
      <c r="F115" s="26">
        <v>6107.21</v>
      </c>
      <c r="G115" s="7"/>
    </row>
    <row r="116" spans="2:7" x14ac:dyDescent="0.3">
      <c r="B116" s="7" t="s">
        <v>205</v>
      </c>
      <c r="C116" s="7" t="s">
        <v>175</v>
      </c>
      <c r="D116" s="7" t="s">
        <v>109</v>
      </c>
      <c r="E116" s="24">
        <v>40578</v>
      </c>
      <c r="F116" s="26">
        <v>1014.08</v>
      </c>
      <c r="G116" s="7"/>
    </row>
    <row r="117" spans="2:7" x14ac:dyDescent="0.3">
      <c r="B117" s="7" t="s">
        <v>206</v>
      </c>
      <c r="C117" s="7" t="s">
        <v>175</v>
      </c>
      <c r="D117" s="7" t="s">
        <v>109</v>
      </c>
      <c r="E117" s="24">
        <v>40571</v>
      </c>
      <c r="F117" s="26">
        <v>1838.41</v>
      </c>
      <c r="G117" s="7"/>
    </row>
    <row r="118" spans="2:7" x14ac:dyDescent="0.3">
      <c r="B118" s="7" t="s">
        <v>207</v>
      </c>
      <c r="C118" s="7" t="s">
        <v>175</v>
      </c>
      <c r="D118" s="7" t="s">
        <v>109</v>
      </c>
      <c r="E118" s="24">
        <v>40571</v>
      </c>
      <c r="F118" s="26">
        <v>581.07000000000005</v>
      </c>
      <c r="G118" s="7"/>
    </row>
    <row r="119" spans="2:7" x14ac:dyDescent="0.3">
      <c r="B119" s="7" t="s">
        <v>208</v>
      </c>
      <c r="C119" s="7" t="s">
        <v>175</v>
      </c>
      <c r="D119" s="7" t="s">
        <v>109</v>
      </c>
      <c r="E119" s="24">
        <v>40571</v>
      </c>
      <c r="F119" s="26">
        <v>7351.66</v>
      </c>
      <c r="G119" s="7"/>
    </row>
    <row r="120" spans="2:7" x14ac:dyDescent="0.3">
      <c r="B120" s="7" t="s">
        <v>111</v>
      </c>
      <c r="C120" s="7" t="s">
        <v>175</v>
      </c>
      <c r="D120" s="7" t="s">
        <v>109</v>
      </c>
      <c r="E120" s="24">
        <v>40571</v>
      </c>
      <c r="F120" s="26">
        <v>2858.27</v>
      </c>
      <c r="G120" s="7"/>
    </row>
    <row r="121" spans="2:7" x14ac:dyDescent="0.3">
      <c r="B121" s="7" t="s">
        <v>209</v>
      </c>
      <c r="C121" s="7" t="s">
        <v>175</v>
      </c>
      <c r="D121" s="7" t="s">
        <v>109</v>
      </c>
      <c r="E121" s="24">
        <v>40564</v>
      </c>
      <c r="F121" s="26">
        <v>9927.73</v>
      </c>
      <c r="G121" s="7"/>
    </row>
    <row r="122" spans="2:7" x14ac:dyDescent="0.3">
      <c r="B122" s="7" t="s">
        <v>210</v>
      </c>
      <c r="C122" s="7" t="s">
        <v>175</v>
      </c>
      <c r="D122" s="7" t="s">
        <v>109</v>
      </c>
      <c r="E122" s="24">
        <v>40564</v>
      </c>
      <c r="F122" s="26">
        <v>2699.54</v>
      </c>
      <c r="G122" s="7"/>
    </row>
    <row r="123" spans="2:7" x14ac:dyDescent="0.3">
      <c r="B123" s="7" t="s">
        <v>211</v>
      </c>
      <c r="C123" s="7" t="s">
        <v>175</v>
      </c>
      <c r="D123" s="7" t="s">
        <v>109</v>
      </c>
      <c r="E123" s="24">
        <v>40564</v>
      </c>
      <c r="F123" s="26">
        <v>7951.69</v>
      </c>
      <c r="G123" s="7"/>
    </row>
    <row r="124" spans="2:7" x14ac:dyDescent="0.3">
      <c r="B124" s="7" t="s">
        <v>212</v>
      </c>
      <c r="C124" s="7" t="s">
        <v>175</v>
      </c>
      <c r="D124" s="7" t="s">
        <v>109</v>
      </c>
      <c r="E124" s="24">
        <v>40564</v>
      </c>
      <c r="F124" s="26">
        <v>7227.96</v>
      </c>
      <c r="G124" s="7"/>
    </row>
    <row r="125" spans="2:7" x14ac:dyDescent="0.3">
      <c r="B125" s="7" t="s">
        <v>213</v>
      </c>
      <c r="C125" s="7" t="s">
        <v>175</v>
      </c>
      <c r="D125" s="7" t="s">
        <v>109</v>
      </c>
      <c r="E125" s="24">
        <v>40557</v>
      </c>
      <c r="F125" s="26">
        <v>6420.34</v>
      </c>
      <c r="G125" s="7"/>
    </row>
    <row r="126" spans="2:7" x14ac:dyDescent="0.3">
      <c r="B126" s="7" t="s">
        <v>192</v>
      </c>
      <c r="C126" s="7" t="s">
        <v>175</v>
      </c>
      <c r="D126" s="7" t="s">
        <v>109</v>
      </c>
      <c r="E126" s="24">
        <v>40550</v>
      </c>
      <c r="F126" s="26">
        <v>1709.21</v>
      </c>
      <c r="G126" s="7"/>
    </row>
    <row r="127" spans="2:7" x14ac:dyDescent="0.3">
      <c r="B127" s="7" t="s">
        <v>214</v>
      </c>
      <c r="C127" s="7" t="s">
        <v>175</v>
      </c>
      <c r="D127" s="7" t="s">
        <v>109</v>
      </c>
      <c r="E127" s="24">
        <v>40550</v>
      </c>
      <c r="F127" s="26">
        <v>7247.62</v>
      </c>
      <c r="G127" s="7"/>
    </row>
    <row r="128" spans="2:7" x14ac:dyDescent="0.3">
      <c r="B128" s="7" t="s">
        <v>215</v>
      </c>
      <c r="C128" s="7" t="s">
        <v>175</v>
      </c>
      <c r="D128" s="7" t="s">
        <v>109</v>
      </c>
      <c r="E128" s="24">
        <v>40529</v>
      </c>
      <c r="F128" s="26">
        <v>6460.98</v>
      </c>
      <c r="G128" s="7"/>
    </row>
    <row r="129" spans="2:7" x14ac:dyDescent="0.3">
      <c r="B129" s="7" t="s">
        <v>216</v>
      </c>
      <c r="C129" s="7" t="s">
        <v>175</v>
      </c>
      <c r="D129" s="7" t="s">
        <v>109</v>
      </c>
      <c r="E129" s="24">
        <v>40529</v>
      </c>
      <c r="F129" s="26">
        <v>5533.92</v>
      </c>
      <c r="G129" s="7"/>
    </row>
    <row r="130" spans="2:7" x14ac:dyDescent="0.3">
      <c r="B130" s="7" t="s">
        <v>217</v>
      </c>
      <c r="C130" s="7" t="s">
        <v>175</v>
      </c>
      <c r="D130" s="7" t="s">
        <v>109</v>
      </c>
      <c r="E130" s="24">
        <v>40529</v>
      </c>
      <c r="F130" s="26">
        <v>225.63</v>
      </c>
      <c r="G130" s="7"/>
    </row>
    <row r="131" spans="2:7" x14ac:dyDescent="0.3">
      <c r="B131" s="7" t="s">
        <v>218</v>
      </c>
      <c r="C131" s="7" t="s">
        <v>175</v>
      </c>
      <c r="D131" s="7" t="s">
        <v>109</v>
      </c>
      <c r="E131" s="24">
        <v>40529</v>
      </c>
      <c r="F131" s="26">
        <v>2888.82</v>
      </c>
      <c r="G131" s="7"/>
    </row>
    <row r="132" spans="2:7" x14ac:dyDescent="0.3">
      <c r="B132" s="7" t="s">
        <v>219</v>
      </c>
      <c r="C132" s="7" t="s">
        <v>175</v>
      </c>
      <c r="D132" s="7" t="s">
        <v>109</v>
      </c>
      <c r="E132" s="24">
        <v>40529</v>
      </c>
      <c r="F132" s="26">
        <v>9901.99</v>
      </c>
      <c r="G132" s="7"/>
    </row>
    <row r="133" spans="2:7" x14ac:dyDescent="0.3">
      <c r="B133" s="7" t="s">
        <v>220</v>
      </c>
      <c r="C133" s="7" t="s">
        <v>175</v>
      </c>
      <c r="D133" s="7" t="s">
        <v>109</v>
      </c>
      <c r="E133" s="24">
        <v>40529</v>
      </c>
      <c r="F133" s="26">
        <v>2308.9</v>
      </c>
      <c r="G133" s="7"/>
    </row>
    <row r="134" spans="2:7" x14ac:dyDescent="0.3">
      <c r="B134" s="7" t="s">
        <v>221</v>
      </c>
      <c r="C134" s="7" t="s">
        <v>175</v>
      </c>
      <c r="D134" s="7" t="s">
        <v>109</v>
      </c>
      <c r="E134" s="24">
        <v>40522</v>
      </c>
      <c r="F134" s="26">
        <v>6334.24</v>
      </c>
      <c r="G134" s="7"/>
    </row>
    <row r="135" spans="2:7" x14ac:dyDescent="0.3">
      <c r="B135" s="7" t="s">
        <v>222</v>
      </c>
      <c r="C135" s="7" t="s">
        <v>175</v>
      </c>
      <c r="D135" s="7" t="s">
        <v>109</v>
      </c>
      <c r="E135" s="24">
        <v>40522</v>
      </c>
      <c r="F135" s="26">
        <v>6999.56</v>
      </c>
      <c r="G135" s="7"/>
    </row>
    <row r="136" spans="2:7" x14ac:dyDescent="0.3">
      <c r="B136" s="7" t="s">
        <v>223</v>
      </c>
      <c r="C136" s="7" t="s">
        <v>175</v>
      </c>
      <c r="D136" s="7" t="s">
        <v>109</v>
      </c>
      <c r="E136" s="24">
        <v>40501</v>
      </c>
      <c r="F136" s="26">
        <v>6189.57</v>
      </c>
      <c r="G136" s="7"/>
    </row>
    <row r="137" spans="2:7" x14ac:dyDescent="0.3">
      <c r="B137" s="7" t="s">
        <v>224</v>
      </c>
      <c r="C137" s="7" t="s">
        <v>175</v>
      </c>
      <c r="D137" s="7" t="s">
        <v>109</v>
      </c>
      <c r="E137" s="24">
        <v>40501</v>
      </c>
      <c r="F137" s="26">
        <v>3258.59</v>
      </c>
      <c r="G137" s="7"/>
    </row>
    <row r="138" spans="2:7" x14ac:dyDescent="0.3">
      <c r="B138" s="7" t="s">
        <v>225</v>
      </c>
      <c r="C138" s="7" t="s">
        <v>175</v>
      </c>
      <c r="D138" s="7" t="s">
        <v>109</v>
      </c>
      <c r="E138" s="24">
        <v>40501</v>
      </c>
      <c r="F138" s="26">
        <v>9526.92</v>
      </c>
      <c r="G138" s="7"/>
    </row>
    <row r="139" spans="2:7" x14ac:dyDescent="0.3">
      <c r="B139" s="7" t="s">
        <v>226</v>
      </c>
      <c r="C139" s="7" t="s">
        <v>175</v>
      </c>
      <c r="D139" s="7" t="s">
        <v>109</v>
      </c>
      <c r="E139" s="24">
        <v>40494</v>
      </c>
      <c r="F139" s="26">
        <v>4462.5600000000004</v>
      </c>
      <c r="G139" s="7"/>
    </row>
    <row r="140" spans="2:7" x14ac:dyDescent="0.3">
      <c r="B140" s="7" t="s">
        <v>227</v>
      </c>
      <c r="C140" s="7" t="s">
        <v>175</v>
      </c>
      <c r="D140" s="7" t="s">
        <v>109</v>
      </c>
      <c r="E140" s="24">
        <v>40494</v>
      </c>
      <c r="F140" s="26">
        <v>4779.3999999999996</v>
      </c>
      <c r="G140" s="7"/>
    </row>
    <row r="141" spans="2:7" x14ac:dyDescent="0.3">
      <c r="B141" s="7" t="s">
        <v>228</v>
      </c>
      <c r="C141" s="7" t="s">
        <v>175</v>
      </c>
      <c r="D141" s="7" t="s">
        <v>109</v>
      </c>
      <c r="E141" s="24">
        <v>40494</v>
      </c>
      <c r="F141" s="26">
        <v>7577.07</v>
      </c>
      <c r="G141" s="7"/>
    </row>
    <row r="142" spans="2:7" x14ac:dyDescent="0.3">
      <c r="B142" s="7" t="s">
        <v>229</v>
      </c>
      <c r="C142" s="7" t="s">
        <v>175</v>
      </c>
      <c r="D142" s="7" t="s">
        <v>109</v>
      </c>
      <c r="E142" s="24">
        <v>40487</v>
      </c>
      <c r="F142" s="26">
        <v>8730.3799999999992</v>
      </c>
      <c r="G142" s="7"/>
    </row>
    <row r="143" spans="2:7" x14ac:dyDescent="0.3">
      <c r="B143" s="7" t="s">
        <v>230</v>
      </c>
      <c r="C143" s="7" t="s">
        <v>175</v>
      </c>
      <c r="D143" s="7" t="s">
        <v>109</v>
      </c>
      <c r="E143" s="24">
        <v>40487</v>
      </c>
      <c r="F143" s="26">
        <v>5635.46</v>
      </c>
      <c r="G143" s="7"/>
    </row>
    <row r="144" spans="2:7" x14ac:dyDescent="0.3">
      <c r="B144" s="7" t="s">
        <v>231</v>
      </c>
      <c r="C144" s="7" t="s">
        <v>175</v>
      </c>
      <c r="D144" s="7" t="s">
        <v>109</v>
      </c>
      <c r="E144" s="24">
        <v>40487</v>
      </c>
      <c r="F144" s="26">
        <v>8299.41</v>
      </c>
      <c r="G144" s="7"/>
    </row>
    <row r="145" spans="2:7" x14ac:dyDescent="0.3">
      <c r="B145" s="7" t="s">
        <v>232</v>
      </c>
      <c r="C145" s="7" t="s">
        <v>175</v>
      </c>
      <c r="D145" s="7" t="s">
        <v>109</v>
      </c>
      <c r="E145" s="24">
        <v>40487</v>
      </c>
      <c r="F145" s="26">
        <v>7176.37</v>
      </c>
      <c r="G145" s="7"/>
    </row>
    <row r="146" spans="2:7" x14ac:dyDescent="0.3">
      <c r="B146" s="7" t="s">
        <v>233</v>
      </c>
      <c r="C146" s="7" t="s">
        <v>175</v>
      </c>
      <c r="D146" s="7" t="s">
        <v>109</v>
      </c>
      <c r="E146" s="24">
        <v>40473</v>
      </c>
      <c r="F146" s="26">
        <v>8641.7099999999991</v>
      </c>
      <c r="G146" s="7"/>
    </row>
    <row r="147" spans="2:7" x14ac:dyDescent="0.3">
      <c r="B147" s="7" t="s">
        <v>234</v>
      </c>
      <c r="C147" s="7" t="s">
        <v>175</v>
      </c>
      <c r="D147" s="7" t="s">
        <v>109</v>
      </c>
      <c r="E147" s="24">
        <v>40473</v>
      </c>
      <c r="F147" s="26">
        <v>6251.13</v>
      </c>
      <c r="G147" s="7"/>
    </row>
    <row r="148" spans="2:7" x14ac:dyDescent="0.3">
      <c r="B148" s="7" t="s">
        <v>235</v>
      </c>
      <c r="C148" s="7" t="s">
        <v>175</v>
      </c>
      <c r="D148" s="7" t="s">
        <v>109</v>
      </c>
      <c r="E148" s="24">
        <v>40473</v>
      </c>
      <c r="F148" s="26">
        <v>1806.38</v>
      </c>
      <c r="G148" s="7"/>
    </row>
    <row r="149" spans="2:7" x14ac:dyDescent="0.3">
      <c r="B149" s="7" t="s">
        <v>236</v>
      </c>
      <c r="C149" s="7" t="s">
        <v>175</v>
      </c>
      <c r="D149" s="7" t="s">
        <v>109</v>
      </c>
      <c r="E149" s="24">
        <v>40473</v>
      </c>
      <c r="F149" s="26">
        <v>3313.41</v>
      </c>
      <c r="G149" s="7"/>
    </row>
    <row r="150" spans="2:7" x14ac:dyDescent="0.3">
      <c r="B150" s="7" t="s">
        <v>237</v>
      </c>
      <c r="C150" s="7" t="s">
        <v>175</v>
      </c>
      <c r="D150" s="7" t="s">
        <v>109</v>
      </c>
      <c r="E150" s="24">
        <v>40473</v>
      </c>
      <c r="F150" s="26">
        <v>7072.25</v>
      </c>
      <c r="G150" s="7"/>
    </row>
    <row r="151" spans="2:7" x14ac:dyDescent="0.3">
      <c r="B151" s="7" t="s">
        <v>238</v>
      </c>
      <c r="C151" s="7" t="s">
        <v>175</v>
      </c>
      <c r="D151" s="7" t="s">
        <v>109</v>
      </c>
      <c r="E151" s="24">
        <v>40473</v>
      </c>
      <c r="F151" s="26">
        <v>9812.6299999999992</v>
      </c>
      <c r="G151" s="7"/>
    </row>
    <row r="152" spans="2:7" x14ac:dyDescent="0.3">
      <c r="B152" s="7" t="s">
        <v>239</v>
      </c>
      <c r="C152" s="7" t="s">
        <v>175</v>
      </c>
      <c r="D152" s="7" t="s">
        <v>109</v>
      </c>
      <c r="E152" s="24">
        <v>40473</v>
      </c>
      <c r="F152" s="26">
        <v>6319.9</v>
      </c>
      <c r="G152" s="7"/>
    </row>
    <row r="153" spans="2:7" x14ac:dyDescent="0.3">
      <c r="B153" s="7" t="s">
        <v>93</v>
      </c>
      <c r="C153" s="7" t="s">
        <v>175</v>
      </c>
      <c r="D153" s="7" t="s">
        <v>109</v>
      </c>
      <c r="E153" s="24">
        <v>40466</v>
      </c>
      <c r="F153" s="26">
        <v>5471.08</v>
      </c>
      <c r="G153" s="7"/>
    </row>
    <row r="154" spans="2:7" x14ac:dyDescent="0.3">
      <c r="B154" s="7" t="s">
        <v>240</v>
      </c>
      <c r="C154" s="7" t="s">
        <v>175</v>
      </c>
      <c r="D154" s="7" t="s">
        <v>109</v>
      </c>
      <c r="E154" s="24">
        <v>40466</v>
      </c>
      <c r="F154" s="26">
        <v>5017.25</v>
      </c>
      <c r="G154" s="7"/>
    </row>
    <row r="155" spans="2:7" x14ac:dyDescent="0.3">
      <c r="B155" s="7" t="s">
        <v>241</v>
      </c>
      <c r="C155" s="7" t="s">
        <v>175</v>
      </c>
      <c r="D155" s="7" t="s">
        <v>109</v>
      </c>
      <c r="E155" s="24">
        <v>40466</v>
      </c>
      <c r="F155" s="26">
        <v>9797.1200000000008</v>
      </c>
      <c r="G155" s="7"/>
    </row>
    <row r="156" spans="2:7" x14ac:dyDescent="0.3">
      <c r="B156" s="7" t="s">
        <v>242</v>
      </c>
      <c r="C156" s="7" t="s">
        <v>175</v>
      </c>
      <c r="D156" s="7" t="s">
        <v>109</v>
      </c>
      <c r="E156" s="24">
        <v>40452</v>
      </c>
      <c r="F156" s="26">
        <v>4716.25</v>
      </c>
      <c r="G156" s="7"/>
    </row>
    <row r="157" spans="2:7" x14ac:dyDescent="0.3">
      <c r="B157" s="7" t="s">
        <v>243</v>
      </c>
      <c r="C157" s="7" t="s">
        <v>175</v>
      </c>
      <c r="D157" s="7" t="s">
        <v>109</v>
      </c>
      <c r="E157" s="24">
        <v>40452</v>
      </c>
      <c r="F157" s="26">
        <v>7575.65</v>
      </c>
      <c r="G157" s="7"/>
    </row>
    <row r="158" spans="2:7" x14ac:dyDescent="0.3">
      <c r="B158" s="7" t="s">
        <v>244</v>
      </c>
      <c r="C158" s="7" t="s">
        <v>175</v>
      </c>
      <c r="D158" s="7" t="s">
        <v>109</v>
      </c>
      <c r="E158" s="24">
        <v>40445</v>
      </c>
      <c r="F158" s="26">
        <v>4122.99</v>
      </c>
      <c r="G158" s="7"/>
    </row>
    <row r="159" spans="2:7" x14ac:dyDescent="0.3">
      <c r="B159" s="7" t="s">
        <v>245</v>
      </c>
      <c r="C159" s="7" t="s">
        <v>175</v>
      </c>
      <c r="D159" s="7" t="s">
        <v>109</v>
      </c>
      <c r="E159" s="24">
        <v>40445</v>
      </c>
      <c r="F159" s="26">
        <v>7184.53</v>
      </c>
      <c r="G159" s="7"/>
    </row>
    <row r="160" spans="2:7" x14ac:dyDescent="0.3">
      <c r="B160" s="7" t="s">
        <v>246</v>
      </c>
      <c r="C160" s="7" t="s">
        <v>175</v>
      </c>
      <c r="D160" s="7" t="s">
        <v>109</v>
      </c>
      <c r="E160" s="24">
        <v>40438</v>
      </c>
      <c r="F160" s="26">
        <v>5074.5600000000004</v>
      </c>
      <c r="G160" s="7"/>
    </row>
    <row r="161" spans="2:7" x14ac:dyDescent="0.3">
      <c r="B161" s="7" t="s">
        <v>247</v>
      </c>
      <c r="C161" s="7" t="s">
        <v>175</v>
      </c>
      <c r="D161" s="7" t="s">
        <v>109</v>
      </c>
      <c r="E161" s="24">
        <v>40438</v>
      </c>
      <c r="F161" s="26">
        <v>6808.21</v>
      </c>
      <c r="G161" s="7"/>
    </row>
    <row r="162" spans="2:7" x14ac:dyDescent="0.3">
      <c r="B162" s="7" t="s">
        <v>248</v>
      </c>
      <c r="C162" s="7" t="s">
        <v>175</v>
      </c>
      <c r="D162" s="7" t="s">
        <v>109</v>
      </c>
      <c r="E162" s="24">
        <v>40438</v>
      </c>
      <c r="F162" s="26">
        <v>4339.03</v>
      </c>
      <c r="G162" s="7"/>
    </row>
    <row r="163" spans="2:7" x14ac:dyDescent="0.3">
      <c r="B163" s="7" t="s">
        <v>249</v>
      </c>
      <c r="C163" s="7" t="s">
        <v>175</v>
      </c>
      <c r="D163" s="7" t="s">
        <v>109</v>
      </c>
      <c r="E163" s="24">
        <v>40438</v>
      </c>
      <c r="F163" s="26">
        <v>9565.4500000000007</v>
      </c>
      <c r="G163" s="7"/>
    </row>
    <row r="164" spans="2:7" x14ac:dyDescent="0.3">
      <c r="B164" s="7" t="s">
        <v>250</v>
      </c>
      <c r="C164" s="7" t="s">
        <v>175</v>
      </c>
      <c r="D164" s="7" t="s">
        <v>109</v>
      </c>
      <c r="E164" s="24">
        <v>40438</v>
      </c>
      <c r="F164" s="26">
        <v>3244.6</v>
      </c>
      <c r="G164" s="7"/>
    </row>
    <row r="165" spans="2:7" x14ac:dyDescent="0.3">
      <c r="B165" s="7" t="s">
        <v>251</v>
      </c>
      <c r="C165" s="7" t="s">
        <v>175</v>
      </c>
      <c r="D165" s="7" t="s">
        <v>109</v>
      </c>
      <c r="E165" s="24">
        <v>40438</v>
      </c>
      <c r="F165" s="26">
        <v>1140.95</v>
      </c>
      <c r="G165" s="7"/>
    </row>
    <row r="166" spans="2:7" x14ac:dyDescent="0.3">
      <c r="B166" s="7" t="s">
        <v>252</v>
      </c>
      <c r="C166" s="7" t="s">
        <v>175</v>
      </c>
      <c r="D166" s="7" t="s">
        <v>109</v>
      </c>
      <c r="E166" s="24">
        <v>40431</v>
      </c>
      <c r="F166" s="26">
        <v>7453.9</v>
      </c>
      <c r="G166" s="7"/>
    </row>
    <row r="167" spans="2:7" x14ac:dyDescent="0.3">
      <c r="B167" s="7" t="s">
        <v>253</v>
      </c>
      <c r="C167" s="7" t="s">
        <v>175</v>
      </c>
      <c r="D167" s="7" t="s">
        <v>109</v>
      </c>
      <c r="E167" s="24">
        <v>40410</v>
      </c>
      <c r="F167" s="26">
        <v>802.1</v>
      </c>
      <c r="G167" s="7"/>
    </row>
    <row r="168" spans="2:7" x14ac:dyDescent="0.3">
      <c r="B168" s="7" t="s">
        <v>254</v>
      </c>
      <c r="C168" s="7" t="s">
        <v>175</v>
      </c>
      <c r="D168" s="7" t="s">
        <v>109</v>
      </c>
      <c r="E168" s="24">
        <v>40410</v>
      </c>
      <c r="F168" s="26">
        <v>7509.3</v>
      </c>
      <c r="G168" s="7"/>
    </row>
    <row r="169" spans="2:7" x14ac:dyDescent="0.3">
      <c r="B169" s="7" t="s">
        <v>255</v>
      </c>
      <c r="C169" s="7" t="s">
        <v>175</v>
      </c>
      <c r="D169" s="7" t="s">
        <v>109</v>
      </c>
      <c r="E169" s="24">
        <v>40410</v>
      </c>
      <c r="F169" s="26">
        <v>163.93</v>
      </c>
      <c r="G169" s="7"/>
    </row>
    <row r="170" spans="2:7" x14ac:dyDescent="0.3">
      <c r="B170" s="7" t="s">
        <v>256</v>
      </c>
      <c r="C170" s="7" t="s">
        <v>175</v>
      </c>
      <c r="D170" s="7" t="s">
        <v>109</v>
      </c>
      <c r="E170" s="24">
        <v>40410</v>
      </c>
      <c r="F170" s="26">
        <v>3528.93</v>
      </c>
      <c r="G170" s="7"/>
    </row>
    <row r="171" spans="2:7" x14ac:dyDescent="0.3">
      <c r="B171" s="7" t="s">
        <v>257</v>
      </c>
      <c r="C171" s="7" t="s">
        <v>175</v>
      </c>
      <c r="D171" s="7" t="s">
        <v>109</v>
      </c>
      <c r="E171" s="24">
        <v>40410</v>
      </c>
      <c r="F171" s="26">
        <v>8773.15</v>
      </c>
      <c r="G171" s="7"/>
    </row>
    <row r="172" spans="2:7" x14ac:dyDescent="0.3">
      <c r="B172" s="7" t="s">
        <v>258</v>
      </c>
      <c r="C172" s="7" t="s">
        <v>175</v>
      </c>
      <c r="D172" s="7" t="s">
        <v>109</v>
      </c>
      <c r="E172" s="24">
        <v>40410</v>
      </c>
      <c r="F172" s="26">
        <v>9370.2099999999991</v>
      </c>
      <c r="G172" s="7"/>
    </row>
    <row r="173" spans="2:7" x14ac:dyDescent="0.3">
      <c r="B173" s="7" t="s">
        <v>259</v>
      </c>
      <c r="C173" s="7" t="s">
        <v>175</v>
      </c>
      <c r="D173" s="7" t="s">
        <v>109</v>
      </c>
      <c r="E173" s="24">
        <v>40410</v>
      </c>
      <c r="F173" s="26">
        <v>5361.97</v>
      </c>
      <c r="G173" s="7"/>
    </row>
    <row r="174" spans="2:7" x14ac:dyDescent="0.3">
      <c r="B174" s="7" t="s">
        <v>260</v>
      </c>
      <c r="C174" s="7" t="s">
        <v>175</v>
      </c>
      <c r="D174" s="7" t="s">
        <v>109</v>
      </c>
      <c r="E174" s="24">
        <v>40410</v>
      </c>
      <c r="F174" s="26">
        <v>550.16</v>
      </c>
      <c r="G174" s="7"/>
    </row>
    <row r="175" spans="2:7" x14ac:dyDescent="0.3">
      <c r="B175" s="7" t="s">
        <v>261</v>
      </c>
      <c r="C175" s="7" t="s">
        <v>175</v>
      </c>
      <c r="D175" s="7" t="s">
        <v>109</v>
      </c>
      <c r="E175" s="24">
        <v>40403</v>
      </c>
      <c r="F175" s="26">
        <v>378.7</v>
      </c>
      <c r="G175" s="7"/>
    </row>
    <row r="176" spans="2:7" x14ac:dyDescent="0.3">
      <c r="B176" s="7" t="s">
        <v>262</v>
      </c>
      <c r="C176" s="7" t="s">
        <v>175</v>
      </c>
      <c r="D176" s="7" t="s">
        <v>109</v>
      </c>
      <c r="E176" s="24">
        <v>40396</v>
      </c>
      <c r="F176" s="26">
        <v>8628.84</v>
      </c>
      <c r="G176" s="7"/>
    </row>
    <row r="177" spans="2:7" x14ac:dyDescent="0.3">
      <c r="B177" s="7" t="s">
        <v>263</v>
      </c>
      <c r="C177" s="7" t="s">
        <v>175</v>
      </c>
      <c r="D177" s="7" t="s">
        <v>109</v>
      </c>
      <c r="E177" s="24">
        <v>40389</v>
      </c>
      <c r="F177" s="26">
        <v>5879.58</v>
      </c>
      <c r="G177" s="7"/>
    </row>
    <row r="178" spans="2:7" x14ac:dyDescent="0.3">
      <c r="B178" s="7" t="s">
        <v>264</v>
      </c>
      <c r="C178" s="7" t="s">
        <v>175</v>
      </c>
      <c r="D178" s="7" t="s">
        <v>109</v>
      </c>
      <c r="E178" s="24">
        <v>40389</v>
      </c>
      <c r="F178" s="26">
        <v>3152.18</v>
      </c>
      <c r="G178" s="7"/>
    </row>
    <row r="179" spans="2:7" x14ac:dyDescent="0.3">
      <c r="B179" s="7" t="s">
        <v>265</v>
      </c>
      <c r="C179" s="7" t="s">
        <v>175</v>
      </c>
      <c r="D179" s="7" t="s">
        <v>109</v>
      </c>
      <c r="E179" s="24">
        <v>40389</v>
      </c>
      <c r="F179" s="26">
        <v>2110.7800000000002</v>
      </c>
      <c r="G179" s="7"/>
    </row>
    <row r="180" spans="2:7" x14ac:dyDescent="0.3">
      <c r="B180" s="7" t="s">
        <v>266</v>
      </c>
      <c r="C180" s="7" t="s">
        <v>175</v>
      </c>
      <c r="D180" s="7" t="s">
        <v>109</v>
      </c>
      <c r="E180" s="24">
        <v>40389</v>
      </c>
      <c r="F180" s="26">
        <v>9578.36</v>
      </c>
      <c r="G180" s="7"/>
    </row>
    <row r="181" spans="2:7" x14ac:dyDescent="0.3">
      <c r="B181" s="7" t="s">
        <v>267</v>
      </c>
      <c r="C181" s="7" t="s">
        <v>175</v>
      </c>
      <c r="D181" s="7" t="s">
        <v>109</v>
      </c>
      <c r="E181" s="24">
        <v>40389</v>
      </c>
      <c r="F181" s="26">
        <v>8885.82</v>
      </c>
      <c r="G181" s="7"/>
    </row>
    <row r="182" spans="2:7" x14ac:dyDescent="0.3">
      <c r="B182" s="7" t="s">
        <v>268</v>
      </c>
      <c r="C182" s="7" t="s">
        <v>175</v>
      </c>
      <c r="D182" s="7" t="s">
        <v>109</v>
      </c>
      <c r="E182" s="24">
        <v>40382</v>
      </c>
      <c r="F182" s="26">
        <v>2339.29</v>
      </c>
      <c r="G182" s="7"/>
    </row>
    <row r="183" spans="2:7" x14ac:dyDescent="0.3">
      <c r="B183" s="7" t="s">
        <v>269</v>
      </c>
      <c r="C183" s="7" t="s">
        <v>175</v>
      </c>
      <c r="D183" s="7" t="s">
        <v>109</v>
      </c>
      <c r="E183" s="24">
        <v>40382</v>
      </c>
      <c r="F183" s="26">
        <v>4825.18</v>
      </c>
      <c r="G183" s="7"/>
    </row>
    <row r="184" spans="2:7" x14ac:dyDescent="0.3">
      <c r="B184" s="7" t="s">
        <v>270</v>
      </c>
      <c r="C184" s="7" t="s">
        <v>175</v>
      </c>
      <c r="D184" s="7" t="s">
        <v>109</v>
      </c>
      <c r="E184" s="24">
        <v>40382</v>
      </c>
      <c r="F184" s="26">
        <v>2889.89</v>
      </c>
      <c r="G184" s="7"/>
    </row>
    <row r="185" spans="2:7" x14ac:dyDescent="0.3">
      <c r="B185" s="7" t="s">
        <v>271</v>
      </c>
      <c r="C185" s="7" t="s">
        <v>175</v>
      </c>
      <c r="D185" s="7" t="s">
        <v>109</v>
      </c>
      <c r="E185" s="24">
        <v>40382</v>
      </c>
      <c r="F185" s="26">
        <v>7416.21</v>
      </c>
      <c r="G185" s="7"/>
    </row>
    <row r="186" spans="2:7" x14ac:dyDescent="0.3">
      <c r="B186" s="7" t="s">
        <v>272</v>
      </c>
      <c r="C186" s="7" t="s">
        <v>175</v>
      </c>
      <c r="D186" s="7" t="s">
        <v>109</v>
      </c>
      <c r="E186" s="24">
        <v>40382</v>
      </c>
      <c r="F186" s="26">
        <v>622.96</v>
      </c>
      <c r="G186" s="7"/>
    </row>
    <row r="187" spans="2:7" x14ac:dyDescent="0.3">
      <c r="B187" s="7" t="s">
        <v>273</v>
      </c>
      <c r="C187" s="7" t="s">
        <v>175</v>
      </c>
      <c r="D187" s="7" t="s">
        <v>109</v>
      </c>
      <c r="E187" s="24">
        <v>40382</v>
      </c>
      <c r="F187" s="26">
        <v>1650.34</v>
      </c>
      <c r="G187" s="7"/>
    </row>
    <row r="188" spans="2:7" x14ac:dyDescent="0.3">
      <c r="B188" s="7" t="s">
        <v>274</v>
      </c>
      <c r="C188" s="7" t="s">
        <v>175</v>
      </c>
      <c r="D188" s="7" t="s">
        <v>109</v>
      </c>
      <c r="E188" s="24">
        <v>40382</v>
      </c>
      <c r="F188" s="26">
        <v>320.83</v>
      </c>
      <c r="G188" s="7"/>
    </row>
    <row r="189" spans="2:7" x14ac:dyDescent="0.3">
      <c r="B189" s="7" t="s">
        <v>275</v>
      </c>
      <c r="C189" s="7" t="s">
        <v>175</v>
      </c>
      <c r="D189" s="7" t="s">
        <v>109</v>
      </c>
      <c r="E189" s="24">
        <v>40375</v>
      </c>
      <c r="F189" s="26">
        <v>3279.52</v>
      </c>
      <c r="G189" s="7"/>
    </row>
    <row r="190" spans="2:7" x14ac:dyDescent="0.3">
      <c r="B190" s="7" t="s">
        <v>276</v>
      </c>
      <c r="C190" s="7" t="s">
        <v>175</v>
      </c>
      <c r="D190" s="7" t="s">
        <v>109</v>
      </c>
      <c r="E190" s="24">
        <v>40375</v>
      </c>
      <c r="F190" s="26">
        <v>2969.1</v>
      </c>
      <c r="G190" s="7"/>
    </row>
    <row r="191" spans="2:7" x14ac:dyDescent="0.3">
      <c r="B191" s="7" t="s">
        <v>277</v>
      </c>
      <c r="C191" s="7" t="s">
        <v>175</v>
      </c>
      <c r="D191" s="7" t="s">
        <v>109</v>
      </c>
      <c r="E191" s="24">
        <v>40375</v>
      </c>
      <c r="F191" s="26">
        <v>7748.21</v>
      </c>
      <c r="G191" s="7"/>
    </row>
    <row r="192" spans="2:7" x14ac:dyDescent="0.3">
      <c r="B192" s="7" t="s">
        <v>278</v>
      </c>
      <c r="C192" s="7" t="s">
        <v>175</v>
      </c>
      <c r="D192" s="7" t="s">
        <v>109</v>
      </c>
      <c r="E192" s="24">
        <v>40375</v>
      </c>
      <c r="F192" s="26">
        <v>1731.49</v>
      </c>
      <c r="G192" s="7"/>
    </row>
    <row r="193" spans="2:7" x14ac:dyDescent="0.3">
      <c r="B193" s="7" t="s">
        <v>279</v>
      </c>
      <c r="C193" s="7" t="s">
        <v>175</v>
      </c>
      <c r="D193" s="7" t="s">
        <v>109</v>
      </c>
      <c r="E193" s="24">
        <v>40375</v>
      </c>
      <c r="F193" s="26">
        <v>5720.56</v>
      </c>
      <c r="G193" s="7"/>
    </row>
    <row r="194" spans="2:7" x14ac:dyDescent="0.3">
      <c r="B194" s="7" t="s">
        <v>280</v>
      </c>
      <c r="C194" s="7" t="s">
        <v>175</v>
      </c>
      <c r="D194" s="7" t="s">
        <v>109</v>
      </c>
      <c r="E194" s="24">
        <v>40375</v>
      </c>
      <c r="F194" s="26">
        <v>367.35</v>
      </c>
      <c r="G194" s="7"/>
    </row>
    <row r="195" spans="2:7" x14ac:dyDescent="0.3">
      <c r="B195" s="7" t="s">
        <v>281</v>
      </c>
      <c r="C195" s="7" t="s">
        <v>175</v>
      </c>
      <c r="D195" s="7" t="s">
        <v>109</v>
      </c>
      <c r="E195" s="24">
        <v>40368</v>
      </c>
      <c r="F195" s="26">
        <v>3484.05</v>
      </c>
      <c r="G195" s="7"/>
    </row>
    <row r="196" spans="2:7" x14ac:dyDescent="0.3">
      <c r="B196" s="7" t="s">
        <v>282</v>
      </c>
      <c r="C196" s="7" t="s">
        <v>175</v>
      </c>
      <c r="D196" s="7" t="s">
        <v>109</v>
      </c>
      <c r="E196" s="24">
        <v>40368</v>
      </c>
      <c r="F196" s="26">
        <v>518.64</v>
      </c>
      <c r="G196" s="7"/>
    </row>
    <row r="197" spans="2:7" x14ac:dyDescent="0.3">
      <c r="B197" s="7" t="s">
        <v>283</v>
      </c>
      <c r="C197" s="7" t="s">
        <v>175</v>
      </c>
      <c r="D197" s="7" t="s">
        <v>109</v>
      </c>
      <c r="E197" s="24">
        <v>40368</v>
      </c>
      <c r="F197" s="26">
        <v>1282.3499999999999</v>
      </c>
      <c r="G197" s="7"/>
    </row>
    <row r="198" spans="2:7" x14ac:dyDescent="0.3">
      <c r="B198" s="7" t="s">
        <v>284</v>
      </c>
      <c r="C198" s="7" t="s">
        <v>175</v>
      </c>
      <c r="D198" s="7" t="s">
        <v>109</v>
      </c>
      <c r="E198" s="24">
        <v>40368</v>
      </c>
      <c r="F198" s="26">
        <v>315.14999999999998</v>
      </c>
      <c r="G198" s="7"/>
    </row>
    <row r="199" spans="2:7" x14ac:dyDescent="0.3">
      <c r="B199" s="7" t="s">
        <v>285</v>
      </c>
      <c r="C199" s="7" t="s">
        <v>175</v>
      </c>
      <c r="D199" s="7" t="s">
        <v>109</v>
      </c>
      <c r="E199" s="24">
        <v>40354</v>
      </c>
      <c r="F199" s="26">
        <v>7196.8</v>
      </c>
      <c r="G199" s="7"/>
    </row>
    <row r="200" spans="2:7" x14ac:dyDescent="0.3">
      <c r="B200" s="7" t="s">
        <v>286</v>
      </c>
      <c r="C200" s="7" t="s">
        <v>175</v>
      </c>
      <c r="D200" s="7" t="s">
        <v>109</v>
      </c>
      <c r="E200" s="24">
        <v>40354</v>
      </c>
      <c r="F200" s="26">
        <v>7729.21</v>
      </c>
      <c r="G200" s="7"/>
    </row>
    <row r="201" spans="2:7" x14ac:dyDescent="0.3">
      <c r="B201" s="7" t="s">
        <v>287</v>
      </c>
      <c r="C201" s="7" t="s">
        <v>175</v>
      </c>
      <c r="D201" s="7" t="s">
        <v>109</v>
      </c>
      <c r="E201" s="24">
        <v>40354</v>
      </c>
      <c r="F201" s="26">
        <v>8301.1</v>
      </c>
      <c r="G201" s="7"/>
    </row>
    <row r="202" spans="2:7" x14ac:dyDescent="0.3">
      <c r="B202" s="7" t="s">
        <v>288</v>
      </c>
      <c r="C202" s="7" t="s">
        <v>175</v>
      </c>
      <c r="D202" s="7" t="s">
        <v>109</v>
      </c>
      <c r="E202" s="24">
        <v>40347</v>
      </c>
      <c r="F202" s="26">
        <v>6350.07</v>
      </c>
      <c r="G202" s="7"/>
    </row>
    <row r="203" spans="2:7" x14ac:dyDescent="0.3">
      <c r="B203" s="7" t="s">
        <v>290</v>
      </c>
      <c r="C203" s="7" t="s">
        <v>175</v>
      </c>
      <c r="D203" s="7" t="s">
        <v>109</v>
      </c>
      <c r="E203" s="24">
        <v>40340</v>
      </c>
      <c r="F203" s="26">
        <v>609.67999999999995</v>
      </c>
      <c r="G203" s="7"/>
    </row>
    <row r="204" spans="2:7" x14ac:dyDescent="0.3">
      <c r="B204" s="7" t="s">
        <v>291</v>
      </c>
      <c r="C204" s="7" t="s">
        <v>175</v>
      </c>
      <c r="D204" s="7" t="s">
        <v>109</v>
      </c>
      <c r="E204" s="24">
        <v>40333</v>
      </c>
      <c r="F204" s="26">
        <v>6562.69</v>
      </c>
      <c r="G204" s="7"/>
    </row>
    <row r="205" spans="2:7" x14ac:dyDescent="0.3">
      <c r="B205" s="7" t="s">
        <v>292</v>
      </c>
      <c r="C205" s="7" t="s">
        <v>175</v>
      </c>
      <c r="D205" s="7" t="s">
        <v>109</v>
      </c>
      <c r="E205" s="24">
        <v>40333</v>
      </c>
      <c r="F205" s="26">
        <v>540.23</v>
      </c>
      <c r="G205" s="7"/>
    </row>
    <row r="206" spans="2:7" x14ac:dyDescent="0.3">
      <c r="B206" s="7" t="s">
        <v>286</v>
      </c>
      <c r="C206" s="7" t="s">
        <v>175</v>
      </c>
      <c r="D206" s="7" t="s">
        <v>109</v>
      </c>
      <c r="E206" s="24">
        <v>40333</v>
      </c>
      <c r="F206" s="26">
        <v>70.55</v>
      </c>
      <c r="G206" s="7"/>
    </row>
    <row r="207" spans="2:7" x14ac:dyDescent="0.3">
      <c r="B207" s="7" t="s">
        <v>293</v>
      </c>
      <c r="C207" s="7" t="s">
        <v>175</v>
      </c>
      <c r="D207" s="7" t="s">
        <v>109</v>
      </c>
      <c r="E207" s="24">
        <v>40326</v>
      </c>
      <c r="F207" s="26">
        <v>3878.99</v>
      </c>
      <c r="G207" s="7"/>
    </row>
    <row r="208" spans="2:7" x14ac:dyDescent="0.3">
      <c r="B208" s="7" t="s">
        <v>294</v>
      </c>
      <c r="C208" s="7" t="s">
        <v>175</v>
      </c>
      <c r="D208" s="7" t="s">
        <v>109</v>
      </c>
      <c r="E208" s="24">
        <v>40326</v>
      </c>
      <c r="F208" s="26">
        <v>8719.11</v>
      </c>
      <c r="G208" s="7"/>
    </row>
    <row r="209" spans="2:7" x14ac:dyDescent="0.3">
      <c r="B209" s="7" t="s">
        <v>295</v>
      </c>
      <c r="C209" s="7" t="s">
        <v>175</v>
      </c>
      <c r="D209" s="7" t="s">
        <v>109</v>
      </c>
      <c r="E209" s="24">
        <v>40326</v>
      </c>
      <c r="F209" s="26">
        <v>5499.84</v>
      </c>
      <c r="G209" s="7"/>
    </row>
    <row r="210" spans="2:7" x14ac:dyDescent="0.3">
      <c r="B210" s="7" t="s">
        <v>296</v>
      </c>
      <c r="C210" s="7" t="s">
        <v>175</v>
      </c>
      <c r="D210" s="7" t="s">
        <v>109</v>
      </c>
      <c r="E210" s="24">
        <v>40326</v>
      </c>
      <c r="F210" s="26">
        <v>5976.32</v>
      </c>
      <c r="G210" s="7"/>
    </row>
    <row r="211" spans="2:7" x14ac:dyDescent="0.3">
      <c r="B211" s="7" t="s">
        <v>298</v>
      </c>
      <c r="C211" s="7" t="s">
        <v>175</v>
      </c>
      <c r="D211" s="7" t="s">
        <v>109</v>
      </c>
      <c r="E211" s="24">
        <v>40326</v>
      </c>
      <c r="F211" s="26">
        <v>7442.68</v>
      </c>
      <c r="G211" s="7"/>
    </row>
    <row r="212" spans="2:7" x14ac:dyDescent="0.3">
      <c r="B212" s="7" t="s">
        <v>299</v>
      </c>
      <c r="C212" s="7" t="s">
        <v>175</v>
      </c>
      <c r="D212" s="7" t="s">
        <v>109</v>
      </c>
      <c r="E212" s="24">
        <v>40319</v>
      </c>
      <c r="F212" s="26">
        <v>2110.02</v>
      </c>
      <c r="G212" s="7"/>
    </row>
    <row r="213" spans="2:7" x14ac:dyDescent="0.3">
      <c r="B213" s="7" t="s">
        <v>300</v>
      </c>
      <c r="C213" s="7" t="s">
        <v>175</v>
      </c>
      <c r="D213" s="7" t="s">
        <v>109</v>
      </c>
      <c r="E213" s="24">
        <v>40312</v>
      </c>
      <c r="F213" s="26">
        <v>4677.4399999999996</v>
      </c>
      <c r="G213" s="7"/>
    </row>
    <row r="214" spans="2:7" x14ac:dyDescent="0.3">
      <c r="B214" s="7" t="s">
        <v>301</v>
      </c>
      <c r="C214" s="7" t="s">
        <v>175</v>
      </c>
      <c r="D214" s="7" t="s">
        <v>109</v>
      </c>
      <c r="E214" s="24">
        <v>40312</v>
      </c>
      <c r="F214" s="26">
        <v>7129.57</v>
      </c>
      <c r="G214" s="7"/>
    </row>
    <row r="215" spans="2:7" x14ac:dyDescent="0.3">
      <c r="B215" s="7" t="s">
        <v>302</v>
      </c>
      <c r="C215" s="7" t="s">
        <v>175</v>
      </c>
      <c r="D215" s="7" t="s">
        <v>109</v>
      </c>
      <c r="E215" s="24">
        <v>40312</v>
      </c>
      <c r="F215" s="26">
        <v>1949.05</v>
      </c>
      <c r="G215" s="7"/>
    </row>
    <row r="216" spans="2:7" x14ac:dyDescent="0.3">
      <c r="B216" s="7" t="s">
        <v>303</v>
      </c>
      <c r="C216" s="7" t="s">
        <v>175</v>
      </c>
      <c r="D216" s="7" t="s">
        <v>109</v>
      </c>
      <c r="E216" s="24">
        <v>40312</v>
      </c>
      <c r="F216" s="26">
        <v>1776.02</v>
      </c>
      <c r="G216" s="7"/>
    </row>
    <row r="217" spans="2:7" x14ac:dyDescent="0.3">
      <c r="B217" s="7" t="s">
        <v>304</v>
      </c>
      <c r="C217" s="7" t="s">
        <v>175</v>
      </c>
      <c r="D217" s="7" t="s">
        <v>109</v>
      </c>
      <c r="E217" s="24">
        <v>40305</v>
      </c>
      <c r="F217" s="26">
        <v>8175.54</v>
      </c>
      <c r="G217" s="7"/>
    </row>
    <row r="218" spans="2:7" x14ac:dyDescent="0.3">
      <c r="B218" s="7" t="s">
        <v>306</v>
      </c>
      <c r="C218" s="7" t="s">
        <v>175</v>
      </c>
      <c r="D218" s="7" t="s">
        <v>109</v>
      </c>
      <c r="E218" s="24">
        <v>40305</v>
      </c>
      <c r="F218" s="26">
        <v>8132.78</v>
      </c>
      <c r="G218" s="7"/>
    </row>
    <row r="219" spans="2:7" x14ac:dyDescent="0.3">
      <c r="B219" s="7" t="s">
        <v>307</v>
      </c>
      <c r="C219" s="7" t="s">
        <v>175</v>
      </c>
      <c r="D219" s="7" t="s">
        <v>109</v>
      </c>
      <c r="E219" s="24">
        <v>40305</v>
      </c>
      <c r="F219" s="26">
        <v>6533.94</v>
      </c>
      <c r="G219" s="7"/>
    </row>
    <row r="220" spans="2:7" x14ac:dyDescent="0.3">
      <c r="B220" s="7" t="s">
        <v>308</v>
      </c>
      <c r="C220" s="7" t="s">
        <v>175</v>
      </c>
      <c r="D220" s="7" t="s">
        <v>109</v>
      </c>
      <c r="E220" s="24">
        <v>40305</v>
      </c>
      <c r="F220" s="26">
        <v>1793.09</v>
      </c>
      <c r="G220" s="7"/>
    </row>
    <row r="221" spans="2:7" x14ac:dyDescent="0.3">
      <c r="B221" s="7" t="s">
        <v>309</v>
      </c>
      <c r="C221" s="7" t="s">
        <v>175</v>
      </c>
      <c r="D221" s="7" t="s">
        <v>109</v>
      </c>
      <c r="E221" s="24">
        <v>40298</v>
      </c>
      <c r="F221" s="26">
        <v>1337.05</v>
      </c>
      <c r="G221" s="7"/>
    </row>
    <row r="222" spans="2:7" x14ac:dyDescent="0.3">
      <c r="B222" s="7" t="s">
        <v>310</v>
      </c>
      <c r="C222" s="7" t="s">
        <v>175</v>
      </c>
      <c r="D222" s="7" t="s">
        <v>109</v>
      </c>
      <c r="E222" s="24">
        <v>40298</v>
      </c>
      <c r="F222" s="26">
        <v>7971.68</v>
      </c>
      <c r="G222" s="7"/>
    </row>
    <row r="223" spans="2:7" x14ac:dyDescent="0.3">
      <c r="B223" s="7" t="s">
        <v>311</v>
      </c>
      <c r="C223" s="7" t="s">
        <v>175</v>
      </c>
      <c r="D223" s="7" t="s">
        <v>109</v>
      </c>
      <c r="E223" s="24">
        <v>40298</v>
      </c>
      <c r="F223" s="26">
        <v>2610.3000000000002</v>
      </c>
      <c r="G223" s="7"/>
    </row>
    <row r="224" spans="2:7" x14ac:dyDescent="0.3">
      <c r="B224" s="7" t="s">
        <v>312</v>
      </c>
      <c r="C224" s="7" t="s">
        <v>175</v>
      </c>
      <c r="D224" s="7" t="s">
        <v>109</v>
      </c>
      <c r="E224" s="24">
        <v>40298</v>
      </c>
      <c r="F224" s="26">
        <v>8321.7800000000007</v>
      </c>
      <c r="G224" s="7"/>
    </row>
    <row r="225" spans="2:7" x14ac:dyDescent="0.3">
      <c r="B225" s="7" t="s">
        <v>313</v>
      </c>
      <c r="C225" s="7" t="s">
        <v>175</v>
      </c>
      <c r="D225" s="7" t="s">
        <v>109</v>
      </c>
      <c r="E225" s="24">
        <v>40298</v>
      </c>
      <c r="F225" s="26">
        <v>7233.19</v>
      </c>
      <c r="G225" s="7"/>
    </row>
    <row r="226" spans="2:7" x14ac:dyDescent="0.3">
      <c r="B226" s="7" t="s">
        <v>314</v>
      </c>
      <c r="C226" s="7" t="s">
        <v>175</v>
      </c>
      <c r="D226" s="7" t="s">
        <v>109</v>
      </c>
      <c r="E226" s="24">
        <v>40298</v>
      </c>
      <c r="F226" s="26">
        <v>2431.39</v>
      </c>
      <c r="G226" s="7"/>
    </row>
    <row r="227" spans="2:7" x14ac:dyDescent="0.3">
      <c r="B227" s="7" t="s">
        <v>315</v>
      </c>
      <c r="C227" s="7" t="s">
        <v>175</v>
      </c>
      <c r="D227" s="7" t="s">
        <v>109</v>
      </c>
      <c r="E227" s="24">
        <v>40298</v>
      </c>
      <c r="F227" s="26">
        <v>654.67999999999995</v>
      </c>
      <c r="G227" s="7"/>
    </row>
    <row r="228" spans="2:7" x14ac:dyDescent="0.3">
      <c r="B228" s="7" t="s">
        <v>316</v>
      </c>
      <c r="C228" s="7" t="s">
        <v>317</v>
      </c>
      <c r="D228" s="7" t="s">
        <v>94</v>
      </c>
      <c r="E228" s="24">
        <v>40291</v>
      </c>
      <c r="F228" s="26">
        <v>4287.1899999999996</v>
      </c>
      <c r="G228" s="7"/>
    </row>
    <row r="229" spans="2:7" x14ac:dyDescent="0.3">
      <c r="B229" s="7" t="s">
        <v>318</v>
      </c>
      <c r="C229" s="7" t="s">
        <v>319</v>
      </c>
      <c r="D229" s="7" t="s">
        <v>94</v>
      </c>
      <c r="E229" s="24">
        <v>40291</v>
      </c>
      <c r="F229" s="26">
        <v>2684.75</v>
      </c>
      <c r="G229" s="7"/>
    </row>
    <row r="230" spans="2:7" x14ac:dyDescent="0.3">
      <c r="B230" s="7" t="s">
        <v>320</v>
      </c>
      <c r="C230" s="7" t="s">
        <v>98</v>
      </c>
      <c r="D230" s="7" t="s">
        <v>94</v>
      </c>
      <c r="E230" s="24">
        <v>40291</v>
      </c>
      <c r="F230" s="26">
        <v>942.18</v>
      </c>
      <c r="G230" s="7"/>
    </row>
    <row r="231" spans="2:7" x14ac:dyDescent="0.3">
      <c r="B231" s="7" t="s">
        <v>321</v>
      </c>
      <c r="C231" s="7" t="s">
        <v>98</v>
      </c>
      <c r="D231" s="7" t="s">
        <v>94</v>
      </c>
      <c r="E231" s="24">
        <v>40291</v>
      </c>
      <c r="F231" s="26">
        <v>8966.68</v>
      </c>
      <c r="G231" s="7"/>
    </row>
    <row r="232" spans="2:7" x14ac:dyDescent="0.3">
      <c r="B232" s="7" t="s">
        <v>322</v>
      </c>
      <c r="C232" s="7" t="s">
        <v>98</v>
      </c>
      <c r="D232" s="7" t="s">
        <v>94</v>
      </c>
      <c r="E232" s="24">
        <v>40291</v>
      </c>
      <c r="F232" s="26">
        <v>8134.67</v>
      </c>
      <c r="G232" s="7"/>
    </row>
    <row r="233" spans="2:7" x14ac:dyDescent="0.3">
      <c r="B233" s="7" t="s">
        <v>323</v>
      </c>
      <c r="C233" s="7" t="s">
        <v>98</v>
      </c>
      <c r="D233" s="7" t="s">
        <v>94</v>
      </c>
      <c r="E233" s="24">
        <v>40291</v>
      </c>
      <c r="F233" s="26">
        <v>3303.38</v>
      </c>
      <c r="G233" s="7"/>
    </row>
    <row r="234" spans="2:7" x14ac:dyDescent="0.3">
      <c r="B234" s="7" t="s">
        <v>324</v>
      </c>
      <c r="C234" s="7" t="s">
        <v>98</v>
      </c>
      <c r="D234" s="7" t="s">
        <v>94</v>
      </c>
      <c r="E234" s="24">
        <v>40291</v>
      </c>
      <c r="F234" s="26">
        <v>7883.1</v>
      </c>
      <c r="G234" s="7"/>
    </row>
    <row r="235" spans="2:7" x14ac:dyDescent="0.3">
      <c r="B235" s="7" t="s">
        <v>325</v>
      </c>
      <c r="C235" s="7" t="s">
        <v>98</v>
      </c>
      <c r="D235" s="7" t="s">
        <v>94</v>
      </c>
      <c r="E235" s="24">
        <v>40284</v>
      </c>
      <c r="F235" s="26">
        <v>3428.55</v>
      </c>
      <c r="G235" s="7"/>
    </row>
    <row r="236" spans="2:7" x14ac:dyDescent="0.3">
      <c r="B236" s="7" t="s">
        <v>326</v>
      </c>
      <c r="C236" s="7" t="s">
        <v>98</v>
      </c>
      <c r="D236" s="7" t="s">
        <v>94</v>
      </c>
      <c r="E236" s="24">
        <v>40284</v>
      </c>
      <c r="F236" s="26">
        <v>4098</v>
      </c>
      <c r="G236" s="7"/>
    </row>
    <row r="237" spans="2:7" x14ac:dyDescent="0.3">
      <c r="B237" s="7" t="s">
        <v>327</v>
      </c>
      <c r="C237" s="7" t="s">
        <v>98</v>
      </c>
      <c r="D237" s="7" t="s">
        <v>94</v>
      </c>
      <c r="E237" s="24">
        <v>40284</v>
      </c>
      <c r="F237" s="26">
        <v>1618.06</v>
      </c>
      <c r="G237" s="7"/>
    </row>
    <row r="238" spans="2:7" x14ac:dyDescent="0.3">
      <c r="B238" s="7" t="s">
        <v>328</v>
      </c>
      <c r="C238" s="7" t="s">
        <v>98</v>
      </c>
      <c r="D238" s="7" t="s">
        <v>94</v>
      </c>
      <c r="E238" s="24">
        <v>40284</v>
      </c>
      <c r="F238" s="26">
        <v>977.74</v>
      </c>
      <c r="G238" s="7"/>
    </row>
    <row r="239" spans="2:7" x14ac:dyDescent="0.3">
      <c r="B239" s="7" t="s">
        <v>329</v>
      </c>
      <c r="C239" s="7" t="s">
        <v>98</v>
      </c>
      <c r="D239" s="7" t="s">
        <v>94</v>
      </c>
      <c r="E239" s="24">
        <v>40284</v>
      </c>
      <c r="F239" s="26">
        <v>3871.8</v>
      </c>
      <c r="G239" s="7"/>
    </row>
    <row r="240" spans="2:7" x14ac:dyDescent="0.3">
      <c r="B240" s="7" t="s">
        <v>330</v>
      </c>
      <c r="C240" s="7" t="s">
        <v>98</v>
      </c>
      <c r="D240" s="7" t="s">
        <v>94</v>
      </c>
      <c r="E240" s="24">
        <v>40284</v>
      </c>
      <c r="F240" s="26">
        <v>3336.47</v>
      </c>
      <c r="G240" s="7"/>
    </row>
    <row r="241" spans="2:7" x14ac:dyDescent="0.3">
      <c r="B241" s="7" t="s">
        <v>331</v>
      </c>
      <c r="C241" s="7" t="s">
        <v>98</v>
      </c>
      <c r="D241" s="7" t="s">
        <v>94</v>
      </c>
      <c r="E241" s="24">
        <v>40284</v>
      </c>
      <c r="F241" s="26">
        <v>3539.52</v>
      </c>
      <c r="G241" s="7"/>
    </row>
    <row r="242" spans="2:7" x14ac:dyDescent="0.3">
      <c r="B242" s="7" t="s">
        <v>332</v>
      </c>
      <c r="C242" s="7" t="s">
        <v>98</v>
      </c>
      <c r="D242" s="7" t="s">
        <v>94</v>
      </c>
      <c r="E242" s="24">
        <v>40284</v>
      </c>
      <c r="F242" s="26">
        <v>6416.79</v>
      </c>
      <c r="G242" s="7"/>
    </row>
    <row r="243" spans="2:7" x14ac:dyDescent="0.3">
      <c r="B243" s="7" t="s">
        <v>333</v>
      </c>
      <c r="C243" s="7" t="s">
        <v>98</v>
      </c>
      <c r="D243" s="7" t="s">
        <v>94</v>
      </c>
      <c r="E243" s="24">
        <v>40277</v>
      </c>
      <c r="F243" s="26">
        <v>98.55</v>
      </c>
      <c r="G243" s="7"/>
    </row>
    <row r="244" spans="2:7" x14ac:dyDescent="0.3">
      <c r="B244" s="7" t="s">
        <v>334</v>
      </c>
      <c r="C244" s="7" t="s">
        <v>98</v>
      </c>
      <c r="D244" s="7" t="s">
        <v>94</v>
      </c>
      <c r="E244" s="24">
        <v>40263</v>
      </c>
      <c r="F244" s="26">
        <v>5170.3900000000003</v>
      </c>
      <c r="G244" s="7"/>
    </row>
    <row r="245" spans="2:7" x14ac:dyDescent="0.3">
      <c r="B245" s="7" t="s">
        <v>335</v>
      </c>
      <c r="C245" s="7" t="s">
        <v>98</v>
      </c>
      <c r="D245" s="7" t="s">
        <v>94</v>
      </c>
      <c r="E245" s="24">
        <v>40263</v>
      </c>
      <c r="F245" s="26">
        <v>633.21</v>
      </c>
      <c r="G245" s="7"/>
    </row>
    <row r="246" spans="2:7" x14ac:dyDescent="0.3">
      <c r="B246" s="7" t="s">
        <v>336</v>
      </c>
      <c r="C246" s="7" t="s">
        <v>98</v>
      </c>
      <c r="D246" s="7" t="s">
        <v>94</v>
      </c>
      <c r="E246" s="24">
        <v>40263</v>
      </c>
      <c r="F246" s="26">
        <v>4922.93</v>
      </c>
      <c r="G246" s="7"/>
    </row>
    <row r="247" spans="2:7" x14ac:dyDescent="0.3">
      <c r="B247" s="7" t="s">
        <v>337</v>
      </c>
      <c r="C247" s="7" t="s">
        <v>98</v>
      </c>
      <c r="D247" s="7" t="s">
        <v>94</v>
      </c>
      <c r="E247" s="24">
        <v>40263</v>
      </c>
      <c r="F247" s="26">
        <v>3165.95</v>
      </c>
      <c r="G247" s="7"/>
    </row>
    <row r="248" spans="2:7" x14ac:dyDescent="0.3">
      <c r="B248" s="7" t="s">
        <v>338</v>
      </c>
      <c r="C248" s="7" t="s">
        <v>98</v>
      </c>
      <c r="D248" s="7" t="s">
        <v>94</v>
      </c>
      <c r="E248" s="24">
        <v>40256</v>
      </c>
      <c r="F248" s="26">
        <v>2028.37</v>
      </c>
      <c r="G248" s="7"/>
    </row>
    <row r="249" spans="2:7" x14ac:dyDescent="0.3">
      <c r="B249" s="7" t="s">
        <v>339</v>
      </c>
      <c r="C249" s="7" t="s">
        <v>98</v>
      </c>
      <c r="D249" s="7" t="s">
        <v>94</v>
      </c>
      <c r="E249" s="24">
        <v>40256</v>
      </c>
      <c r="F249" s="26">
        <v>7476.81</v>
      </c>
      <c r="G249" s="7"/>
    </row>
    <row r="250" spans="2:7" x14ac:dyDescent="0.3">
      <c r="B250" s="7" t="s">
        <v>340</v>
      </c>
      <c r="C250" s="7" t="s">
        <v>98</v>
      </c>
      <c r="D250" s="7" t="s">
        <v>94</v>
      </c>
      <c r="E250" s="24">
        <v>40256</v>
      </c>
      <c r="F250" s="26">
        <v>3384.9</v>
      </c>
      <c r="G250" s="7"/>
    </row>
    <row r="251" spans="2:7" x14ac:dyDescent="0.3">
      <c r="B251" s="7" t="s">
        <v>341</v>
      </c>
      <c r="C251" s="7" t="s">
        <v>98</v>
      </c>
      <c r="D251" s="7" t="s">
        <v>94</v>
      </c>
      <c r="E251" s="24">
        <v>40256</v>
      </c>
      <c r="F251" s="26">
        <v>3637.41</v>
      </c>
      <c r="G251" s="7"/>
    </row>
    <row r="252" spans="2:7" x14ac:dyDescent="0.3">
      <c r="B252" s="7" t="s">
        <v>342</v>
      </c>
      <c r="C252" s="7" t="s">
        <v>98</v>
      </c>
      <c r="D252" s="7" t="s">
        <v>94</v>
      </c>
      <c r="E252" s="24">
        <v>40256</v>
      </c>
      <c r="F252" s="26">
        <v>2116.92</v>
      </c>
      <c r="G252" s="7"/>
    </row>
    <row r="253" spans="2:7" x14ac:dyDescent="0.3">
      <c r="B253" s="7" t="s">
        <v>343</v>
      </c>
      <c r="C253" s="7" t="s">
        <v>98</v>
      </c>
      <c r="D253" s="7" t="s">
        <v>94</v>
      </c>
      <c r="E253" s="24">
        <v>40256</v>
      </c>
      <c r="F253" s="26">
        <v>7984.86</v>
      </c>
      <c r="G253" s="7"/>
    </row>
    <row r="254" spans="2:7" x14ac:dyDescent="0.3">
      <c r="B254" s="7" t="s">
        <v>344</v>
      </c>
      <c r="C254" s="7" t="s">
        <v>98</v>
      </c>
      <c r="D254" s="7" t="s">
        <v>94</v>
      </c>
      <c r="E254" s="24">
        <v>40256</v>
      </c>
      <c r="F254" s="26">
        <v>3683.8</v>
      </c>
      <c r="G254" s="7"/>
    </row>
    <row r="255" spans="2:7" x14ac:dyDescent="0.3">
      <c r="B255" s="7" t="s">
        <v>345</v>
      </c>
      <c r="C255" s="7" t="s">
        <v>98</v>
      </c>
      <c r="D255" s="7" t="s">
        <v>94</v>
      </c>
      <c r="E255" s="24">
        <v>40249</v>
      </c>
      <c r="F255" s="26">
        <v>989.77</v>
      </c>
      <c r="G255" s="7"/>
    </row>
    <row r="256" spans="2:7" x14ac:dyDescent="0.3">
      <c r="B256" s="7" t="s">
        <v>346</v>
      </c>
      <c r="C256" s="7" t="s">
        <v>98</v>
      </c>
      <c r="D256" s="7" t="s">
        <v>94</v>
      </c>
      <c r="E256" s="24">
        <v>40249</v>
      </c>
      <c r="F256" s="26">
        <v>6865.79</v>
      </c>
      <c r="G256" s="7"/>
    </row>
    <row r="257" spans="2:7" x14ac:dyDescent="0.3">
      <c r="B257" s="7" t="s">
        <v>177</v>
      </c>
      <c r="C257" s="7" t="s">
        <v>98</v>
      </c>
      <c r="D257" s="7" t="s">
        <v>94</v>
      </c>
      <c r="E257" s="24">
        <v>40249</v>
      </c>
      <c r="F257" s="26">
        <v>663.57</v>
      </c>
      <c r="G257" s="7"/>
    </row>
    <row r="258" spans="2:7" x14ac:dyDescent="0.3">
      <c r="B258" s="7" t="s">
        <v>347</v>
      </c>
      <c r="C258" s="7" t="s">
        <v>98</v>
      </c>
      <c r="D258" s="7" t="s">
        <v>94</v>
      </c>
      <c r="E258" s="24">
        <v>40248</v>
      </c>
      <c r="F258" s="26">
        <v>8935.9</v>
      </c>
      <c r="G258" s="7"/>
    </row>
    <row r="259" spans="2:7" x14ac:dyDescent="0.3">
      <c r="B259" s="7" t="s">
        <v>348</v>
      </c>
      <c r="C259" s="7" t="s">
        <v>98</v>
      </c>
      <c r="D259" s="7" t="s">
        <v>94</v>
      </c>
      <c r="E259" s="24">
        <v>40242</v>
      </c>
      <c r="F259" s="26">
        <v>1065.67</v>
      </c>
      <c r="G259" s="7"/>
    </row>
    <row r="260" spans="2:7" x14ac:dyDescent="0.3">
      <c r="B260" s="7" t="s">
        <v>349</v>
      </c>
      <c r="C260" s="7" t="s">
        <v>98</v>
      </c>
      <c r="D260" s="7" t="s">
        <v>94</v>
      </c>
      <c r="E260" s="24">
        <v>40242</v>
      </c>
      <c r="F260" s="26">
        <v>253.16</v>
      </c>
      <c r="G260" s="7"/>
    </row>
    <row r="261" spans="2:7" x14ac:dyDescent="0.3">
      <c r="B261" s="7" t="s">
        <v>350</v>
      </c>
      <c r="C261" s="7" t="s">
        <v>98</v>
      </c>
      <c r="D261" s="7" t="s">
        <v>94</v>
      </c>
      <c r="E261" s="24">
        <v>40242</v>
      </c>
      <c r="F261" s="26">
        <v>4201.3599999999997</v>
      </c>
      <c r="G261" s="7"/>
    </row>
    <row r="262" spans="2:7" x14ac:dyDescent="0.3">
      <c r="B262" s="7" t="s">
        <v>351</v>
      </c>
      <c r="C262" s="7" t="s">
        <v>98</v>
      </c>
      <c r="D262" s="7" t="s">
        <v>94</v>
      </c>
      <c r="E262" s="24">
        <v>40242</v>
      </c>
      <c r="F262" s="26">
        <v>7906</v>
      </c>
      <c r="G262" s="7"/>
    </row>
    <row r="263" spans="2:7" x14ac:dyDescent="0.3">
      <c r="B263" s="7" t="s">
        <v>352</v>
      </c>
      <c r="C263" s="7" t="s">
        <v>98</v>
      </c>
      <c r="D263" s="7" t="s">
        <v>94</v>
      </c>
      <c r="E263" s="24">
        <v>40235</v>
      </c>
      <c r="F263" s="26">
        <v>8778.9</v>
      </c>
      <c r="G263" s="7"/>
    </row>
    <row r="264" spans="2:7" x14ac:dyDescent="0.3">
      <c r="B264" s="7" t="s">
        <v>353</v>
      </c>
      <c r="C264" s="7" t="s">
        <v>98</v>
      </c>
      <c r="D264" s="7" t="s">
        <v>94</v>
      </c>
      <c r="E264" s="24">
        <v>40235</v>
      </c>
      <c r="F264" s="26">
        <v>2700.74</v>
      </c>
      <c r="G264" s="7"/>
    </row>
    <row r="265" spans="2:7" x14ac:dyDescent="0.3">
      <c r="B265" s="7" t="s">
        <v>354</v>
      </c>
      <c r="C265" s="7" t="s">
        <v>98</v>
      </c>
      <c r="D265" s="7" t="s">
        <v>94</v>
      </c>
      <c r="E265" s="24">
        <v>40228</v>
      </c>
      <c r="F265" s="26">
        <v>5065.07</v>
      </c>
      <c r="G265" s="7"/>
    </row>
    <row r="266" spans="2:7" x14ac:dyDescent="0.3">
      <c r="B266" s="7" t="s">
        <v>355</v>
      </c>
      <c r="C266" s="7" t="s">
        <v>98</v>
      </c>
      <c r="D266" s="7" t="s">
        <v>94</v>
      </c>
      <c r="E266" s="24">
        <v>40228</v>
      </c>
      <c r="F266" s="26">
        <v>1898</v>
      </c>
      <c r="G266" s="7"/>
    </row>
    <row r="267" spans="2:7" x14ac:dyDescent="0.3">
      <c r="B267" s="7" t="s">
        <v>356</v>
      </c>
      <c r="C267" s="7" t="s">
        <v>98</v>
      </c>
      <c r="D267" s="7" t="s">
        <v>94</v>
      </c>
      <c r="E267" s="24">
        <v>40228</v>
      </c>
      <c r="F267" s="26">
        <v>1118.24</v>
      </c>
      <c r="G267" s="7"/>
    </row>
    <row r="268" spans="2:7" x14ac:dyDescent="0.3">
      <c r="B268" s="7" t="s">
        <v>357</v>
      </c>
      <c r="C268" s="7" t="s">
        <v>98</v>
      </c>
      <c r="D268" s="7" t="s">
        <v>94</v>
      </c>
      <c r="E268" s="24">
        <v>40228</v>
      </c>
      <c r="F268" s="26">
        <v>1521.64</v>
      </c>
      <c r="G268" s="7"/>
    </row>
    <row r="269" spans="2:7" x14ac:dyDescent="0.3">
      <c r="B269" s="7" t="s">
        <v>358</v>
      </c>
      <c r="C269" s="7" t="s">
        <v>98</v>
      </c>
      <c r="D269" s="7" t="s">
        <v>94</v>
      </c>
      <c r="E269" s="24">
        <v>40214</v>
      </c>
      <c r="F269" s="26">
        <v>8355.02</v>
      </c>
      <c r="G269" s="7"/>
    </row>
    <row r="270" spans="2:7" x14ac:dyDescent="0.3">
      <c r="B270" s="7" t="s">
        <v>359</v>
      </c>
      <c r="C270" s="7" t="s">
        <v>98</v>
      </c>
      <c r="D270" s="7" t="s">
        <v>94</v>
      </c>
      <c r="E270" s="24">
        <v>40207</v>
      </c>
      <c r="F270" s="26">
        <v>6806.5</v>
      </c>
      <c r="G270" s="7"/>
    </row>
    <row r="271" spans="2:7" x14ac:dyDescent="0.3">
      <c r="B271" s="7" t="s">
        <v>360</v>
      </c>
      <c r="C271" s="7" t="s">
        <v>98</v>
      </c>
      <c r="D271" s="7" t="s">
        <v>94</v>
      </c>
      <c r="E271" s="24">
        <v>40207</v>
      </c>
      <c r="F271" s="26">
        <v>5219.71</v>
      </c>
      <c r="G271" s="7"/>
    </row>
    <row r="272" spans="2:7" x14ac:dyDescent="0.3">
      <c r="B272" s="7" t="s">
        <v>361</v>
      </c>
      <c r="C272" s="7" t="s">
        <v>98</v>
      </c>
      <c r="D272" s="7" t="s">
        <v>94</v>
      </c>
      <c r="E272" s="24">
        <v>40207</v>
      </c>
      <c r="F272" s="26">
        <v>7821.25</v>
      </c>
      <c r="G272" s="7"/>
    </row>
    <row r="273" spans="2:7" x14ac:dyDescent="0.3">
      <c r="B273" s="7" t="s">
        <v>362</v>
      </c>
      <c r="C273" s="7" t="s">
        <v>98</v>
      </c>
      <c r="D273" s="7" t="s">
        <v>94</v>
      </c>
      <c r="E273" s="24">
        <v>40207</v>
      </c>
      <c r="F273" s="26">
        <v>8108.41</v>
      </c>
      <c r="G273" s="7"/>
    </row>
    <row r="274" spans="2:7" x14ac:dyDescent="0.3">
      <c r="B274" s="7" t="s">
        <v>363</v>
      </c>
      <c r="C274" s="7" t="s">
        <v>98</v>
      </c>
      <c r="D274" s="7" t="s">
        <v>94</v>
      </c>
      <c r="E274" s="24">
        <v>40207</v>
      </c>
      <c r="F274" s="26">
        <v>804.58</v>
      </c>
      <c r="G274" s="7"/>
    </row>
    <row r="275" spans="2:7" x14ac:dyDescent="0.3">
      <c r="B275" s="7" t="s">
        <v>364</v>
      </c>
      <c r="C275" s="7" t="s">
        <v>98</v>
      </c>
      <c r="D275" s="7" t="s">
        <v>94</v>
      </c>
      <c r="E275" s="24">
        <v>40207</v>
      </c>
      <c r="F275" s="26">
        <v>9156.69</v>
      </c>
      <c r="G275" s="7"/>
    </row>
    <row r="276" spans="2:7" x14ac:dyDescent="0.3">
      <c r="B276" s="7" t="s">
        <v>365</v>
      </c>
      <c r="C276" s="7" t="s">
        <v>98</v>
      </c>
      <c r="D276" s="7" t="s">
        <v>94</v>
      </c>
      <c r="E276" s="24">
        <v>40200</v>
      </c>
      <c r="F276" s="26">
        <v>3180.91</v>
      </c>
      <c r="G276" s="7"/>
    </row>
    <row r="277" spans="2:7" x14ac:dyDescent="0.3">
      <c r="B277" s="7" t="s">
        <v>366</v>
      </c>
      <c r="C277" s="7" t="s">
        <v>98</v>
      </c>
      <c r="D277" s="7" t="s">
        <v>94</v>
      </c>
      <c r="E277" s="24">
        <v>40200</v>
      </c>
      <c r="F277" s="26">
        <v>9573.3799999999992</v>
      </c>
      <c r="G277" s="7"/>
    </row>
    <row r="278" spans="2:7" x14ac:dyDescent="0.3">
      <c r="B278" s="7" t="s">
        <v>367</v>
      </c>
      <c r="C278" s="7" t="s">
        <v>98</v>
      </c>
      <c r="D278" s="7" t="s">
        <v>94</v>
      </c>
      <c r="E278" s="24">
        <v>40200</v>
      </c>
      <c r="F278" s="26">
        <v>5572.87</v>
      </c>
      <c r="G278" s="7"/>
    </row>
    <row r="279" spans="2:7" x14ac:dyDescent="0.3">
      <c r="B279" s="7" t="s">
        <v>368</v>
      </c>
      <c r="C279" s="7" t="s">
        <v>98</v>
      </c>
      <c r="D279" s="7" t="s">
        <v>94</v>
      </c>
      <c r="E279" s="24">
        <v>40200</v>
      </c>
      <c r="F279" s="26">
        <v>4305.53</v>
      </c>
      <c r="G279" s="7"/>
    </row>
    <row r="280" spans="2:7" x14ac:dyDescent="0.3">
      <c r="B280" s="7" t="s">
        <v>369</v>
      </c>
      <c r="C280" s="7" t="s">
        <v>98</v>
      </c>
      <c r="D280" s="7" t="s">
        <v>94</v>
      </c>
      <c r="E280" s="24">
        <v>40200</v>
      </c>
      <c r="F280" s="26">
        <v>6160.26</v>
      </c>
      <c r="G280" s="7"/>
    </row>
    <row r="281" spans="2:7" x14ac:dyDescent="0.3">
      <c r="B281" s="7" t="s">
        <v>370</v>
      </c>
      <c r="C281" s="7" t="s">
        <v>98</v>
      </c>
      <c r="D281" s="7" t="s">
        <v>94</v>
      </c>
      <c r="E281" s="24">
        <v>40193</v>
      </c>
      <c r="F281" s="26">
        <v>5931.48</v>
      </c>
      <c r="G281" s="7"/>
    </row>
    <row r="282" spans="2:7" x14ac:dyDescent="0.3">
      <c r="B282" s="7" t="s">
        <v>371</v>
      </c>
      <c r="C282" s="7" t="s">
        <v>98</v>
      </c>
      <c r="D282" s="7" t="s">
        <v>94</v>
      </c>
      <c r="E282" s="24">
        <v>40193</v>
      </c>
      <c r="F282" s="26">
        <v>2889.1</v>
      </c>
      <c r="G282" s="7"/>
    </row>
    <row r="283" spans="2:7" x14ac:dyDescent="0.3">
      <c r="B283" s="7" t="s">
        <v>372</v>
      </c>
      <c r="C283" s="7" t="s">
        <v>98</v>
      </c>
      <c r="D283" s="7" t="s">
        <v>94</v>
      </c>
      <c r="E283" s="24">
        <v>40193</v>
      </c>
      <c r="F283" s="26">
        <v>6029.53</v>
      </c>
      <c r="G283" s="7"/>
    </row>
    <row r="284" spans="2:7" x14ac:dyDescent="0.3">
      <c r="B284" s="7" t="s">
        <v>252</v>
      </c>
      <c r="C284" s="7" t="s">
        <v>98</v>
      </c>
      <c r="D284" s="7" t="s">
        <v>94</v>
      </c>
      <c r="E284" s="24">
        <v>40186</v>
      </c>
      <c r="F284" s="26">
        <v>5509.7</v>
      </c>
      <c r="G284" s="7"/>
    </row>
    <row r="285" spans="2:7" x14ac:dyDescent="0.3">
      <c r="B285" s="7" t="s">
        <v>373</v>
      </c>
      <c r="C285" s="7" t="s">
        <v>98</v>
      </c>
      <c r="D285" s="7" t="s">
        <v>94</v>
      </c>
      <c r="E285" s="24">
        <v>40165</v>
      </c>
      <c r="F285" s="26">
        <v>9525.34</v>
      </c>
      <c r="G285" s="7"/>
    </row>
    <row r="286" spans="2:7" x14ac:dyDescent="0.3">
      <c r="B286" s="7" t="s">
        <v>374</v>
      </c>
      <c r="C286" s="7" t="s">
        <v>98</v>
      </c>
      <c r="D286" s="7" t="s">
        <v>94</v>
      </c>
      <c r="E286" s="24">
        <v>40165</v>
      </c>
      <c r="F286" s="26">
        <v>1354.53</v>
      </c>
      <c r="G286" s="7"/>
    </row>
    <row r="287" spans="2:7" x14ac:dyDescent="0.3">
      <c r="B287" s="7" t="s">
        <v>375</v>
      </c>
      <c r="C287" s="7" t="s">
        <v>98</v>
      </c>
      <c r="D287" s="7" t="s">
        <v>94</v>
      </c>
      <c r="E287" s="24">
        <v>40165</v>
      </c>
      <c r="F287" s="26">
        <v>8773.27</v>
      </c>
      <c r="G287" s="7"/>
    </row>
    <row r="288" spans="2:7" x14ac:dyDescent="0.3">
      <c r="B288" s="7" t="s">
        <v>376</v>
      </c>
      <c r="C288" s="7" t="s">
        <v>98</v>
      </c>
      <c r="D288" s="7" t="s">
        <v>94</v>
      </c>
      <c r="E288" s="24">
        <v>40165</v>
      </c>
      <c r="F288" s="26">
        <v>2779.44</v>
      </c>
      <c r="G288" s="7"/>
    </row>
    <row r="289" spans="2:7" x14ac:dyDescent="0.3">
      <c r="B289" s="7" t="s">
        <v>377</v>
      </c>
      <c r="C289" s="7" t="s">
        <v>98</v>
      </c>
      <c r="D289" s="7" t="s">
        <v>94</v>
      </c>
      <c r="E289" s="24">
        <v>40165</v>
      </c>
      <c r="F289" s="26">
        <v>8124.18</v>
      </c>
      <c r="G289" s="7"/>
    </row>
    <row r="290" spans="2:7" x14ac:dyDescent="0.3">
      <c r="B290" s="7" t="s">
        <v>378</v>
      </c>
      <c r="C290" s="7" t="s">
        <v>98</v>
      </c>
      <c r="D290" s="7" t="s">
        <v>94</v>
      </c>
      <c r="E290" s="24">
        <v>40165</v>
      </c>
      <c r="F290" s="26">
        <v>9723.0499999999993</v>
      </c>
      <c r="G290" s="7"/>
    </row>
    <row r="291" spans="2:7" x14ac:dyDescent="0.3">
      <c r="B291" s="7" t="s">
        <v>379</v>
      </c>
      <c r="C291" s="7" t="s">
        <v>98</v>
      </c>
      <c r="D291" s="7" t="s">
        <v>94</v>
      </c>
      <c r="E291" s="24">
        <v>40165</v>
      </c>
      <c r="F291" s="26">
        <v>106.65</v>
      </c>
      <c r="G291" s="7"/>
    </row>
    <row r="292" spans="2:7" x14ac:dyDescent="0.3">
      <c r="B292" s="7" t="s">
        <v>380</v>
      </c>
      <c r="C292" s="7" t="s">
        <v>98</v>
      </c>
      <c r="D292" s="7" t="s">
        <v>94</v>
      </c>
      <c r="E292" s="24">
        <v>40158</v>
      </c>
      <c r="F292" s="26">
        <v>8614.25</v>
      </c>
      <c r="G292" s="7"/>
    </row>
    <row r="293" spans="2:7" x14ac:dyDescent="0.3">
      <c r="B293" s="7" t="s">
        <v>381</v>
      </c>
      <c r="C293" s="7" t="s">
        <v>98</v>
      </c>
      <c r="D293" s="7" t="s">
        <v>94</v>
      </c>
      <c r="E293" s="24">
        <v>40158</v>
      </c>
      <c r="F293" s="26">
        <v>5667.19</v>
      </c>
      <c r="G293" s="7"/>
    </row>
    <row r="294" spans="2:7" x14ac:dyDescent="0.3">
      <c r="B294" s="7" t="s">
        <v>382</v>
      </c>
      <c r="C294" s="7" t="s">
        <v>98</v>
      </c>
      <c r="D294" s="7" t="s">
        <v>94</v>
      </c>
      <c r="E294" s="24">
        <v>40158</v>
      </c>
      <c r="F294" s="26">
        <v>8702.27</v>
      </c>
      <c r="G294" s="7"/>
    </row>
    <row r="295" spans="2:7" x14ac:dyDescent="0.3">
      <c r="B295" s="7" t="s">
        <v>383</v>
      </c>
      <c r="C295" s="7" t="s">
        <v>98</v>
      </c>
      <c r="D295" s="7" t="s">
        <v>94</v>
      </c>
      <c r="E295" s="24">
        <v>40151</v>
      </c>
      <c r="F295" s="26">
        <v>4815.74</v>
      </c>
      <c r="G295" s="7"/>
    </row>
    <row r="296" spans="2:7" x14ac:dyDescent="0.3">
      <c r="B296" s="7" t="s">
        <v>384</v>
      </c>
      <c r="C296" s="7" t="s">
        <v>98</v>
      </c>
      <c r="D296" s="7" t="s">
        <v>94</v>
      </c>
      <c r="E296" s="24">
        <v>40151</v>
      </c>
      <c r="F296" s="26">
        <v>1539.45</v>
      </c>
      <c r="G296" s="7"/>
    </row>
    <row r="297" spans="2:7" x14ac:dyDescent="0.3">
      <c r="B297" s="7" t="s">
        <v>385</v>
      </c>
      <c r="C297" s="7" t="s">
        <v>98</v>
      </c>
      <c r="D297" s="7" t="s">
        <v>94</v>
      </c>
      <c r="E297" s="24">
        <v>40151</v>
      </c>
      <c r="F297" s="26">
        <v>2219.7199999999998</v>
      </c>
      <c r="G297" s="7"/>
    </row>
    <row r="298" spans="2:7" x14ac:dyDescent="0.3">
      <c r="B298" s="7" t="s">
        <v>386</v>
      </c>
      <c r="C298" s="7" t="s">
        <v>98</v>
      </c>
      <c r="D298" s="7" t="s">
        <v>94</v>
      </c>
      <c r="E298" s="24">
        <v>40151</v>
      </c>
      <c r="F298" s="26">
        <v>3860.99</v>
      </c>
      <c r="G298" s="7"/>
    </row>
    <row r="299" spans="2:7" x14ac:dyDescent="0.3">
      <c r="B299" s="7" t="s">
        <v>387</v>
      </c>
      <c r="C299" s="7" t="s">
        <v>98</v>
      </c>
      <c r="D299" s="7" t="s">
        <v>94</v>
      </c>
      <c r="E299" s="24">
        <v>40151</v>
      </c>
      <c r="F299" s="26">
        <v>1509.16</v>
      </c>
      <c r="G299" s="7"/>
    </row>
    <row r="300" spans="2:7" x14ac:dyDescent="0.3">
      <c r="B300" s="7" t="s">
        <v>388</v>
      </c>
      <c r="C300" s="7" t="s">
        <v>98</v>
      </c>
      <c r="D300" s="7" t="s">
        <v>94</v>
      </c>
      <c r="E300" s="24">
        <v>40151</v>
      </c>
      <c r="F300" s="26">
        <v>6896.55</v>
      </c>
      <c r="G300" s="7"/>
    </row>
    <row r="301" spans="2:7" x14ac:dyDescent="0.3">
      <c r="B301" s="7" t="s">
        <v>389</v>
      </c>
      <c r="C301" s="7" t="s">
        <v>98</v>
      </c>
      <c r="D301" s="7" t="s">
        <v>94</v>
      </c>
      <c r="E301" s="24">
        <v>40137</v>
      </c>
      <c r="F301" s="26">
        <v>6549.66</v>
      </c>
      <c r="G301" s="7"/>
    </row>
    <row r="302" spans="2:7" x14ac:dyDescent="0.3">
      <c r="B302" s="7" t="s">
        <v>390</v>
      </c>
      <c r="C302" s="7" t="s">
        <v>98</v>
      </c>
      <c r="D302" s="7" t="s">
        <v>94</v>
      </c>
      <c r="E302" s="24">
        <v>40130</v>
      </c>
      <c r="F302" s="26">
        <v>5194.0200000000004</v>
      </c>
      <c r="G302" s="7"/>
    </row>
    <row r="303" spans="2:7" x14ac:dyDescent="0.3">
      <c r="B303" s="7" t="s">
        <v>391</v>
      </c>
      <c r="C303" s="7" t="s">
        <v>297</v>
      </c>
      <c r="D303" s="7" t="s">
        <v>109</v>
      </c>
      <c r="E303" s="24">
        <v>40130</v>
      </c>
      <c r="F303" s="26">
        <v>4838.3900000000003</v>
      </c>
      <c r="G303" s="7"/>
    </row>
    <row r="304" spans="2:7" x14ac:dyDescent="0.3">
      <c r="B304" s="7" t="s">
        <v>392</v>
      </c>
      <c r="C304" s="7" t="s">
        <v>297</v>
      </c>
      <c r="D304" s="7" t="s">
        <v>109</v>
      </c>
      <c r="E304" s="24">
        <v>40130</v>
      </c>
      <c r="F304" s="26">
        <v>3636.98</v>
      </c>
      <c r="G304" s="7"/>
    </row>
    <row r="305" spans="2:7" x14ac:dyDescent="0.3">
      <c r="B305" s="7" t="s">
        <v>393</v>
      </c>
      <c r="C305" s="7" t="s">
        <v>297</v>
      </c>
      <c r="D305" s="7" t="s">
        <v>109</v>
      </c>
      <c r="E305" s="24">
        <v>40123</v>
      </c>
      <c r="F305" s="26">
        <v>9668.7900000000009</v>
      </c>
      <c r="G305" s="7"/>
    </row>
    <row r="306" spans="2:7" x14ac:dyDescent="0.3">
      <c r="B306" s="7" t="s">
        <v>394</v>
      </c>
      <c r="C306" s="7" t="s">
        <v>297</v>
      </c>
      <c r="D306" s="7" t="s">
        <v>109</v>
      </c>
      <c r="E306" s="24">
        <v>40123</v>
      </c>
      <c r="F306" s="26">
        <v>8422.08</v>
      </c>
      <c r="G306" s="7"/>
    </row>
    <row r="307" spans="2:7" x14ac:dyDescent="0.3">
      <c r="B307" s="7" t="s">
        <v>395</v>
      </c>
      <c r="C307" s="7" t="s">
        <v>297</v>
      </c>
      <c r="D307" s="7" t="s">
        <v>109</v>
      </c>
      <c r="E307" s="24">
        <v>40123</v>
      </c>
      <c r="F307" s="26">
        <v>2671.74</v>
      </c>
      <c r="G307" s="7"/>
    </row>
    <row r="308" spans="2:7" x14ac:dyDescent="0.3">
      <c r="B308" s="7" t="s">
        <v>396</v>
      </c>
      <c r="C308" s="7" t="s">
        <v>397</v>
      </c>
      <c r="D308" s="7" t="s">
        <v>92</v>
      </c>
      <c r="E308" s="24">
        <v>40123</v>
      </c>
      <c r="F308" s="26">
        <v>1012.2</v>
      </c>
      <c r="G308" s="7"/>
    </row>
    <row r="309" spans="2:7" x14ac:dyDescent="0.3">
      <c r="B309" s="7" t="s">
        <v>398</v>
      </c>
      <c r="C309" s="7" t="s">
        <v>305</v>
      </c>
      <c r="D309" s="7" t="s">
        <v>140</v>
      </c>
      <c r="E309" s="24">
        <v>40123</v>
      </c>
      <c r="F309" s="26">
        <v>2337</v>
      </c>
      <c r="G309" s="7"/>
    </row>
    <row r="310" spans="2:7" x14ac:dyDescent="0.3">
      <c r="B310" s="7" t="s">
        <v>399</v>
      </c>
      <c r="C310" s="7" t="s">
        <v>305</v>
      </c>
      <c r="D310" s="7" t="s">
        <v>140</v>
      </c>
      <c r="E310" s="24">
        <v>40116</v>
      </c>
      <c r="F310" s="26">
        <v>1072.3900000000001</v>
      </c>
      <c r="G310" s="7"/>
    </row>
    <row r="311" spans="2:7" x14ac:dyDescent="0.3">
      <c r="B311" s="7" t="s">
        <v>400</v>
      </c>
      <c r="C311" s="7" t="s">
        <v>305</v>
      </c>
      <c r="D311" s="7" t="s">
        <v>140</v>
      </c>
      <c r="E311" s="24">
        <v>40116</v>
      </c>
      <c r="F311" s="26">
        <v>1916.21</v>
      </c>
      <c r="G311" s="7"/>
    </row>
    <row r="312" spans="2:7" x14ac:dyDescent="0.3">
      <c r="B312" s="7" t="s">
        <v>401</v>
      </c>
      <c r="C312" s="7" t="s">
        <v>305</v>
      </c>
      <c r="D312" s="7" t="s">
        <v>140</v>
      </c>
      <c r="E312" s="24">
        <v>40116</v>
      </c>
      <c r="F312" s="26">
        <v>8600.2900000000009</v>
      </c>
      <c r="G312" s="7"/>
    </row>
    <row r="313" spans="2:7" x14ac:dyDescent="0.3">
      <c r="B313" s="7" t="s">
        <v>402</v>
      </c>
      <c r="C313" s="7" t="s">
        <v>305</v>
      </c>
      <c r="D313" s="7" t="s">
        <v>140</v>
      </c>
      <c r="E313" s="24">
        <v>40116</v>
      </c>
      <c r="F313" s="26">
        <v>907.26</v>
      </c>
      <c r="G313" s="7"/>
    </row>
    <row r="314" spans="2:7" x14ac:dyDescent="0.3">
      <c r="B314" s="7" t="s">
        <v>403</v>
      </c>
      <c r="C314" s="7" t="s">
        <v>305</v>
      </c>
      <c r="D314" s="7" t="s">
        <v>140</v>
      </c>
      <c r="E314" s="24">
        <v>40116</v>
      </c>
      <c r="F314" s="26">
        <v>47.78</v>
      </c>
      <c r="G314" s="7"/>
    </row>
    <row r="315" spans="2:7" x14ac:dyDescent="0.3">
      <c r="B315" s="7" t="s">
        <v>404</v>
      </c>
      <c r="C315" s="7" t="s">
        <v>305</v>
      </c>
      <c r="D315" s="7" t="s">
        <v>140</v>
      </c>
      <c r="E315" s="24">
        <v>40116</v>
      </c>
      <c r="F315" s="26">
        <v>8933.48</v>
      </c>
      <c r="G315" s="7"/>
    </row>
    <row r="316" spans="2:7" x14ac:dyDescent="0.3">
      <c r="B316" s="7" t="s">
        <v>405</v>
      </c>
      <c r="C316" s="7" t="s">
        <v>305</v>
      </c>
      <c r="D316" s="7" t="s">
        <v>140</v>
      </c>
      <c r="E316" s="24">
        <v>40116</v>
      </c>
      <c r="F316" s="26">
        <v>6013.17</v>
      </c>
      <c r="G316" s="7"/>
    </row>
    <row r="317" spans="2:7" x14ac:dyDescent="0.3">
      <c r="B317" s="7" t="s">
        <v>406</v>
      </c>
      <c r="C317" s="7" t="s">
        <v>305</v>
      </c>
      <c r="D317" s="7" t="s">
        <v>140</v>
      </c>
      <c r="E317" s="24">
        <v>40116</v>
      </c>
      <c r="F317" s="26">
        <v>9337.5300000000007</v>
      </c>
      <c r="G317" s="7"/>
    </row>
    <row r="318" spans="2:7" x14ac:dyDescent="0.3">
      <c r="B318" s="7" t="s">
        <v>407</v>
      </c>
      <c r="C318" s="7" t="s">
        <v>305</v>
      </c>
      <c r="D318" s="7" t="s">
        <v>140</v>
      </c>
      <c r="E318" s="24">
        <v>40116</v>
      </c>
      <c r="F318" s="26">
        <v>6580.83</v>
      </c>
      <c r="G318" s="7"/>
    </row>
    <row r="319" spans="2:7" x14ac:dyDescent="0.3">
      <c r="B319" s="7" t="s">
        <v>408</v>
      </c>
      <c r="C319" s="7" t="s">
        <v>305</v>
      </c>
      <c r="D319" s="7" t="s">
        <v>140</v>
      </c>
      <c r="E319" s="24">
        <v>40109</v>
      </c>
      <c r="F319" s="26">
        <v>5792.11</v>
      </c>
      <c r="G319" s="7"/>
    </row>
    <row r="320" spans="2:7" x14ac:dyDescent="0.3">
      <c r="B320" s="7" t="s">
        <v>409</v>
      </c>
      <c r="C320" s="7" t="s">
        <v>305</v>
      </c>
      <c r="D320" s="7" t="s">
        <v>140</v>
      </c>
      <c r="E320" s="24">
        <v>40109</v>
      </c>
      <c r="F320" s="26">
        <v>4875.57</v>
      </c>
      <c r="G320" s="7"/>
    </row>
    <row r="321" spans="2:7" x14ac:dyDescent="0.3">
      <c r="B321" s="7" t="s">
        <v>410</v>
      </c>
      <c r="C321" s="7" t="s">
        <v>305</v>
      </c>
      <c r="D321" s="7" t="s">
        <v>140</v>
      </c>
      <c r="E321" s="24">
        <v>40109</v>
      </c>
      <c r="F321" s="26">
        <v>9717.0300000000007</v>
      </c>
      <c r="G321" s="7"/>
    </row>
    <row r="322" spans="2:7" x14ac:dyDescent="0.3">
      <c r="B322" s="7" t="s">
        <v>411</v>
      </c>
      <c r="C322" s="7" t="s">
        <v>305</v>
      </c>
      <c r="D322" s="7" t="s">
        <v>140</v>
      </c>
      <c r="E322" s="24">
        <v>40109</v>
      </c>
      <c r="F322" s="26">
        <v>6910.88</v>
      </c>
      <c r="G322" s="7"/>
    </row>
    <row r="323" spans="2:7" x14ac:dyDescent="0.3">
      <c r="B323" s="7" t="s">
        <v>412</v>
      </c>
      <c r="C323" s="7" t="s">
        <v>305</v>
      </c>
      <c r="D323" s="7" t="s">
        <v>140</v>
      </c>
      <c r="E323" s="24">
        <v>40109</v>
      </c>
      <c r="F323" s="26">
        <v>8447.98</v>
      </c>
      <c r="G323" s="7"/>
    </row>
    <row r="324" spans="2:7" x14ac:dyDescent="0.3">
      <c r="B324" s="7" t="s">
        <v>413</v>
      </c>
      <c r="C324" s="7" t="s">
        <v>305</v>
      </c>
      <c r="D324" s="7" t="s">
        <v>140</v>
      </c>
      <c r="E324" s="24">
        <v>40109</v>
      </c>
      <c r="F324" s="26">
        <v>5164.6499999999996</v>
      </c>
      <c r="G324" s="7"/>
    </row>
    <row r="325" spans="2:7" x14ac:dyDescent="0.3">
      <c r="B325" s="7" t="s">
        <v>414</v>
      </c>
      <c r="C325" s="7" t="s">
        <v>305</v>
      </c>
      <c r="D325" s="7" t="s">
        <v>140</v>
      </c>
      <c r="E325" s="24">
        <v>40109</v>
      </c>
      <c r="F325" s="26">
        <v>1197.56</v>
      </c>
      <c r="G325" s="7"/>
    </row>
    <row r="326" spans="2:7" x14ac:dyDescent="0.3">
      <c r="B326" s="7" t="s">
        <v>415</v>
      </c>
      <c r="C326" s="7" t="s">
        <v>305</v>
      </c>
      <c r="D326" s="7" t="s">
        <v>140</v>
      </c>
      <c r="E326" s="24">
        <v>40102</v>
      </c>
      <c r="F326" s="26">
        <v>7512.39</v>
      </c>
      <c r="G326" s="7"/>
    </row>
    <row r="327" spans="2:7" x14ac:dyDescent="0.3">
      <c r="B327" s="7" t="s">
        <v>416</v>
      </c>
      <c r="C327" s="7" t="s">
        <v>305</v>
      </c>
      <c r="D327" s="7" t="s">
        <v>140</v>
      </c>
      <c r="E327" s="24">
        <v>40088</v>
      </c>
      <c r="F327" s="26">
        <v>6179.02</v>
      </c>
      <c r="G327" s="7"/>
    </row>
    <row r="328" spans="2:7" x14ac:dyDescent="0.3">
      <c r="B328" s="7" t="s">
        <v>417</v>
      </c>
      <c r="C328" s="7" t="s">
        <v>305</v>
      </c>
      <c r="D328" s="7" t="s">
        <v>140</v>
      </c>
      <c r="E328" s="24">
        <v>40088</v>
      </c>
      <c r="F328" s="26">
        <v>4621.2</v>
      </c>
      <c r="G328" s="7"/>
    </row>
    <row r="329" spans="2:7" x14ac:dyDescent="0.3">
      <c r="B329" s="7" t="s">
        <v>418</v>
      </c>
      <c r="C329" s="7" t="s">
        <v>305</v>
      </c>
      <c r="D329" s="7" t="s">
        <v>140</v>
      </c>
      <c r="E329" s="24">
        <v>40088</v>
      </c>
      <c r="F329" s="26">
        <v>2729.56</v>
      </c>
      <c r="G329" s="7"/>
    </row>
    <row r="330" spans="2:7" x14ac:dyDescent="0.3">
      <c r="B330" s="7" t="s">
        <v>419</v>
      </c>
      <c r="C330" s="7" t="s">
        <v>305</v>
      </c>
      <c r="D330" s="7" t="s">
        <v>140</v>
      </c>
      <c r="E330" s="24">
        <v>40081</v>
      </c>
      <c r="F330" s="26">
        <v>4359.3599999999997</v>
      </c>
      <c r="G330" s="7"/>
    </row>
    <row r="331" spans="2:7" x14ac:dyDescent="0.3">
      <c r="B331" s="7" t="s">
        <v>420</v>
      </c>
      <c r="C331" s="7" t="s">
        <v>305</v>
      </c>
      <c r="D331" s="7" t="s">
        <v>140</v>
      </c>
      <c r="E331" s="24">
        <v>40074</v>
      </c>
      <c r="F331" s="26">
        <v>2136.79</v>
      </c>
      <c r="G331" s="7"/>
    </row>
    <row r="332" spans="2:7" x14ac:dyDescent="0.3">
      <c r="B332" s="7" t="s">
        <v>421</v>
      </c>
      <c r="C332" s="7" t="s">
        <v>305</v>
      </c>
      <c r="D332" s="7" t="s">
        <v>140</v>
      </c>
      <c r="E332" s="24">
        <v>40074</v>
      </c>
      <c r="F332" s="26">
        <v>8955.34</v>
      </c>
      <c r="G332" s="7"/>
    </row>
    <row r="333" spans="2:7" x14ac:dyDescent="0.3">
      <c r="B333" s="7" t="s">
        <v>422</v>
      </c>
      <c r="C333" s="7" t="s">
        <v>305</v>
      </c>
      <c r="D333" s="7" t="s">
        <v>140</v>
      </c>
      <c r="E333" s="24">
        <v>40067</v>
      </c>
      <c r="F333" s="26">
        <v>1747.6</v>
      </c>
      <c r="G333" s="7"/>
    </row>
    <row r="334" spans="2:7" x14ac:dyDescent="0.3">
      <c r="B334" s="7" t="s">
        <v>423</v>
      </c>
      <c r="C334" s="7" t="s">
        <v>305</v>
      </c>
      <c r="D334" s="7" t="s">
        <v>140</v>
      </c>
      <c r="E334" s="24">
        <v>40067</v>
      </c>
      <c r="F334" s="26">
        <v>6923.05</v>
      </c>
      <c r="G334" s="7"/>
    </row>
    <row r="335" spans="2:7" x14ac:dyDescent="0.3">
      <c r="B335" s="7" t="s">
        <v>424</v>
      </c>
      <c r="C335" s="7" t="s">
        <v>305</v>
      </c>
      <c r="D335" s="7" t="s">
        <v>140</v>
      </c>
      <c r="E335" s="24">
        <v>40067</v>
      </c>
      <c r="F335" s="26">
        <v>7632.02</v>
      </c>
      <c r="G335" s="7"/>
    </row>
    <row r="336" spans="2:7" x14ac:dyDescent="0.3">
      <c r="B336" s="7" t="s">
        <v>132</v>
      </c>
      <c r="C336" s="7" t="s">
        <v>305</v>
      </c>
      <c r="D336" s="7" t="s">
        <v>140</v>
      </c>
      <c r="E336" s="24">
        <v>40060</v>
      </c>
      <c r="F336" s="26">
        <v>2985.56</v>
      </c>
      <c r="G336" s="7"/>
    </row>
    <row r="337" spans="2:7" x14ac:dyDescent="0.3">
      <c r="B337" s="7" t="s">
        <v>425</v>
      </c>
      <c r="C337" s="7" t="s">
        <v>305</v>
      </c>
      <c r="D337" s="7" t="s">
        <v>140</v>
      </c>
      <c r="E337" s="24">
        <v>40060</v>
      </c>
      <c r="F337" s="26">
        <v>4654.8100000000004</v>
      </c>
      <c r="G337" s="7"/>
    </row>
    <row r="338" spans="2:7" x14ac:dyDescent="0.3">
      <c r="B338" s="7" t="s">
        <v>426</v>
      </c>
      <c r="C338" s="7" t="s">
        <v>305</v>
      </c>
      <c r="D338" s="7" t="s">
        <v>140</v>
      </c>
      <c r="E338" s="24">
        <v>40060</v>
      </c>
      <c r="F338" s="26">
        <v>2239.79</v>
      </c>
      <c r="G338" s="7"/>
    </row>
    <row r="339" spans="2:7" x14ac:dyDescent="0.3">
      <c r="B339" s="7" t="s">
        <v>427</v>
      </c>
      <c r="C339" s="7" t="s">
        <v>305</v>
      </c>
      <c r="D339" s="7" t="s">
        <v>140</v>
      </c>
      <c r="E339" s="24">
        <v>40060</v>
      </c>
      <c r="F339" s="26">
        <v>2650.24</v>
      </c>
      <c r="G339" s="7"/>
    </row>
    <row r="340" spans="2:7" x14ac:dyDescent="0.3">
      <c r="B340" s="7" t="s">
        <v>428</v>
      </c>
      <c r="C340" s="7" t="s">
        <v>305</v>
      </c>
      <c r="D340" s="7" t="s">
        <v>140</v>
      </c>
      <c r="E340" s="24">
        <v>40060</v>
      </c>
      <c r="F340" s="26">
        <v>3795.86</v>
      </c>
      <c r="G340" s="7"/>
    </row>
    <row r="341" spans="2:7" x14ac:dyDescent="0.3">
      <c r="B341" s="7" t="s">
        <v>429</v>
      </c>
      <c r="C341" s="7" t="s">
        <v>305</v>
      </c>
      <c r="D341" s="7" t="s">
        <v>140</v>
      </c>
      <c r="E341" s="24">
        <v>40053</v>
      </c>
      <c r="F341" s="26">
        <v>8764.32</v>
      </c>
      <c r="G341" s="7"/>
    </row>
    <row r="342" spans="2:7" x14ac:dyDescent="0.3">
      <c r="B342" s="7" t="s">
        <v>430</v>
      </c>
      <c r="C342" s="7" t="s">
        <v>305</v>
      </c>
      <c r="D342" s="7" t="s">
        <v>140</v>
      </c>
      <c r="E342" s="24">
        <v>40053</v>
      </c>
      <c r="F342" s="26">
        <v>2791.56</v>
      </c>
      <c r="G342" s="7"/>
    </row>
    <row r="343" spans="2:7" x14ac:dyDescent="0.3">
      <c r="B343" s="7" t="s">
        <v>431</v>
      </c>
      <c r="C343" s="7" t="s">
        <v>305</v>
      </c>
      <c r="D343" s="7" t="s">
        <v>140</v>
      </c>
      <c r="E343" s="24">
        <v>40053</v>
      </c>
      <c r="F343" s="26">
        <v>5980.64</v>
      </c>
      <c r="G343" s="7"/>
    </row>
    <row r="344" spans="2:7" x14ac:dyDescent="0.3">
      <c r="B344" s="7" t="s">
        <v>432</v>
      </c>
      <c r="C344" s="7" t="s">
        <v>305</v>
      </c>
      <c r="D344" s="7" t="s">
        <v>140</v>
      </c>
      <c r="E344" s="24">
        <v>40046</v>
      </c>
      <c r="F344" s="26">
        <v>377.74</v>
      </c>
      <c r="G344" s="7"/>
    </row>
    <row r="345" spans="2:7" x14ac:dyDescent="0.3">
      <c r="B345" s="7" t="s">
        <v>433</v>
      </c>
      <c r="C345" s="7" t="s">
        <v>305</v>
      </c>
      <c r="D345" s="7" t="s">
        <v>140</v>
      </c>
      <c r="E345" s="24">
        <v>40046</v>
      </c>
      <c r="F345" s="26">
        <v>6387.53</v>
      </c>
      <c r="G345" s="7"/>
    </row>
    <row r="346" spans="2:7" x14ac:dyDescent="0.3">
      <c r="B346" s="7" t="s">
        <v>434</v>
      </c>
      <c r="C346" s="7" t="s">
        <v>305</v>
      </c>
      <c r="D346" s="7" t="s">
        <v>140</v>
      </c>
      <c r="E346" s="24">
        <v>40046</v>
      </c>
      <c r="F346" s="26">
        <v>1930.03</v>
      </c>
      <c r="G346" s="7"/>
    </row>
    <row r="347" spans="2:7" x14ac:dyDescent="0.3">
      <c r="B347" s="7" t="s">
        <v>435</v>
      </c>
      <c r="C347" s="7" t="s">
        <v>305</v>
      </c>
      <c r="D347" s="7" t="s">
        <v>140</v>
      </c>
      <c r="E347" s="24">
        <v>40046</v>
      </c>
      <c r="F347" s="26">
        <v>7290.59</v>
      </c>
      <c r="G347" s="7"/>
    </row>
    <row r="348" spans="2:7" x14ac:dyDescent="0.3">
      <c r="B348" s="7" t="s">
        <v>436</v>
      </c>
      <c r="C348" s="7" t="s">
        <v>188</v>
      </c>
      <c r="D348" s="7" t="s">
        <v>189</v>
      </c>
      <c r="E348" s="24">
        <v>40039</v>
      </c>
      <c r="F348" s="26">
        <v>3257.73</v>
      </c>
      <c r="G348" s="7"/>
    </row>
    <row r="349" spans="2:7" x14ac:dyDescent="0.3">
      <c r="B349" s="7" t="s">
        <v>437</v>
      </c>
      <c r="C349" s="7" t="s">
        <v>188</v>
      </c>
      <c r="D349" s="7" t="s">
        <v>189</v>
      </c>
      <c r="E349" s="24">
        <v>40039</v>
      </c>
      <c r="F349" s="26">
        <v>3429.65</v>
      </c>
      <c r="G349" s="7"/>
    </row>
    <row r="350" spans="2:7" x14ac:dyDescent="0.3">
      <c r="B350" s="7" t="s">
        <v>438</v>
      </c>
      <c r="C350" s="7" t="s">
        <v>188</v>
      </c>
      <c r="D350" s="7" t="s">
        <v>189</v>
      </c>
      <c r="E350" s="24">
        <v>40039</v>
      </c>
      <c r="F350" s="26">
        <v>3155.38</v>
      </c>
      <c r="G350" s="7"/>
    </row>
    <row r="351" spans="2:7" x14ac:dyDescent="0.3">
      <c r="B351" s="7" t="s">
        <v>439</v>
      </c>
      <c r="C351" s="7" t="s">
        <v>188</v>
      </c>
      <c r="D351" s="7" t="s">
        <v>189</v>
      </c>
      <c r="E351" s="24">
        <v>40039</v>
      </c>
      <c r="F351" s="26">
        <v>1490.33</v>
      </c>
      <c r="G351" s="7"/>
    </row>
    <row r="352" spans="2:7" x14ac:dyDescent="0.3">
      <c r="B352" s="7" t="s">
        <v>440</v>
      </c>
      <c r="C352" s="7" t="s">
        <v>188</v>
      </c>
      <c r="D352" s="7" t="s">
        <v>189</v>
      </c>
      <c r="E352" s="24">
        <v>40039</v>
      </c>
      <c r="F352" s="26">
        <v>7945.95</v>
      </c>
      <c r="G352" s="7"/>
    </row>
    <row r="353" spans="2:7" x14ac:dyDescent="0.3">
      <c r="B353" s="7" t="s">
        <v>441</v>
      </c>
      <c r="C353" s="7" t="s">
        <v>188</v>
      </c>
      <c r="D353" s="7" t="s">
        <v>189</v>
      </c>
      <c r="E353" s="24">
        <v>40032</v>
      </c>
      <c r="F353" s="26">
        <v>6997.62</v>
      </c>
      <c r="G353" s="7"/>
    </row>
    <row r="354" spans="2:7" x14ac:dyDescent="0.3">
      <c r="B354" s="7" t="s">
        <v>442</v>
      </c>
      <c r="C354" s="7" t="s">
        <v>188</v>
      </c>
      <c r="D354" s="7" t="s">
        <v>189</v>
      </c>
      <c r="E354" s="24">
        <v>40032</v>
      </c>
      <c r="F354" s="26">
        <v>3512.96</v>
      </c>
      <c r="G354" s="7"/>
    </row>
    <row r="355" spans="2:7" x14ac:dyDescent="0.3">
      <c r="B355" s="7" t="s">
        <v>132</v>
      </c>
      <c r="C355" s="7" t="s">
        <v>188</v>
      </c>
      <c r="D355" s="7" t="s">
        <v>189</v>
      </c>
      <c r="E355" s="24">
        <v>40032</v>
      </c>
      <c r="F355" s="26">
        <v>743.94</v>
      </c>
      <c r="G355" s="7"/>
    </row>
    <row r="356" spans="2:7" x14ac:dyDescent="0.3">
      <c r="B356" s="7" t="s">
        <v>443</v>
      </c>
      <c r="C356" s="7" t="s">
        <v>188</v>
      </c>
      <c r="D356" s="7" t="s">
        <v>189</v>
      </c>
      <c r="E356" s="24">
        <v>40025</v>
      </c>
      <c r="F356" s="26">
        <v>4240.62</v>
      </c>
      <c r="G356" s="7"/>
    </row>
    <row r="357" spans="2:7" x14ac:dyDescent="0.3">
      <c r="B357" s="7" t="s">
        <v>444</v>
      </c>
      <c r="C357" s="7" t="s">
        <v>188</v>
      </c>
      <c r="D357" s="7" t="s">
        <v>189</v>
      </c>
      <c r="E357" s="24">
        <v>40025</v>
      </c>
      <c r="F357" s="26">
        <v>9174.59</v>
      </c>
      <c r="G357" s="7"/>
    </row>
    <row r="358" spans="2:7" x14ac:dyDescent="0.3">
      <c r="B358" s="7" t="s">
        <v>445</v>
      </c>
      <c r="C358" s="7" t="s">
        <v>188</v>
      </c>
      <c r="D358" s="7" t="s">
        <v>189</v>
      </c>
      <c r="E358" s="24">
        <v>40025</v>
      </c>
      <c r="F358" s="26">
        <v>6901.2</v>
      </c>
      <c r="G358" s="7"/>
    </row>
    <row r="359" spans="2:7" x14ac:dyDescent="0.3">
      <c r="B359" s="7" t="s">
        <v>446</v>
      </c>
      <c r="C359" s="7" t="s">
        <v>188</v>
      </c>
      <c r="D359" s="7" t="s">
        <v>189</v>
      </c>
      <c r="E359" s="24">
        <v>40025</v>
      </c>
      <c r="F359" s="26">
        <v>6276.53</v>
      </c>
      <c r="G359" s="7"/>
    </row>
    <row r="360" spans="2:7" x14ac:dyDescent="0.3">
      <c r="B360" s="7" t="s">
        <v>447</v>
      </c>
      <c r="C360" s="7" t="s">
        <v>188</v>
      </c>
      <c r="D360" s="7" t="s">
        <v>189</v>
      </c>
      <c r="E360" s="24">
        <v>40025</v>
      </c>
      <c r="F360" s="26">
        <v>6188.89</v>
      </c>
      <c r="G360" s="7"/>
    </row>
    <row r="361" spans="2:7" x14ac:dyDescent="0.3">
      <c r="B361" s="7" t="s">
        <v>448</v>
      </c>
      <c r="C361" s="7" t="s">
        <v>188</v>
      </c>
      <c r="D361" s="7" t="s">
        <v>189</v>
      </c>
      <c r="E361" s="24">
        <v>40018</v>
      </c>
      <c r="F361" s="26">
        <v>9884.1</v>
      </c>
      <c r="G361" s="7"/>
    </row>
    <row r="362" spans="2:7" x14ac:dyDescent="0.3">
      <c r="B362" s="7" t="s">
        <v>449</v>
      </c>
      <c r="C362" s="7" t="s">
        <v>188</v>
      </c>
      <c r="D362" s="7" t="s">
        <v>189</v>
      </c>
      <c r="E362" s="24">
        <v>40018</v>
      </c>
      <c r="F362" s="26">
        <v>9490.49</v>
      </c>
      <c r="G362" s="7"/>
    </row>
    <row r="363" spans="2:7" x14ac:dyDescent="0.3">
      <c r="B363" s="7" t="s">
        <v>450</v>
      </c>
      <c r="C363" s="7" t="s">
        <v>188</v>
      </c>
      <c r="D363" s="7" t="s">
        <v>189</v>
      </c>
      <c r="E363" s="24">
        <v>40018</v>
      </c>
      <c r="F363" s="26">
        <v>1039.3599999999999</v>
      </c>
      <c r="G363" s="7"/>
    </row>
    <row r="364" spans="2:7" x14ac:dyDescent="0.3">
      <c r="B364" s="7" t="s">
        <v>451</v>
      </c>
      <c r="C364" s="7" t="s">
        <v>188</v>
      </c>
      <c r="D364" s="7" t="s">
        <v>189</v>
      </c>
      <c r="E364" s="24">
        <v>40018</v>
      </c>
      <c r="F364" s="26">
        <v>7956.08</v>
      </c>
      <c r="G364" s="7"/>
    </row>
    <row r="365" spans="2:7" x14ac:dyDescent="0.3">
      <c r="B365" s="7" t="s">
        <v>452</v>
      </c>
      <c r="C365" s="7" t="s">
        <v>188</v>
      </c>
      <c r="D365" s="7" t="s">
        <v>189</v>
      </c>
      <c r="E365" s="24">
        <v>40018</v>
      </c>
      <c r="F365" s="26">
        <v>5227.93</v>
      </c>
      <c r="G365" s="7"/>
    </row>
    <row r="366" spans="2:7" x14ac:dyDescent="0.3">
      <c r="B366" s="7" t="s">
        <v>454</v>
      </c>
      <c r="C366" s="7" t="s">
        <v>188</v>
      </c>
      <c r="D366" s="7" t="s">
        <v>189</v>
      </c>
      <c r="E366" s="24">
        <v>40018</v>
      </c>
      <c r="F366" s="26">
        <v>8816.61</v>
      </c>
      <c r="G366" s="7"/>
    </row>
    <row r="367" spans="2:7" x14ac:dyDescent="0.3">
      <c r="B367" s="7" t="s">
        <v>455</v>
      </c>
      <c r="C367" s="7" t="s">
        <v>188</v>
      </c>
      <c r="D367" s="7" t="s">
        <v>189</v>
      </c>
      <c r="E367" s="24">
        <v>40018</v>
      </c>
      <c r="F367" s="26">
        <v>598.96</v>
      </c>
      <c r="G367" s="7"/>
    </row>
    <row r="368" spans="2:7" x14ac:dyDescent="0.3">
      <c r="B368" s="7" t="s">
        <v>456</v>
      </c>
      <c r="C368" s="7" t="s">
        <v>188</v>
      </c>
      <c r="D368" s="7" t="s">
        <v>189</v>
      </c>
      <c r="E368" s="24">
        <v>40011</v>
      </c>
      <c r="F368" s="26">
        <v>8439.35</v>
      </c>
      <c r="G368" s="7"/>
    </row>
    <row r="369" spans="2:7" x14ac:dyDescent="0.3">
      <c r="B369" s="7" t="s">
        <v>457</v>
      </c>
      <c r="C369" s="7" t="s">
        <v>188</v>
      </c>
      <c r="D369" s="7" t="s">
        <v>189</v>
      </c>
      <c r="E369" s="24">
        <v>40011</v>
      </c>
      <c r="F369" s="26">
        <v>194.16</v>
      </c>
      <c r="G369" s="7"/>
    </row>
    <row r="370" spans="2:7" x14ac:dyDescent="0.3">
      <c r="B370" s="7" t="s">
        <v>458</v>
      </c>
      <c r="C370" s="7" t="s">
        <v>188</v>
      </c>
      <c r="D370" s="7" t="s">
        <v>189</v>
      </c>
      <c r="E370" s="24">
        <v>40011</v>
      </c>
      <c r="F370" s="26">
        <v>4366</v>
      </c>
      <c r="G370" s="7"/>
    </row>
    <row r="371" spans="2:7" x14ac:dyDescent="0.3">
      <c r="B371" s="7" t="s">
        <v>459</v>
      </c>
      <c r="C371" s="7" t="s">
        <v>188</v>
      </c>
      <c r="D371" s="7" t="s">
        <v>189</v>
      </c>
      <c r="E371" s="24">
        <v>40011</v>
      </c>
      <c r="F371" s="26">
        <v>6487.37</v>
      </c>
      <c r="G371" s="7"/>
    </row>
    <row r="372" spans="2:7" x14ac:dyDescent="0.3">
      <c r="B372" s="7" t="s">
        <v>460</v>
      </c>
      <c r="C372" s="7" t="s">
        <v>188</v>
      </c>
      <c r="D372" s="7" t="s">
        <v>189</v>
      </c>
      <c r="E372" s="24">
        <v>40004</v>
      </c>
      <c r="F372" s="26">
        <v>9325.17</v>
      </c>
      <c r="G372" s="7"/>
    </row>
    <row r="373" spans="2:7" x14ac:dyDescent="0.3">
      <c r="B373" s="7" t="s">
        <v>461</v>
      </c>
      <c r="C373" s="7" t="s">
        <v>188</v>
      </c>
      <c r="D373" s="7" t="s">
        <v>189</v>
      </c>
      <c r="E373" s="24">
        <v>39996</v>
      </c>
      <c r="F373" s="26">
        <v>8613</v>
      </c>
      <c r="G373" s="7"/>
    </row>
    <row r="374" spans="2:7" x14ac:dyDescent="0.3">
      <c r="B374" s="7" t="s">
        <v>462</v>
      </c>
      <c r="C374" s="7" t="s">
        <v>188</v>
      </c>
      <c r="D374" s="7" t="s">
        <v>189</v>
      </c>
      <c r="E374" s="24">
        <v>39996</v>
      </c>
      <c r="F374" s="26">
        <v>67.13</v>
      </c>
      <c r="G374" s="7"/>
    </row>
    <row r="375" spans="2:7" x14ac:dyDescent="0.3">
      <c r="B375" s="7" t="s">
        <v>463</v>
      </c>
      <c r="C375" s="7" t="s">
        <v>188</v>
      </c>
      <c r="D375" s="7" t="s">
        <v>189</v>
      </c>
      <c r="E375" s="24">
        <v>39996</v>
      </c>
      <c r="F375" s="26">
        <v>4622.3900000000003</v>
      </c>
      <c r="G375" s="7"/>
    </row>
    <row r="376" spans="2:7" x14ac:dyDescent="0.3">
      <c r="B376" s="7" t="s">
        <v>464</v>
      </c>
      <c r="C376" s="7" t="s">
        <v>188</v>
      </c>
      <c r="D376" s="7" t="s">
        <v>189</v>
      </c>
      <c r="E376" s="24">
        <v>39996</v>
      </c>
      <c r="F376" s="26">
        <v>7608.32</v>
      </c>
      <c r="G376" s="7"/>
    </row>
    <row r="377" spans="2:7" x14ac:dyDescent="0.3">
      <c r="B377" s="7" t="s">
        <v>465</v>
      </c>
      <c r="C377" s="7" t="s">
        <v>188</v>
      </c>
      <c r="D377" s="7" t="s">
        <v>189</v>
      </c>
      <c r="E377" s="24">
        <v>39996</v>
      </c>
      <c r="F377" s="26">
        <v>2598.5300000000002</v>
      </c>
      <c r="G377" s="7"/>
    </row>
    <row r="378" spans="2:7" x14ac:dyDescent="0.3">
      <c r="B378" s="7" t="s">
        <v>466</v>
      </c>
      <c r="C378" s="7" t="s">
        <v>188</v>
      </c>
      <c r="D378" s="7" t="s">
        <v>189</v>
      </c>
      <c r="E378" s="24">
        <v>39996</v>
      </c>
      <c r="F378" s="26">
        <v>2117.06</v>
      </c>
      <c r="G378" s="7"/>
    </row>
    <row r="379" spans="2:7" x14ac:dyDescent="0.3">
      <c r="B379" s="7" t="s">
        <v>467</v>
      </c>
      <c r="C379" s="7" t="s">
        <v>188</v>
      </c>
      <c r="D379" s="7" t="s">
        <v>189</v>
      </c>
      <c r="E379" s="24">
        <v>39996</v>
      </c>
      <c r="F379" s="26">
        <v>7817.96</v>
      </c>
      <c r="G379" s="7"/>
    </row>
    <row r="380" spans="2:7" x14ac:dyDescent="0.3">
      <c r="B380" s="7" t="s">
        <v>468</v>
      </c>
      <c r="C380" s="7" t="s">
        <v>188</v>
      </c>
      <c r="D380" s="7" t="s">
        <v>189</v>
      </c>
      <c r="E380" s="24">
        <v>39990</v>
      </c>
      <c r="F380" s="26">
        <v>1365.28</v>
      </c>
      <c r="G380" s="7"/>
    </row>
    <row r="381" spans="2:7" x14ac:dyDescent="0.3">
      <c r="B381" s="7" t="s">
        <v>469</v>
      </c>
      <c r="C381" s="7" t="s">
        <v>188</v>
      </c>
      <c r="D381" s="7" t="s">
        <v>189</v>
      </c>
      <c r="E381" s="24">
        <v>39990</v>
      </c>
      <c r="F381" s="26">
        <v>8012.53</v>
      </c>
      <c r="G381" s="7"/>
    </row>
    <row r="382" spans="2:7" x14ac:dyDescent="0.3">
      <c r="B382" s="7" t="s">
        <v>252</v>
      </c>
      <c r="C382" s="7" t="s">
        <v>188</v>
      </c>
      <c r="D382" s="7" t="s">
        <v>189</v>
      </c>
      <c r="E382" s="24">
        <v>39990</v>
      </c>
      <c r="F382" s="26">
        <v>8073.26</v>
      </c>
      <c r="G382" s="7"/>
    </row>
    <row r="383" spans="2:7" x14ac:dyDescent="0.3">
      <c r="B383" s="7" t="s">
        <v>470</v>
      </c>
      <c r="C383" s="7" t="s">
        <v>188</v>
      </c>
      <c r="D383" s="7" t="s">
        <v>189</v>
      </c>
      <c r="E383" s="24">
        <v>39990</v>
      </c>
      <c r="F383" s="26">
        <v>9472.14</v>
      </c>
      <c r="G383" s="7"/>
    </row>
    <row r="384" spans="2:7" x14ac:dyDescent="0.3">
      <c r="B384" s="7" t="s">
        <v>471</v>
      </c>
      <c r="C384" s="7" t="s">
        <v>188</v>
      </c>
      <c r="D384" s="7" t="s">
        <v>189</v>
      </c>
      <c r="E384" s="24">
        <v>39990</v>
      </c>
      <c r="F384" s="26">
        <v>7760.88</v>
      </c>
      <c r="G384" s="7"/>
    </row>
    <row r="385" spans="2:7" x14ac:dyDescent="0.3">
      <c r="B385" s="7" t="s">
        <v>472</v>
      </c>
      <c r="C385" s="7" t="s">
        <v>188</v>
      </c>
      <c r="D385" s="7" t="s">
        <v>189</v>
      </c>
      <c r="E385" s="24">
        <v>39983</v>
      </c>
      <c r="F385" s="26">
        <v>17</v>
      </c>
      <c r="G385" s="7"/>
    </row>
    <row r="386" spans="2:7" x14ac:dyDescent="0.3">
      <c r="B386" s="7" t="s">
        <v>473</v>
      </c>
      <c r="C386" s="7" t="s">
        <v>188</v>
      </c>
      <c r="D386" s="7" t="s">
        <v>189</v>
      </c>
      <c r="E386" s="24">
        <v>39983</v>
      </c>
      <c r="F386" s="26">
        <v>409.08</v>
      </c>
      <c r="G386" s="7"/>
    </row>
    <row r="387" spans="2:7" x14ac:dyDescent="0.3">
      <c r="B387" s="7" t="s">
        <v>474</v>
      </c>
      <c r="C387" s="7" t="s">
        <v>188</v>
      </c>
      <c r="D387" s="7" t="s">
        <v>189</v>
      </c>
      <c r="E387" s="24">
        <v>39983</v>
      </c>
      <c r="F387" s="26">
        <v>6659.31</v>
      </c>
      <c r="G387" s="7"/>
    </row>
    <row r="388" spans="2:7" x14ac:dyDescent="0.3">
      <c r="B388" s="7" t="s">
        <v>475</v>
      </c>
      <c r="C388" s="7" t="s">
        <v>188</v>
      </c>
      <c r="D388" s="7" t="s">
        <v>189</v>
      </c>
      <c r="E388" s="24">
        <v>39969</v>
      </c>
      <c r="F388" s="26">
        <v>8452.32</v>
      </c>
      <c r="G388" s="7"/>
    </row>
    <row r="389" spans="2:7" x14ac:dyDescent="0.3">
      <c r="B389" s="7" t="s">
        <v>401</v>
      </c>
      <c r="C389" s="7" t="s">
        <v>188</v>
      </c>
      <c r="D389" s="7" t="s">
        <v>189</v>
      </c>
      <c r="E389" s="24">
        <v>39955</v>
      </c>
      <c r="F389" s="26">
        <v>9105.48</v>
      </c>
      <c r="G389" s="7"/>
    </row>
    <row r="390" spans="2:7" x14ac:dyDescent="0.3">
      <c r="B390" s="7" t="s">
        <v>476</v>
      </c>
      <c r="C390" s="7" t="s">
        <v>188</v>
      </c>
      <c r="D390" s="7" t="s">
        <v>189</v>
      </c>
      <c r="E390" s="24">
        <v>39955</v>
      </c>
      <c r="F390" s="26">
        <v>3605.74</v>
      </c>
      <c r="G390" s="7"/>
    </row>
    <row r="391" spans="2:7" x14ac:dyDescent="0.3">
      <c r="B391" s="7" t="s">
        <v>477</v>
      </c>
      <c r="C391" s="7" t="s">
        <v>188</v>
      </c>
      <c r="D391" s="7" t="s">
        <v>189</v>
      </c>
      <c r="E391" s="24">
        <v>39954</v>
      </c>
      <c r="F391" s="26">
        <v>6287.28</v>
      </c>
      <c r="G391" s="7"/>
    </row>
    <row r="392" spans="2:7" x14ac:dyDescent="0.3">
      <c r="B392" s="7" t="s">
        <v>478</v>
      </c>
      <c r="C392" s="7" t="s">
        <v>188</v>
      </c>
      <c r="D392" s="7" t="s">
        <v>189</v>
      </c>
      <c r="E392" s="24">
        <v>39941</v>
      </c>
      <c r="F392" s="26">
        <v>68.349999999999994</v>
      </c>
      <c r="G392" s="7"/>
    </row>
    <row r="393" spans="2:7" x14ac:dyDescent="0.3">
      <c r="B393" s="7" t="s">
        <v>479</v>
      </c>
      <c r="C393" s="7" t="s">
        <v>188</v>
      </c>
      <c r="D393" s="7" t="s">
        <v>189</v>
      </c>
      <c r="E393" s="24">
        <v>39934</v>
      </c>
      <c r="F393" s="26">
        <v>5552.47</v>
      </c>
      <c r="G393" s="7"/>
    </row>
    <row r="394" spans="2:7" x14ac:dyDescent="0.3">
      <c r="B394" s="7" t="s">
        <v>480</v>
      </c>
      <c r="C394" s="7" t="s">
        <v>188</v>
      </c>
      <c r="D394" s="7" t="s">
        <v>189</v>
      </c>
      <c r="E394" s="24">
        <v>39934</v>
      </c>
      <c r="F394" s="26">
        <v>9954.58</v>
      </c>
      <c r="G394" s="7"/>
    </row>
    <row r="395" spans="2:7" x14ac:dyDescent="0.3">
      <c r="B395" s="7" t="s">
        <v>481</v>
      </c>
      <c r="C395" s="7" t="s">
        <v>188</v>
      </c>
      <c r="D395" s="7" t="s">
        <v>189</v>
      </c>
      <c r="E395" s="24">
        <v>39934</v>
      </c>
      <c r="F395" s="26">
        <v>3105.2</v>
      </c>
      <c r="G395" s="7"/>
    </row>
    <row r="396" spans="2:7" x14ac:dyDescent="0.3">
      <c r="B396" s="7" t="s">
        <v>482</v>
      </c>
      <c r="C396" s="7" t="s">
        <v>188</v>
      </c>
      <c r="D396" s="7" t="s">
        <v>189</v>
      </c>
      <c r="E396" s="24">
        <v>39927</v>
      </c>
      <c r="F396" s="26">
        <v>1861.42</v>
      </c>
      <c r="G396" s="7"/>
    </row>
    <row r="397" spans="2:7" x14ac:dyDescent="0.3">
      <c r="B397" s="7" t="s">
        <v>483</v>
      </c>
      <c r="C397" s="7" t="s">
        <v>188</v>
      </c>
      <c r="D397" s="7" t="s">
        <v>189</v>
      </c>
      <c r="E397" s="24">
        <v>39927</v>
      </c>
      <c r="F397" s="26">
        <v>3371.74</v>
      </c>
      <c r="G397" s="7"/>
    </row>
    <row r="398" spans="2:7" x14ac:dyDescent="0.3">
      <c r="B398" s="7" t="s">
        <v>484</v>
      </c>
      <c r="C398" s="7" t="s">
        <v>188</v>
      </c>
      <c r="D398" s="7" t="s">
        <v>189</v>
      </c>
      <c r="E398" s="24">
        <v>39927</v>
      </c>
      <c r="F398" s="26">
        <v>7092.86</v>
      </c>
      <c r="G398" s="7"/>
    </row>
    <row r="399" spans="2:7" x14ac:dyDescent="0.3">
      <c r="B399" s="7" t="s">
        <v>485</v>
      </c>
      <c r="C399" s="7" t="s">
        <v>188</v>
      </c>
      <c r="D399" s="7" t="s">
        <v>189</v>
      </c>
      <c r="E399" s="24">
        <v>39927</v>
      </c>
      <c r="F399" s="26">
        <v>4731.0200000000004</v>
      </c>
      <c r="G399" s="7"/>
    </row>
    <row r="400" spans="2:7" x14ac:dyDescent="0.3">
      <c r="B400" s="7" t="s">
        <v>486</v>
      </c>
      <c r="C400" s="7" t="s">
        <v>188</v>
      </c>
      <c r="D400" s="7" t="s">
        <v>189</v>
      </c>
      <c r="E400" s="24">
        <v>39920</v>
      </c>
      <c r="F400" s="26">
        <v>9003.5400000000009</v>
      </c>
      <c r="G400" s="7"/>
    </row>
    <row r="401" spans="2:7" x14ac:dyDescent="0.3">
      <c r="B401" s="7" t="s">
        <v>487</v>
      </c>
      <c r="C401" s="7" t="s">
        <v>188</v>
      </c>
      <c r="D401" s="7" t="s">
        <v>189</v>
      </c>
      <c r="E401" s="24">
        <v>39920</v>
      </c>
      <c r="F401" s="26">
        <v>1606.65</v>
      </c>
      <c r="G401" s="7"/>
    </row>
    <row r="402" spans="2:7" x14ac:dyDescent="0.3">
      <c r="B402" s="7" t="s">
        <v>488</v>
      </c>
      <c r="C402" s="7" t="s">
        <v>188</v>
      </c>
      <c r="D402" s="7" t="s">
        <v>189</v>
      </c>
      <c r="E402" s="24">
        <v>39913</v>
      </c>
      <c r="F402" s="26">
        <v>7440.8</v>
      </c>
      <c r="G402" s="7"/>
    </row>
    <row r="403" spans="2:7" x14ac:dyDescent="0.3">
      <c r="B403" s="7" t="s">
        <v>489</v>
      </c>
      <c r="C403" s="7" t="s">
        <v>188</v>
      </c>
      <c r="D403" s="7" t="s">
        <v>189</v>
      </c>
      <c r="E403" s="24">
        <v>39913</v>
      </c>
      <c r="F403" s="26">
        <v>1842.51</v>
      </c>
      <c r="G403" s="7"/>
    </row>
    <row r="404" spans="2:7" x14ac:dyDescent="0.3">
      <c r="B404" s="7" t="s">
        <v>490</v>
      </c>
      <c r="C404" s="7" t="s">
        <v>188</v>
      </c>
      <c r="D404" s="7" t="s">
        <v>189</v>
      </c>
      <c r="E404" s="24">
        <v>39899</v>
      </c>
      <c r="F404" s="26">
        <v>1284.51</v>
      </c>
      <c r="G404" s="7"/>
    </row>
    <row r="405" spans="2:7" x14ac:dyDescent="0.3">
      <c r="B405" s="7" t="s">
        <v>491</v>
      </c>
      <c r="C405" s="7" t="s">
        <v>188</v>
      </c>
      <c r="D405" s="7" t="s">
        <v>189</v>
      </c>
      <c r="E405" s="24">
        <v>39892</v>
      </c>
      <c r="F405" s="26">
        <v>7783.29</v>
      </c>
      <c r="G405" s="7"/>
    </row>
    <row r="406" spans="2:7" x14ac:dyDescent="0.3">
      <c r="B406" s="7" t="s">
        <v>492</v>
      </c>
      <c r="C406" s="7" t="s">
        <v>188</v>
      </c>
      <c r="D406" s="7" t="s">
        <v>189</v>
      </c>
      <c r="E406" s="24">
        <v>39892</v>
      </c>
      <c r="F406" s="26">
        <v>1997.35</v>
      </c>
      <c r="G406" s="7"/>
    </row>
    <row r="407" spans="2:7" x14ac:dyDescent="0.3">
      <c r="B407" s="7" t="s">
        <v>493</v>
      </c>
      <c r="C407" s="7" t="s">
        <v>188</v>
      </c>
      <c r="D407" s="7" t="s">
        <v>189</v>
      </c>
      <c r="E407" s="24">
        <v>39892</v>
      </c>
      <c r="F407" s="26">
        <v>6136.19</v>
      </c>
      <c r="G407" s="7"/>
    </row>
    <row r="408" spans="2:7" x14ac:dyDescent="0.3">
      <c r="B408" s="7" t="s">
        <v>494</v>
      </c>
      <c r="C408" s="7" t="s">
        <v>188</v>
      </c>
      <c r="D408" s="7" t="s">
        <v>189</v>
      </c>
      <c r="E408" s="24">
        <v>39878</v>
      </c>
      <c r="F408" s="26">
        <v>5719.6</v>
      </c>
      <c r="G408" s="7"/>
    </row>
    <row r="409" spans="2:7" x14ac:dyDescent="0.3">
      <c r="B409" s="7" t="s">
        <v>495</v>
      </c>
      <c r="C409" s="7" t="s">
        <v>188</v>
      </c>
      <c r="D409" s="7" t="s">
        <v>189</v>
      </c>
      <c r="E409" s="24">
        <v>39871</v>
      </c>
      <c r="F409" s="26">
        <v>2514.86</v>
      </c>
      <c r="G409" s="7"/>
    </row>
    <row r="410" spans="2:7" x14ac:dyDescent="0.3">
      <c r="B410" s="7" t="s">
        <v>496</v>
      </c>
      <c r="C410" s="7" t="s">
        <v>188</v>
      </c>
      <c r="D410" s="7" t="s">
        <v>189</v>
      </c>
      <c r="E410" s="24">
        <v>39871</v>
      </c>
      <c r="F410" s="26">
        <v>2179.65</v>
      </c>
      <c r="G410" s="7"/>
    </row>
    <row r="411" spans="2:7" x14ac:dyDescent="0.3">
      <c r="B411" s="7" t="s">
        <v>497</v>
      </c>
      <c r="C411" s="7" t="s">
        <v>188</v>
      </c>
      <c r="D411" s="7" t="s">
        <v>189</v>
      </c>
      <c r="E411" s="24">
        <v>39864</v>
      </c>
      <c r="F411" s="26">
        <v>7899.44</v>
      </c>
      <c r="G411" s="7"/>
    </row>
    <row r="412" spans="2:7" x14ac:dyDescent="0.3">
      <c r="B412" s="7" t="s">
        <v>498</v>
      </c>
      <c r="C412" s="7" t="s">
        <v>188</v>
      </c>
      <c r="D412" s="7" t="s">
        <v>189</v>
      </c>
      <c r="E412" s="24">
        <v>39857</v>
      </c>
      <c r="F412" s="26">
        <v>464.79</v>
      </c>
      <c r="G412" s="7"/>
    </row>
    <row r="413" spans="2:7" x14ac:dyDescent="0.3">
      <c r="B413" s="7" t="s">
        <v>499</v>
      </c>
      <c r="C413" s="7" t="s">
        <v>188</v>
      </c>
      <c r="D413" s="7" t="s">
        <v>189</v>
      </c>
      <c r="E413" s="24">
        <v>39857</v>
      </c>
      <c r="F413" s="26">
        <v>3973.49</v>
      </c>
      <c r="G413" s="7"/>
    </row>
    <row r="414" spans="2:7" x14ac:dyDescent="0.3">
      <c r="B414" s="7" t="s">
        <v>500</v>
      </c>
      <c r="C414" s="7" t="s">
        <v>188</v>
      </c>
      <c r="D414" s="7" t="s">
        <v>189</v>
      </c>
      <c r="E414" s="24">
        <v>39857</v>
      </c>
      <c r="F414" s="26">
        <v>1339.39</v>
      </c>
      <c r="G414" s="7"/>
    </row>
    <row r="415" spans="2:7" x14ac:dyDescent="0.3">
      <c r="B415" s="7" t="s">
        <v>501</v>
      </c>
      <c r="C415" s="7" t="s">
        <v>188</v>
      </c>
      <c r="D415" s="7" t="s">
        <v>189</v>
      </c>
      <c r="E415" s="24">
        <v>39857</v>
      </c>
      <c r="F415" s="26">
        <v>1116.6600000000001</v>
      </c>
      <c r="G415" s="7"/>
    </row>
    <row r="416" spans="2:7" x14ac:dyDescent="0.3">
      <c r="B416" s="7" t="s">
        <v>502</v>
      </c>
      <c r="C416" s="7" t="s">
        <v>188</v>
      </c>
      <c r="D416" s="7" t="s">
        <v>189</v>
      </c>
      <c r="E416" s="24">
        <v>39850</v>
      </c>
      <c r="F416" s="26">
        <v>8417.93</v>
      </c>
      <c r="G416" s="7"/>
    </row>
    <row r="417" spans="2:7" x14ac:dyDescent="0.3">
      <c r="B417" s="7" t="s">
        <v>503</v>
      </c>
      <c r="C417" s="7" t="s">
        <v>188</v>
      </c>
      <c r="D417" s="7" t="s">
        <v>189</v>
      </c>
      <c r="E417" s="24">
        <v>39850</v>
      </c>
      <c r="F417" s="26">
        <v>9691.07</v>
      </c>
      <c r="G417" s="7"/>
    </row>
    <row r="418" spans="2:7" x14ac:dyDescent="0.3">
      <c r="B418" s="7" t="s">
        <v>504</v>
      </c>
      <c r="C418" s="7" t="s">
        <v>188</v>
      </c>
      <c r="D418" s="7" t="s">
        <v>189</v>
      </c>
      <c r="E418" s="24">
        <v>39850</v>
      </c>
      <c r="F418" s="26">
        <v>4487.59</v>
      </c>
      <c r="G418" s="7"/>
    </row>
    <row r="419" spans="2:7" x14ac:dyDescent="0.3">
      <c r="B419" s="7" t="s">
        <v>505</v>
      </c>
      <c r="C419" s="7" t="s">
        <v>188</v>
      </c>
      <c r="D419" s="7" t="s">
        <v>189</v>
      </c>
      <c r="E419" s="24">
        <v>39843</v>
      </c>
      <c r="F419" s="26">
        <v>3903.65</v>
      </c>
      <c r="G419" s="7"/>
    </row>
    <row r="420" spans="2:7" x14ac:dyDescent="0.3">
      <c r="B420" s="7" t="s">
        <v>506</v>
      </c>
      <c r="C420" s="7" t="s">
        <v>188</v>
      </c>
      <c r="D420" s="7" t="s">
        <v>189</v>
      </c>
      <c r="E420" s="24">
        <v>39843</v>
      </c>
      <c r="F420" s="26">
        <v>6233.63</v>
      </c>
      <c r="G420" s="7"/>
    </row>
    <row r="421" spans="2:7" x14ac:dyDescent="0.3">
      <c r="B421" s="7" t="s">
        <v>507</v>
      </c>
      <c r="C421" s="7" t="s">
        <v>188</v>
      </c>
      <c r="D421" s="7" t="s">
        <v>189</v>
      </c>
      <c r="E421" s="24">
        <v>39843</v>
      </c>
      <c r="F421" s="26">
        <v>1405.06</v>
      </c>
      <c r="G421" s="7"/>
    </row>
    <row r="422" spans="2:7" x14ac:dyDescent="0.3">
      <c r="B422" s="7" t="s">
        <v>508</v>
      </c>
      <c r="C422" s="7" t="s">
        <v>188</v>
      </c>
      <c r="D422" s="7" t="s">
        <v>189</v>
      </c>
      <c r="E422" s="24">
        <v>39836</v>
      </c>
      <c r="F422" s="26">
        <v>9600.2999999999993</v>
      </c>
      <c r="G422" s="7"/>
    </row>
    <row r="423" spans="2:7" x14ac:dyDescent="0.3">
      <c r="B423" s="7" t="s">
        <v>509</v>
      </c>
      <c r="C423" s="7" t="s">
        <v>188</v>
      </c>
      <c r="D423" s="7" t="s">
        <v>189</v>
      </c>
      <c r="E423" s="24">
        <v>39829</v>
      </c>
      <c r="F423" s="26">
        <v>5575.26</v>
      </c>
      <c r="G423" s="7"/>
    </row>
    <row r="424" spans="2:7" x14ac:dyDescent="0.3">
      <c r="B424" s="7" t="s">
        <v>510</v>
      </c>
      <c r="C424" s="7" t="s">
        <v>188</v>
      </c>
      <c r="D424" s="7" t="s">
        <v>189</v>
      </c>
      <c r="E424" s="24">
        <v>39829</v>
      </c>
      <c r="F424" s="26">
        <v>5034.16</v>
      </c>
      <c r="G424" s="7"/>
    </row>
    <row r="425" spans="2:7" x14ac:dyDescent="0.3">
      <c r="B425" s="7" t="s">
        <v>511</v>
      </c>
      <c r="C425" s="7" t="s">
        <v>188</v>
      </c>
      <c r="D425" s="7" t="s">
        <v>189</v>
      </c>
      <c r="E425" s="24">
        <v>39794</v>
      </c>
      <c r="F425" s="26">
        <v>5350.96</v>
      </c>
      <c r="G425" s="7"/>
    </row>
    <row r="426" spans="2:7" x14ac:dyDescent="0.3">
      <c r="B426" s="7" t="s">
        <v>512</v>
      </c>
      <c r="C426" s="7" t="s">
        <v>188</v>
      </c>
      <c r="D426" s="7" t="s">
        <v>189</v>
      </c>
      <c r="E426" s="24">
        <v>39794</v>
      </c>
      <c r="F426" s="26">
        <v>3311.87</v>
      </c>
      <c r="G426" s="7"/>
    </row>
    <row r="427" spans="2:7" x14ac:dyDescent="0.3">
      <c r="B427" s="7" t="s">
        <v>513</v>
      </c>
      <c r="C427" s="7" t="s">
        <v>188</v>
      </c>
      <c r="D427" s="7" t="s">
        <v>189</v>
      </c>
      <c r="E427" s="24">
        <v>39787</v>
      </c>
      <c r="F427" s="26">
        <v>8795.0499999999993</v>
      </c>
      <c r="G427" s="7"/>
    </row>
    <row r="428" spans="2:7" x14ac:dyDescent="0.3">
      <c r="B428" s="7" t="s">
        <v>514</v>
      </c>
      <c r="C428" s="7" t="s">
        <v>188</v>
      </c>
      <c r="D428" s="7" t="s">
        <v>189</v>
      </c>
      <c r="E428" s="24">
        <v>39773</v>
      </c>
      <c r="F428" s="26">
        <v>5786.78</v>
      </c>
      <c r="G428" s="7"/>
    </row>
    <row r="429" spans="2:7" x14ac:dyDescent="0.3">
      <c r="B429" s="7" t="s">
        <v>515</v>
      </c>
      <c r="C429" s="7" t="s">
        <v>188</v>
      </c>
      <c r="D429" s="7" t="s">
        <v>189</v>
      </c>
      <c r="E429" s="24">
        <v>39773</v>
      </c>
      <c r="F429" s="26">
        <v>674.44</v>
      </c>
      <c r="G429" s="7"/>
    </row>
    <row r="430" spans="2:7" x14ac:dyDescent="0.3">
      <c r="B430" s="7" t="s">
        <v>516</v>
      </c>
      <c r="C430" s="7" t="s">
        <v>188</v>
      </c>
      <c r="D430" s="7" t="s">
        <v>189</v>
      </c>
      <c r="E430" s="24">
        <v>39773</v>
      </c>
      <c r="F430" s="26">
        <v>9000.9699999999993</v>
      </c>
      <c r="G430" s="7"/>
    </row>
    <row r="431" spans="2:7" x14ac:dyDescent="0.3">
      <c r="B431" s="7" t="s">
        <v>517</v>
      </c>
      <c r="C431" s="7" t="s">
        <v>188</v>
      </c>
      <c r="D431" s="7" t="s">
        <v>189</v>
      </c>
      <c r="E431" s="24">
        <v>39759</v>
      </c>
      <c r="F431" s="26">
        <v>4893.3900000000003</v>
      </c>
      <c r="G431" s="7"/>
    </row>
    <row r="432" spans="2:7" x14ac:dyDescent="0.3">
      <c r="B432" s="7" t="s">
        <v>518</v>
      </c>
      <c r="C432" s="7" t="s">
        <v>188</v>
      </c>
      <c r="D432" s="7" t="s">
        <v>189</v>
      </c>
      <c r="E432" s="24">
        <v>39759</v>
      </c>
      <c r="F432" s="26">
        <v>2888.32</v>
      </c>
      <c r="G432" s="7"/>
    </row>
    <row r="433" spans="2:7" x14ac:dyDescent="0.3">
      <c r="B433" s="7" t="s">
        <v>519</v>
      </c>
      <c r="C433" s="7" t="s">
        <v>188</v>
      </c>
      <c r="D433" s="7" t="s">
        <v>189</v>
      </c>
      <c r="E433" s="24">
        <v>39752</v>
      </c>
      <c r="F433" s="26">
        <v>670.22</v>
      </c>
      <c r="G433" s="7"/>
    </row>
    <row r="434" spans="2:7" x14ac:dyDescent="0.3">
      <c r="B434" s="7" t="s">
        <v>520</v>
      </c>
      <c r="C434" s="7" t="s">
        <v>188</v>
      </c>
      <c r="D434" s="7" t="s">
        <v>189</v>
      </c>
      <c r="E434" s="24">
        <v>39745</v>
      </c>
      <c r="F434" s="26">
        <v>907.67</v>
      </c>
      <c r="G434" s="7"/>
    </row>
    <row r="435" spans="2:7" x14ac:dyDescent="0.3">
      <c r="B435" s="7" t="s">
        <v>521</v>
      </c>
      <c r="C435" s="7" t="s">
        <v>188</v>
      </c>
      <c r="D435" s="7" t="s">
        <v>189</v>
      </c>
      <c r="E435" s="24">
        <v>39731</v>
      </c>
      <c r="F435" s="26">
        <v>4488.8500000000004</v>
      </c>
      <c r="G435" s="7"/>
    </row>
    <row r="436" spans="2:7" x14ac:dyDescent="0.3">
      <c r="B436" s="7" t="s">
        <v>522</v>
      </c>
      <c r="C436" s="7" t="s">
        <v>188</v>
      </c>
      <c r="D436" s="7" t="s">
        <v>189</v>
      </c>
      <c r="E436" s="24">
        <v>39731</v>
      </c>
      <c r="F436" s="26">
        <v>7797.13</v>
      </c>
      <c r="G436" s="7"/>
    </row>
    <row r="437" spans="2:7" x14ac:dyDescent="0.3">
      <c r="B437" s="7" t="s">
        <v>523</v>
      </c>
      <c r="C437" s="7" t="s">
        <v>188</v>
      </c>
      <c r="D437" s="7" t="s">
        <v>189</v>
      </c>
      <c r="E437" s="24">
        <v>39716</v>
      </c>
      <c r="F437" s="26">
        <v>2722.85</v>
      </c>
      <c r="G437" s="7"/>
    </row>
    <row r="438" spans="2:7" x14ac:dyDescent="0.3">
      <c r="B438" s="7" t="s">
        <v>524</v>
      </c>
      <c r="C438" s="7" t="s">
        <v>188</v>
      </c>
      <c r="D438" s="7" t="s">
        <v>189</v>
      </c>
      <c r="E438" s="24">
        <v>39710</v>
      </c>
      <c r="F438" s="26">
        <v>1637.73</v>
      </c>
      <c r="G438" s="7"/>
    </row>
    <row r="439" spans="2:7" x14ac:dyDescent="0.3">
      <c r="B439" s="7" t="s">
        <v>525</v>
      </c>
      <c r="C439" s="7" t="s">
        <v>188</v>
      </c>
      <c r="D439" s="7" t="s">
        <v>189</v>
      </c>
      <c r="E439" s="24">
        <v>39696</v>
      </c>
      <c r="F439" s="26">
        <v>4351.2299999999996</v>
      </c>
      <c r="G439" s="7"/>
    </row>
    <row r="440" spans="2:7" x14ac:dyDescent="0.3">
      <c r="B440" s="7" t="s">
        <v>446</v>
      </c>
      <c r="C440" s="7" t="s">
        <v>188</v>
      </c>
      <c r="D440" s="7" t="s">
        <v>189</v>
      </c>
      <c r="E440" s="24">
        <v>39689</v>
      </c>
      <c r="F440" s="26">
        <v>1299.77</v>
      </c>
      <c r="G440" s="7"/>
    </row>
    <row r="441" spans="2:7" x14ac:dyDescent="0.3">
      <c r="B441" s="7" t="s">
        <v>526</v>
      </c>
      <c r="C441" s="7" t="s">
        <v>188</v>
      </c>
      <c r="D441" s="7" t="s">
        <v>189</v>
      </c>
      <c r="E441" s="24">
        <v>39682</v>
      </c>
      <c r="F441" s="26">
        <v>8129.05</v>
      </c>
      <c r="G441" s="7"/>
    </row>
    <row r="442" spans="2:7" x14ac:dyDescent="0.3">
      <c r="B442" s="7" t="s">
        <v>527</v>
      </c>
      <c r="C442" s="7" t="s">
        <v>188</v>
      </c>
      <c r="D442" s="7" t="s">
        <v>189</v>
      </c>
      <c r="E442" s="24">
        <v>39661</v>
      </c>
      <c r="F442" s="26">
        <v>1765.27</v>
      </c>
      <c r="G442" s="7"/>
    </row>
    <row r="443" spans="2:7" x14ac:dyDescent="0.3">
      <c r="B443" s="7" t="s">
        <v>528</v>
      </c>
      <c r="C443" s="7" t="s">
        <v>188</v>
      </c>
      <c r="D443" s="7" t="s">
        <v>189</v>
      </c>
      <c r="E443" s="24">
        <v>39654</v>
      </c>
      <c r="F443" s="26">
        <v>4996.5</v>
      </c>
      <c r="G443" s="7"/>
    </row>
    <row r="444" spans="2:7" x14ac:dyDescent="0.3">
      <c r="B444" s="7" t="s">
        <v>529</v>
      </c>
      <c r="C444" s="7" t="s">
        <v>289</v>
      </c>
      <c r="D444" s="7" t="s">
        <v>189</v>
      </c>
      <c r="E444" s="24">
        <v>39654</v>
      </c>
      <c r="F444" s="26">
        <v>1263.8499999999999</v>
      </c>
      <c r="G444" s="7"/>
    </row>
    <row r="445" spans="2:7" x14ac:dyDescent="0.3">
      <c r="B445" s="7" t="s">
        <v>530</v>
      </c>
      <c r="C445" s="7" t="s">
        <v>289</v>
      </c>
      <c r="D445" s="7" t="s">
        <v>189</v>
      </c>
      <c r="E445" s="24">
        <v>39640</v>
      </c>
      <c r="F445" s="26">
        <v>6039.26</v>
      </c>
      <c r="G445" s="7"/>
    </row>
    <row r="446" spans="2:7" x14ac:dyDescent="0.3">
      <c r="B446" s="7" t="s">
        <v>531</v>
      </c>
      <c r="C446" s="7" t="s">
        <v>289</v>
      </c>
      <c r="D446" s="7" t="s">
        <v>189</v>
      </c>
      <c r="E446" s="24">
        <v>39598</v>
      </c>
      <c r="F446" s="26">
        <v>1494.96</v>
      </c>
      <c r="G446" s="7"/>
    </row>
    <row r="447" spans="2:7" x14ac:dyDescent="0.3">
      <c r="B447" s="7" t="s">
        <v>532</v>
      </c>
      <c r="C447" s="7" t="s">
        <v>289</v>
      </c>
      <c r="D447" s="7" t="s">
        <v>189</v>
      </c>
      <c r="E447" s="24">
        <v>39577</v>
      </c>
      <c r="F447" s="26">
        <v>4552.4399999999996</v>
      </c>
      <c r="G447" s="7"/>
    </row>
    <row r="448" spans="2:7" x14ac:dyDescent="0.3">
      <c r="B448" s="7" t="s">
        <v>533</v>
      </c>
      <c r="C448" s="7" t="s">
        <v>289</v>
      </c>
      <c r="D448" s="7" t="s">
        <v>189</v>
      </c>
      <c r="E448" s="24">
        <v>39514</v>
      </c>
      <c r="F448" s="26">
        <v>9100.15</v>
      </c>
      <c r="G448" s="7"/>
    </row>
    <row r="449" spans="2:7" x14ac:dyDescent="0.3">
      <c r="B449" s="7" t="s">
        <v>534</v>
      </c>
      <c r="C449" s="7" t="s">
        <v>289</v>
      </c>
      <c r="D449" s="7" t="s">
        <v>189</v>
      </c>
      <c r="E449" s="24">
        <v>39472</v>
      </c>
      <c r="F449" s="26">
        <v>523.61</v>
      </c>
      <c r="G449" s="7"/>
    </row>
    <row r="450" spans="2:7" x14ac:dyDescent="0.3">
      <c r="B450" s="7" t="s">
        <v>535</v>
      </c>
      <c r="C450" s="7" t="s">
        <v>289</v>
      </c>
      <c r="D450" s="7" t="s">
        <v>189</v>
      </c>
      <c r="E450" s="24">
        <v>39359</v>
      </c>
      <c r="F450" s="26">
        <v>510.83</v>
      </c>
      <c r="G450" s="7"/>
    </row>
    <row r="451" spans="2:7" x14ac:dyDescent="0.3">
      <c r="B451" s="7" t="s">
        <v>536</v>
      </c>
      <c r="C451" s="7" t="s">
        <v>453</v>
      </c>
      <c r="D451" s="7" t="s">
        <v>96</v>
      </c>
      <c r="E451" s="24">
        <v>39353</v>
      </c>
      <c r="F451" s="26">
        <v>3159.54</v>
      </c>
      <c r="G451" s="7"/>
    </row>
    <row r="452" spans="2:7" x14ac:dyDescent="0.3">
      <c r="B452" s="7" t="s">
        <v>537</v>
      </c>
      <c r="C452" s="7" t="s">
        <v>453</v>
      </c>
      <c r="D452" s="7" t="s">
        <v>96</v>
      </c>
      <c r="E452" s="24">
        <v>39115</v>
      </c>
      <c r="F452" s="26">
        <v>4065.59</v>
      </c>
      <c r="G452" s="7"/>
    </row>
    <row r="453" spans="2:7" x14ac:dyDescent="0.3">
      <c r="B453" s="7" t="s">
        <v>538</v>
      </c>
      <c r="C453" s="7" t="s">
        <v>453</v>
      </c>
      <c r="D453" s="7" t="s">
        <v>96</v>
      </c>
      <c r="E453" s="24">
        <v>38163</v>
      </c>
      <c r="F453" s="26">
        <v>1925.56</v>
      </c>
      <c r="G453" s="7"/>
    </row>
    <row r="454" spans="2:7" x14ac:dyDescent="0.3">
      <c r="B454" s="7" t="s">
        <v>539</v>
      </c>
      <c r="C454" s="7" t="s">
        <v>453</v>
      </c>
      <c r="D454" s="7" t="s">
        <v>96</v>
      </c>
      <c r="E454" s="24">
        <v>38065</v>
      </c>
      <c r="F454" s="26">
        <v>2478.16</v>
      </c>
      <c r="G454" s="7"/>
    </row>
    <row r="455" spans="2:7" x14ac:dyDescent="0.3">
      <c r="B455" s="7" t="s">
        <v>540</v>
      </c>
      <c r="C455" s="7" t="s">
        <v>453</v>
      </c>
      <c r="D455" s="7" t="s">
        <v>96</v>
      </c>
      <c r="E455" s="24">
        <v>38058</v>
      </c>
      <c r="F455" s="26">
        <v>4585.21</v>
      </c>
      <c r="G455" s="7"/>
    </row>
    <row r="456" spans="2:7" x14ac:dyDescent="0.3">
      <c r="B456" s="7" t="s">
        <v>541</v>
      </c>
      <c r="C456" s="7" t="s">
        <v>453</v>
      </c>
      <c r="D456" s="7" t="s">
        <v>96</v>
      </c>
      <c r="E456" s="24">
        <v>38031</v>
      </c>
      <c r="F456" s="26">
        <v>7810.12</v>
      </c>
      <c r="G456" s="7"/>
    </row>
    <row r="457" spans="2:7" x14ac:dyDescent="0.3">
      <c r="B457" s="7" t="s">
        <v>542</v>
      </c>
      <c r="C457" s="7" t="s">
        <v>453</v>
      </c>
      <c r="D457" s="7" t="s">
        <v>96</v>
      </c>
      <c r="E457" s="24">
        <v>37939</v>
      </c>
      <c r="F457" s="26">
        <v>2741.16</v>
      </c>
      <c r="G457" s="7"/>
    </row>
    <row r="458" spans="2:7" x14ac:dyDescent="0.3">
      <c r="B458" s="7" t="s">
        <v>543</v>
      </c>
      <c r="C458" s="7" t="s">
        <v>453</v>
      </c>
      <c r="D458" s="7" t="s">
        <v>96</v>
      </c>
      <c r="E458" s="24">
        <v>37750</v>
      </c>
      <c r="F458" s="26">
        <v>5548.3</v>
      </c>
      <c r="G458" s="7"/>
    </row>
    <row r="459" spans="2:7" x14ac:dyDescent="0.3">
      <c r="B459" s="7" t="s">
        <v>544</v>
      </c>
      <c r="C459" s="7" t="s">
        <v>453</v>
      </c>
      <c r="D459" s="7" t="s">
        <v>96</v>
      </c>
      <c r="E459" s="24">
        <v>37659</v>
      </c>
      <c r="F459" s="26">
        <v>9486.0400000000009</v>
      </c>
      <c r="G459" s="7"/>
    </row>
    <row r="460" spans="2:7" x14ac:dyDescent="0.3">
      <c r="B460" s="7" t="s">
        <v>545</v>
      </c>
      <c r="C460" s="7" t="s">
        <v>453</v>
      </c>
      <c r="D460" s="7" t="s">
        <v>96</v>
      </c>
      <c r="E460" s="24">
        <v>37607</v>
      </c>
      <c r="F460" s="26">
        <v>9440.14</v>
      </c>
      <c r="G460" s="7"/>
    </row>
    <row r="461" spans="2:7" x14ac:dyDescent="0.3">
      <c r="B461" s="7" t="s">
        <v>546</v>
      </c>
      <c r="C461" s="7" t="s">
        <v>453</v>
      </c>
      <c r="D461" s="7" t="s">
        <v>96</v>
      </c>
      <c r="E461" s="24">
        <v>37568</v>
      </c>
      <c r="F461" s="26">
        <v>8066.72</v>
      </c>
      <c r="G461" s="7"/>
    </row>
    <row r="462" spans="2:7" x14ac:dyDescent="0.3">
      <c r="B462" s="7" t="s">
        <v>547</v>
      </c>
      <c r="C462" s="7" t="s">
        <v>453</v>
      </c>
      <c r="D462" s="7" t="s">
        <v>96</v>
      </c>
      <c r="E462" s="24">
        <v>37529</v>
      </c>
      <c r="F462" s="26">
        <v>250.32</v>
      </c>
      <c r="G462" s="7"/>
    </row>
    <row r="463" spans="2:7" x14ac:dyDescent="0.3">
      <c r="B463" s="7" t="s">
        <v>548</v>
      </c>
      <c r="C463" s="7" t="s">
        <v>453</v>
      </c>
      <c r="D463" s="7" t="s">
        <v>96</v>
      </c>
      <c r="E463" s="24">
        <v>37434</v>
      </c>
      <c r="F463" s="26">
        <v>4182.41</v>
      </c>
      <c r="G463" s="7"/>
    </row>
    <row r="464" spans="2:7" x14ac:dyDescent="0.3">
      <c r="B464" s="7" t="s">
        <v>549</v>
      </c>
      <c r="C464" s="7" t="s">
        <v>453</v>
      </c>
      <c r="D464" s="7" t="s">
        <v>96</v>
      </c>
      <c r="E464" s="24">
        <v>37433</v>
      </c>
      <c r="F464" s="26">
        <v>5133.3999999999996</v>
      </c>
      <c r="G464" s="7"/>
    </row>
    <row r="465" spans="2:7" x14ac:dyDescent="0.3">
      <c r="B465" s="7" t="s">
        <v>321</v>
      </c>
      <c r="C465" s="7" t="s">
        <v>453</v>
      </c>
      <c r="D465" s="7" t="s">
        <v>96</v>
      </c>
      <c r="E465" s="24">
        <v>37343</v>
      </c>
      <c r="F465" s="26">
        <v>1553.17</v>
      </c>
      <c r="G465" s="7"/>
    </row>
    <row r="466" spans="2:7" x14ac:dyDescent="0.3">
      <c r="B466" s="7" t="s">
        <v>550</v>
      </c>
      <c r="C466" s="7" t="s">
        <v>559</v>
      </c>
      <c r="D466" s="7" t="s">
        <v>560</v>
      </c>
      <c r="E466" s="24">
        <v>37316</v>
      </c>
      <c r="F466" s="26">
        <v>9154.16</v>
      </c>
      <c r="G466" s="7"/>
    </row>
    <row r="467" spans="2:7" x14ac:dyDescent="0.3">
      <c r="B467" s="7" t="s">
        <v>551</v>
      </c>
      <c r="C467" s="7" t="s">
        <v>559</v>
      </c>
      <c r="D467" s="7" t="s">
        <v>560</v>
      </c>
      <c r="E467" s="24">
        <v>37294</v>
      </c>
      <c r="F467" s="26">
        <v>7338.48</v>
      </c>
      <c r="G467" s="7"/>
    </row>
    <row r="468" spans="2:7" x14ac:dyDescent="0.3">
      <c r="B468" s="7" t="s">
        <v>552</v>
      </c>
      <c r="C468" s="7" t="s">
        <v>559</v>
      </c>
      <c r="D468" s="7" t="s">
        <v>560</v>
      </c>
      <c r="E468" s="24">
        <v>37288</v>
      </c>
      <c r="F468" s="26">
        <v>1219.82</v>
      </c>
      <c r="G468" s="7"/>
    </row>
    <row r="469" spans="2:7" x14ac:dyDescent="0.3">
      <c r="B469" s="7" t="s">
        <v>553</v>
      </c>
      <c r="C469" s="7" t="s">
        <v>559</v>
      </c>
      <c r="D469" s="7" t="s">
        <v>560</v>
      </c>
      <c r="E469" s="24">
        <v>37274</v>
      </c>
      <c r="F469" s="26">
        <v>404.26</v>
      </c>
      <c r="G469" s="7"/>
    </row>
    <row r="470" spans="2:7" x14ac:dyDescent="0.3">
      <c r="B470" s="7" t="s">
        <v>554</v>
      </c>
      <c r="C470" s="7" t="s">
        <v>559</v>
      </c>
      <c r="D470" s="7" t="s">
        <v>560</v>
      </c>
      <c r="E470" s="24">
        <v>37267</v>
      </c>
      <c r="F470" s="26">
        <v>7166.53</v>
      </c>
      <c r="G470" s="7"/>
    </row>
    <row r="471" spans="2:7" x14ac:dyDescent="0.3">
      <c r="B471" s="7" t="s">
        <v>555</v>
      </c>
      <c r="C471" s="7" t="s">
        <v>559</v>
      </c>
      <c r="D471" s="7" t="s">
        <v>560</v>
      </c>
      <c r="E471" s="24">
        <v>37141</v>
      </c>
      <c r="F471" s="26">
        <v>6490.17</v>
      </c>
      <c r="G471" s="7"/>
    </row>
    <row r="472" spans="2:7" x14ac:dyDescent="0.3">
      <c r="B472" s="7" t="s">
        <v>556</v>
      </c>
      <c r="C472" s="7" t="s">
        <v>559</v>
      </c>
      <c r="D472" s="7" t="s">
        <v>560</v>
      </c>
      <c r="E472" s="24">
        <v>37099</v>
      </c>
      <c r="F472" s="26">
        <v>2715.08</v>
      </c>
      <c r="G472" s="7"/>
    </row>
    <row r="473" spans="2:7" x14ac:dyDescent="0.3">
      <c r="B473" s="7" t="s">
        <v>557</v>
      </c>
      <c r="C473" s="7" t="s">
        <v>559</v>
      </c>
      <c r="D473" s="7" t="s">
        <v>560</v>
      </c>
      <c r="E473" s="24">
        <v>37014</v>
      </c>
      <c r="F473" s="26">
        <v>43.25</v>
      </c>
      <c r="G473" s="7"/>
    </row>
    <row r="474" spans="2:7" x14ac:dyDescent="0.3">
      <c r="B474" s="7" t="s">
        <v>558</v>
      </c>
      <c r="C474" s="7" t="s">
        <v>559</v>
      </c>
      <c r="D474" s="7" t="s">
        <v>560</v>
      </c>
      <c r="E474" s="24">
        <v>36924</v>
      </c>
      <c r="F474" s="26">
        <v>6996.67</v>
      </c>
      <c r="G474" s="7"/>
    </row>
    <row r="475" spans="2:7" x14ac:dyDescent="0.3">
      <c r="B475" s="7" t="s">
        <v>561</v>
      </c>
      <c r="C475" s="7" t="s">
        <v>559</v>
      </c>
      <c r="D475" s="7" t="s">
        <v>560</v>
      </c>
      <c r="E475" s="24">
        <v>36874</v>
      </c>
      <c r="F475" s="26">
        <v>9183.41</v>
      </c>
      <c r="G475" s="7"/>
    </row>
    <row r="476" spans="2:7" x14ac:dyDescent="0.3">
      <c r="B476" s="7" t="s">
        <v>562</v>
      </c>
      <c r="C476" s="7" t="s">
        <v>559</v>
      </c>
      <c r="D476" s="7" t="s">
        <v>560</v>
      </c>
      <c r="E476" s="24">
        <v>36812</v>
      </c>
      <c r="F476" s="26">
        <v>6674.18</v>
      </c>
      <c r="G476" s="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23706-25BC-4B5C-AFEB-83702A354A86}">
  <dimension ref="A9:P119"/>
  <sheetViews>
    <sheetView showGridLines="0" workbookViewId="0">
      <selection activeCell="I13" sqref="I13"/>
    </sheetView>
  </sheetViews>
  <sheetFormatPr baseColWidth="10" defaultRowHeight="14.4" x14ac:dyDescent="0.3"/>
  <cols>
    <col min="2" max="2" width="13.88671875" bestFit="1" customWidth="1"/>
    <col min="3" max="3" width="22.33203125" bestFit="1" customWidth="1"/>
    <col min="4" max="4" width="16.21875" customWidth="1"/>
    <col min="5" max="5" width="17.6640625" customWidth="1"/>
    <col min="7" max="7" width="18" customWidth="1"/>
  </cols>
  <sheetData>
    <row r="9" spans="1:7" ht="18" x14ac:dyDescent="0.35">
      <c r="A9" s="10" t="s">
        <v>844</v>
      </c>
    </row>
    <row r="10" spans="1:7" ht="18" x14ac:dyDescent="0.35">
      <c r="A10" s="10" t="s">
        <v>864</v>
      </c>
    </row>
    <row r="11" spans="1:7" x14ac:dyDescent="0.3">
      <c r="A11" s="63" t="s">
        <v>852</v>
      </c>
      <c r="B11" s="63"/>
      <c r="C11" s="63"/>
      <c r="D11" s="63"/>
      <c r="E11" s="63"/>
      <c r="F11" s="63"/>
    </row>
    <row r="12" spans="1:7" x14ac:dyDescent="0.3">
      <c r="A12" s="63"/>
      <c r="B12" s="63"/>
      <c r="C12" s="63"/>
      <c r="D12" s="63"/>
      <c r="E12" s="63"/>
      <c r="F12" s="63"/>
    </row>
    <row r="14" spans="1:7" x14ac:dyDescent="0.3">
      <c r="A14" t="s">
        <v>877</v>
      </c>
    </row>
    <row r="16" spans="1:7" ht="14.4" customHeight="1" x14ac:dyDescent="0.3">
      <c r="A16" s="63" t="s">
        <v>873</v>
      </c>
      <c r="B16" s="63"/>
      <c r="C16" s="63"/>
      <c r="D16" s="63"/>
      <c r="E16" s="63"/>
      <c r="F16" s="63"/>
      <c r="G16" s="28"/>
    </row>
    <row r="17" spans="1:16" x14ac:dyDescent="0.3">
      <c r="A17" s="63"/>
      <c r="B17" s="63"/>
      <c r="C17" s="63"/>
      <c r="D17" s="63"/>
      <c r="E17" s="63"/>
      <c r="F17" s="63"/>
      <c r="G17" s="28"/>
      <c r="K17" s="4" t="s">
        <v>846</v>
      </c>
      <c r="P17" s="4" t="s">
        <v>39</v>
      </c>
    </row>
    <row r="18" spans="1:16" x14ac:dyDescent="0.3">
      <c r="K18" s="27" t="s">
        <v>847</v>
      </c>
      <c r="P18" s="61"/>
    </row>
    <row r="19" spans="1:16" ht="43.2" x14ac:dyDescent="0.3">
      <c r="A19" s="52" t="s">
        <v>563</v>
      </c>
      <c r="B19" s="52" t="s">
        <v>564</v>
      </c>
      <c r="C19" s="52" t="s">
        <v>565</v>
      </c>
      <c r="D19" s="52" t="s">
        <v>843</v>
      </c>
      <c r="E19" s="58" t="s">
        <v>850</v>
      </c>
      <c r="F19" s="58" t="s">
        <v>851</v>
      </c>
      <c r="G19" s="58" t="s">
        <v>872</v>
      </c>
      <c r="K19" s="57" t="s">
        <v>871</v>
      </c>
      <c r="P19" s="61"/>
    </row>
    <row r="20" spans="1:16" ht="15" thickBot="1" x14ac:dyDescent="0.35">
      <c r="A20" s="7" t="s">
        <v>566</v>
      </c>
      <c r="B20" s="7" t="s">
        <v>567</v>
      </c>
      <c r="C20" s="7" t="s">
        <v>568</v>
      </c>
      <c r="D20" s="7">
        <v>141.1</v>
      </c>
      <c r="E20" s="7"/>
      <c r="F20" s="7"/>
      <c r="G20" s="7"/>
      <c r="K20" s="57" t="s">
        <v>848</v>
      </c>
      <c r="P20" s="62">
        <f>IFERROR(P18/P19,0)</f>
        <v>0</v>
      </c>
    </row>
    <row r="21" spans="1:16" ht="15" thickTop="1" x14ac:dyDescent="0.3">
      <c r="A21" s="7" t="s">
        <v>566</v>
      </c>
      <c r="B21" s="7" t="s">
        <v>567</v>
      </c>
      <c r="C21" s="7" t="s">
        <v>569</v>
      </c>
      <c r="D21" s="7">
        <v>124.2</v>
      </c>
      <c r="E21" s="7"/>
      <c r="F21" s="7"/>
      <c r="G21" s="7"/>
    </row>
    <row r="22" spans="1:16" x14ac:dyDescent="0.3">
      <c r="A22" s="7" t="s">
        <v>566</v>
      </c>
      <c r="B22" s="7" t="s">
        <v>567</v>
      </c>
      <c r="C22" s="7" t="s">
        <v>570</v>
      </c>
      <c r="D22" s="7">
        <v>174.4</v>
      </c>
      <c r="E22" s="7"/>
      <c r="F22" s="7"/>
      <c r="G22" s="7"/>
    </row>
    <row r="23" spans="1:16" x14ac:dyDescent="0.3">
      <c r="A23" s="7" t="s">
        <v>566</v>
      </c>
      <c r="B23" s="7" t="s">
        <v>567</v>
      </c>
      <c r="C23" s="7" t="s">
        <v>571</v>
      </c>
      <c r="D23" s="7">
        <v>215.6</v>
      </c>
      <c r="E23" s="7"/>
      <c r="F23" s="7"/>
      <c r="G23" s="7"/>
      <c r="K23" s="57" t="s">
        <v>849</v>
      </c>
      <c r="P23" s="59"/>
    </row>
    <row r="24" spans="1:16" x14ac:dyDescent="0.3">
      <c r="A24" s="7" t="s">
        <v>566</v>
      </c>
      <c r="B24" s="7" t="s">
        <v>567</v>
      </c>
      <c r="C24" s="7" t="s">
        <v>572</v>
      </c>
      <c r="D24" s="7">
        <v>202</v>
      </c>
      <c r="E24" s="7"/>
      <c r="F24" s="7"/>
      <c r="G24" s="7"/>
      <c r="K24" s="65" t="s">
        <v>866</v>
      </c>
      <c r="L24" s="65"/>
      <c r="M24" s="65"/>
      <c r="N24" s="65"/>
      <c r="P24" s="60"/>
    </row>
    <row r="25" spans="1:16" x14ac:dyDescent="0.3">
      <c r="A25" s="7" t="s">
        <v>566</v>
      </c>
      <c r="B25" s="7" t="s">
        <v>567</v>
      </c>
      <c r="C25" s="7" t="s">
        <v>573</v>
      </c>
      <c r="D25" s="7">
        <v>94.7</v>
      </c>
      <c r="E25" s="7"/>
      <c r="F25" s="7"/>
      <c r="G25" s="7"/>
      <c r="K25" s="65"/>
      <c r="L25" s="65"/>
      <c r="M25" s="65"/>
      <c r="N25" s="65"/>
      <c r="P25" s="60"/>
    </row>
    <row r="26" spans="1:16" x14ac:dyDescent="0.3">
      <c r="A26" s="7" t="s">
        <v>566</v>
      </c>
      <c r="B26" s="7" t="s">
        <v>567</v>
      </c>
      <c r="C26" s="7" t="s">
        <v>574</v>
      </c>
      <c r="D26" s="7">
        <v>135.4</v>
      </c>
      <c r="E26" s="7"/>
      <c r="F26" s="7"/>
      <c r="G26" s="7"/>
      <c r="K26" s="57" t="s">
        <v>867</v>
      </c>
      <c r="P26" s="59"/>
    </row>
    <row r="27" spans="1:16" x14ac:dyDescent="0.3">
      <c r="A27" s="7" t="s">
        <v>566</v>
      </c>
      <c r="B27" s="7" t="s">
        <v>575</v>
      </c>
      <c r="C27" s="7" t="s">
        <v>576</v>
      </c>
      <c r="D27" s="7">
        <v>184.6</v>
      </c>
      <c r="E27" s="7"/>
      <c r="F27" s="7"/>
      <c r="G27" s="7"/>
    </row>
    <row r="28" spans="1:16" x14ac:dyDescent="0.3">
      <c r="A28" s="7" t="s">
        <v>566</v>
      </c>
      <c r="B28" s="7" t="s">
        <v>577</v>
      </c>
      <c r="C28" s="7" t="s">
        <v>578</v>
      </c>
      <c r="D28" s="7">
        <v>91.2</v>
      </c>
      <c r="E28" s="7"/>
      <c r="F28" s="7"/>
      <c r="G28" s="7"/>
    </row>
    <row r="29" spans="1:16" x14ac:dyDescent="0.3">
      <c r="A29" s="7" t="s">
        <v>566</v>
      </c>
      <c r="B29" s="7" t="s">
        <v>577</v>
      </c>
      <c r="C29" s="7" t="s">
        <v>579</v>
      </c>
      <c r="D29" s="7">
        <v>193.5</v>
      </c>
      <c r="E29" s="7"/>
      <c r="F29" s="7"/>
      <c r="G29" s="7"/>
    </row>
    <row r="30" spans="1:16" x14ac:dyDescent="0.3">
      <c r="A30" s="7" t="s">
        <v>566</v>
      </c>
      <c r="B30" s="7" t="s">
        <v>580</v>
      </c>
      <c r="C30" s="7" t="s">
        <v>581</v>
      </c>
      <c r="D30" s="7">
        <v>88.8</v>
      </c>
      <c r="E30" s="7"/>
      <c r="F30" s="7"/>
      <c r="G30" s="7"/>
    </row>
    <row r="31" spans="1:16" x14ac:dyDescent="0.3">
      <c r="A31" s="7" t="s">
        <v>566</v>
      </c>
      <c r="B31" s="7" t="s">
        <v>582</v>
      </c>
      <c r="C31" s="7" t="s">
        <v>583</v>
      </c>
      <c r="D31" s="7">
        <v>94.4</v>
      </c>
      <c r="E31" s="7"/>
      <c r="F31" s="7"/>
      <c r="G31" s="7"/>
    </row>
    <row r="32" spans="1:16" x14ac:dyDescent="0.3">
      <c r="A32" s="7" t="s">
        <v>566</v>
      </c>
      <c r="B32" s="7" t="s">
        <v>584</v>
      </c>
      <c r="C32" s="7" t="s">
        <v>585</v>
      </c>
      <c r="D32" s="7">
        <v>186.5</v>
      </c>
      <c r="E32" s="7"/>
      <c r="F32" s="7"/>
      <c r="G32" s="7"/>
    </row>
    <row r="33" spans="1:7" x14ac:dyDescent="0.3">
      <c r="A33" s="7" t="s">
        <v>566</v>
      </c>
      <c r="B33" s="7" t="s">
        <v>586</v>
      </c>
      <c r="C33" s="7" t="s">
        <v>587</v>
      </c>
      <c r="D33" s="7">
        <v>102</v>
      </c>
      <c r="E33" s="7"/>
      <c r="F33" s="7"/>
      <c r="G33" s="7"/>
    </row>
    <row r="34" spans="1:7" x14ac:dyDescent="0.3">
      <c r="A34" s="7" t="s">
        <v>588</v>
      </c>
      <c r="B34" s="7" t="s">
        <v>588</v>
      </c>
      <c r="C34" s="7" t="s">
        <v>589</v>
      </c>
      <c r="D34" s="7">
        <v>83.9</v>
      </c>
      <c r="E34" s="7"/>
      <c r="F34" s="7"/>
      <c r="G34" s="7"/>
    </row>
    <row r="35" spans="1:7" x14ac:dyDescent="0.3">
      <c r="A35" s="7" t="s">
        <v>588</v>
      </c>
      <c r="B35" s="7" t="s">
        <v>588</v>
      </c>
      <c r="C35" s="7" t="s">
        <v>590</v>
      </c>
      <c r="D35" s="7">
        <v>182.3</v>
      </c>
      <c r="E35" s="7"/>
      <c r="F35" s="7"/>
      <c r="G35" s="7"/>
    </row>
    <row r="36" spans="1:7" x14ac:dyDescent="0.3">
      <c r="A36" s="7" t="s">
        <v>588</v>
      </c>
      <c r="B36" s="7" t="s">
        <v>588</v>
      </c>
      <c r="C36" s="7" t="s">
        <v>591</v>
      </c>
      <c r="D36" s="7">
        <v>114.5</v>
      </c>
      <c r="E36" s="7"/>
      <c r="F36" s="7"/>
      <c r="G36" s="7"/>
    </row>
    <row r="37" spans="1:7" x14ac:dyDescent="0.3">
      <c r="A37" s="7" t="s">
        <v>588</v>
      </c>
      <c r="B37" s="7" t="s">
        <v>588</v>
      </c>
      <c r="C37" s="7" t="s">
        <v>592</v>
      </c>
      <c r="D37" s="7">
        <v>99</v>
      </c>
      <c r="E37" s="7"/>
      <c r="F37" s="7"/>
      <c r="G37" s="7"/>
    </row>
    <row r="38" spans="1:7" x14ac:dyDescent="0.3">
      <c r="A38" s="7" t="s">
        <v>593</v>
      </c>
      <c r="B38" s="7" t="s">
        <v>594</v>
      </c>
      <c r="C38" s="7" t="s">
        <v>595</v>
      </c>
      <c r="D38" s="7">
        <v>171.2</v>
      </c>
      <c r="E38" s="7"/>
      <c r="F38" s="7"/>
      <c r="G38" s="7"/>
    </row>
    <row r="39" spans="1:7" x14ac:dyDescent="0.3">
      <c r="A39" s="7" t="s">
        <v>593</v>
      </c>
      <c r="B39" s="7" t="s">
        <v>596</v>
      </c>
      <c r="C39" s="7" t="s">
        <v>597</v>
      </c>
      <c r="D39" s="7">
        <v>119.6</v>
      </c>
      <c r="E39" s="7"/>
      <c r="F39" s="7"/>
      <c r="G39" s="7"/>
    </row>
    <row r="40" spans="1:7" x14ac:dyDescent="0.3">
      <c r="A40" s="7" t="s">
        <v>593</v>
      </c>
      <c r="B40" s="7" t="s">
        <v>598</v>
      </c>
      <c r="C40" s="7" t="s">
        <v>599</v>
      </c>
      <c r="D40" s="7">
        <v>98.6</v>
      </c>
      <c r="E40" s="7"/>
      <c r="F40" s="7"/>
      <c r="G40" s="7"/>
    </row>
    <row r="41" spans="1:7" x14ac:dyDescent="0.3">
      <c r="A41" s="7" t="s">
        <v>593</v>
      </c>
      <c r="B41" s="7" t="s">
        <v>598</v>
      </c>
      <c r="C41" s="7" t="s">
        <v>840</v>
      </c>
      <c r="D41" s="7">
        <v>98.7</v>
      </c>
      <c r="E41" s="7"/>
      <c r="F41" s="7"/>
      <c r="G41" s="7"/>
    </row>
    <row r="42" spans="1:7" x14ac:dyDescent="0.3">
      <c r="A42" s="7" t="s">
        <v>593</v>
      </c>
      <c r="B42" s="7" t="s">
        <v>598</v>
      </c>
      <c r="C42" s="7" t="s">
        <v>600</v>
      </c>
      <c r="D42" s="7">
        <v>137.1</v>
      </c>
      <c r="E42" s="7"/>
      <c r="F42" s="7"/>
      <c r="G42" s="7"/>
    </row>
    <row r="43" spans="1:7" x14ac:dyDescent="0.3">
      <c r="A43" s="7" t="s">
        <v>593</v>
      </c>
      <c r="B43" s="7" t="s">
        <v>598</v>
      </c>
      <c r="C43" s="7" t="s">
        <v>68</v>
      </c>
      <c r="D43" s="7">
        <v>149.80000000000001</v>
      </c>
      <c r="E43" s="7"/>
      <c r="F43" s="7"/>
      <c r="G43" s="7"/>
    </row>
    <row r="44" spans="1:7" x14ac:dyDescent="0.3">
      <c r="A44" s="7" t="s">
        <v>593</v>
      </c>
      <c r="B44" s="7" t="s">
        <v>601</v>
      </c>
      <c r="C44" s="7" t="s">
        <v>602</v>
      </c>
      <c r="D44" s="7">
        <v>102.3</v>
      </c>
      <c r="E44" s="7"/>
      <c r="F44" s="7"/>
      <c r="G44" s="7"/>
    </row>
    <row r="45" spans="1:7" x14ac:dyDescent="0.3">
      <c r="A45" s="7" t="s">
        <v>593</v>
      </c>
      <c r="B45" s="7" t="s">
        <v>601</v>
      </c>
      <c r="C45" s="7" t="s">
        <v>603</v>
      </c>
      <c r="D45" s="7">
        <v>111.3</v>
      </c>
      <c r="E45" s="7"/>
      <c r="F45" s="7"/>
      <c r="G45" s="7"/>
    </row>
    <row r="46" spans="1:7" x14ac:dyDescent="0.3">
      <c r="A46" s="7" t="s">
        <v>593</v>
      </c>
      <c r="B46" s="7" t="s">
        <v>601</v>
      </c>
      <c r="C46" s="7" t="s">
        <v>604</v>
      </c>
      <c r="D46" s="7">
        <v>83.4</v>
      </c>
      <c r="E46" s="7"/>
      <c r="F46" s="7"/>
      <c r="G46" s="7"/>
    </row>
    <row r="47" spans="1:7" x14ac:dyDescent="0.3">
      <c r="A47" s="7" t="s">
        <v>593</v>
      </c>
      <c r="B47" s="7" t="s">
        <v>601</v>
      </c>
      <c r="C47" s="7" t="s">
        <v>605</v>
      </c>
      <c r="D47" s="7">
        <v>102.9</v>
      </c>
      <c r="E47" s="7"/>
      <c r="F47" s="7"/>
      <c r="G47" s="7"/>
    </row>
    <row r="48" spans="1:7" x14ac:dyDescent="0.3">
      <c r="A48" s="7" t="s">
        <v>593</v>
      </c>
      <c r="B48" s="7" t="s">
        <v>601</v>
      </c>
      <c r="C48" s="7" t="s">
        <v>606</v>
      </c>
      <c r="D48" s="7">
        <v>97.1</v>
      </c>
      <c r="E48" s="7"/>
      <c r="F48" s="7"/>
      <c r="G48" s="7"/>
    </row>
    <row r="49" spans="1:7" x14ac:dyDescent="0.3">
      <c r="A49" s="7" t="s">
        <v>593</v>
      </c>
      <c r="B49" s="7" t="s">
        <v>601</v>
      </c>
      <c r="C49" s="7" t="s">
        <v>607</v>
      </c>
      <c r="D49" s="7">
        <v>114.2</v>
      </c>
      <c r="E49" s="7"/>
      <c r="F49" s="7"/>
      <c r="G49" s="7"/>
    </row>
    <row r="50" spans="1:7" x14ac:dyDescent="0.3">
      <c r="A50" s="7" t="s">
        <v>593</v>
      </c>
      <c r="B50" s="7" t="s">
        <v>601</v>
      </c>
      <c r="C50" s="7" t="s">
        <v>608</v>
      </c>
      <c r="D50" s="7">
        <v>119</v>
      </c>
      <c r="E50" s="7"/>
      <c r="F50" s="7"/>
      <c r="G50" s="7"/>
    </row>
    <row r="51" spans="1:7" x14ac:dyDescent="0.3">
      <c r="A51" s="7" t="s">
        <v>593</v>
      </c>
      <c r="B51" s="7" t="s">
        <v>609</v>
      </c>
      <c r="C51" s="7" t="s">
        <v>610</v>
      </c>
      <c r="D51" s="7">
        <v>105</v>
      </c>
      <c r="E51" s="7"/>
      <c r="F51" s="7"/>
      <c r="G51" s="7"/>
    </row>
    <row r="52" spans="1:7" x14ac:dyDescent="0.3">
      <c r="A52" s="7" t="s">
        <v>593</v>
      </c>
      <c r="B52" s="7" t="s">
        <v>611</v>
      </c>
      <c r="C52" s="7" t="s">
        <v>612</v>
      </c>
      <c r="D52" s="7">
        <v>90.9</v>
      </c>
      <c r="E52" s="7"/>
      <c r="F52" s="7"/>
      <c r="G52" s="7"/>
    </row>
    <row r="53" spans="1:7" x14ac:dyDescent="0.3">
      <c r="A53" s="7" t="s">
        <v>593</v>
      </c>
      <c r="B53" s="7" t="s">
        <v>613</v>
      </c>
      <c r="C53" s="7" t="s">
        <v>614</v>
      </c>
      <c r="D53" s="7">
        <v>234.1</v>
      </c>
      <c r="E53" s="7"/>
      <c r="F53" s="7"/>
      <c r="G53" s="7"/>
    </row>
    <row r="54" spans="1:7" x14ac:dyDescent="0.3">
      <c r="A54" s="7" t="s">
        <v>593</v>
      </c>
      <c r="B54" s="7" t="s">
        <v>613</v>
      </c>
      <c r="C54" s="7" t="s">
        <v>615</v>
      </c>
      <c r="D54" s="7">
        <v>124.5</v>
      </c>
      <c r="E54" s="7"/>
      <c r="F54" s="7"/>
      <c r="G54" s="7"/>
    </row>
    <row r="55" spans="1:7" x14ac:dyDescent="0.3">
      <c r="A55" s="7" t="s">
        <v>593</v>
      </c>
      <c r="B55" s="7" t="s">
        <v>616</v>
      </c>
      <c r="C55" s="7" t="s">
        <v>841</v>
      </c>
      <c r="D55" s="7">
        <v>89.2</v>
      </c>
      <c r="E55" s="7"/>
      <c r="F55" s="7"/>
      <c r="G55" s="7"/>
    </row>
    <row r="56" spans="1:7" x14ac:dyDescent="0.3">
      <c r="A56" s="7" t="s">
        <v>593</v>
      </c>
      <c r="B56" s="7" t="s">
        <v>617</v>
      </c>
      <c r="C56" s="7" t="s">
        <v>618</v>
      </c>
      <c r="D56" s="7">
        <v>112.3</v>
      </c>
      <c r="E56" s="7"/>
      <c r="F56" s="7"/>
      <c r="G56" s="7"/>
    </row>
    <row r="57" spans="1:7" x14ac:dyDescent="0.3">
      <c r="A57" s="7" t="s">
        <v>593</v>
      </c>
      <c r="B57" s="7" t="s">
        <v>617</v>
      </c>
      <c r="C57" s="7" t="s">
        <v>619</v>
      </c>
      <c r="D57" s="7">
        <v>94.3</v>
      </c>
      <c r="E57" s="7"/>
      <c r="F57" s="7"/>
      <c r="G57" s="7"/>
    </row>
    <row r="58" spans="1:7" x14ac:dyDescent="0.3">
      <c r="A58" s="7" t="s">
        <v>593</v>
      </c>
      <c r="B58" s="7" t="s">
        <v>620</v>
      </c>
      <c r="C58" s="7" t="s">
        <v>621</v>
      </c>
      <c r="D58" s="7">
        <v>239.6</v>
      </c>
      <c r="E58" s="7"/>
      <c r="F58" s="7"/>
      <c r="G58" s="7"/>
    </row>
    <row r="59" spans="1:7" x14ac:dyDescent="0.3">
      <c r="A59" s="7" t="s">
        <v>593</v>
      </c>
      <c r="B59" s="7" t="s">
        <v>620</v>
      </c>
      <c r="C59" s="7" t="s">
        <v>622</v>
      </c>
      <c r="D59" s="7">
        <v>227.4</v>
      </c>
      <c r="E59" s="7"/>
      <c r="F59" s="7"/>
      <c r="G59" s="7"/>
    </row>
    <row r="60" spans="1:7" x14ac:dyDescent="0.3">
      <c r="A60" s="7" t="s">
        <v>593</v>
      </c>
      <c r="B60" s="7" t="s">
        <v>620</v>
      </c>
      <c r="C60" s="7" t="s">
        <v>623</v>
      </c>
      <c r="D60" s="7">
        <v>253.7</v>
      </c>
      <c r="E60" s="7"/>
      <c r="F60" s="7"/>
      <c r="G60" s="7"/>
    </row>
    <row r="61" spans="1:7" x14ac:dyDescent="0.3">
      <c r="A61" s="7" t="s">
        <v>593</v>
      </c>
      <c r="B61" s="7" t="s">
        <v>624</v>
      </c>
      <c r="C61" s="7" t="s">
        <v>625</v>
      </c>
      <c r="D61" s="7">
        <v>82.3</v>
      </c>
      <c r="E61" s="7"/>
      <c r="F61" s="7"/>
      <c r="G61" s="7"/>
    </row>
    <row r="62" spans="1:7" x14ac:dyDescent="0.3">
      <c r="A62" s="7" t="s">
        <v>593</v>
      </c>
      <c r="B62" s="7" t="s">
        <v>624</v>
      </c>
      <c r="C62" s="7" t="s">
        <v>626</v>
      </c>
      <c r="D62" s="7">
        <v>148.80000000000001</v>
      </c>
      <c r="E62" s="7"/>
      <c r="F62" s="7"/>
      <c r="G62" s="7"/>
    </row>
    <row r="63" spans="1:7" x14ac:dyDescent="0.3">
      <c r="A63" s="7" t="s">
        <v>593</v>
      </c>
      <c r="B63" s="7" t="s">
        <v>624</v>
      </c>
      <c r="C63" s="7" t="s">
        <v>627</v>
      </c>
      <c r="D63" s="7">
        <v>104.3</v>
      </c>
      <c r="E63" s="7"/>
      <c r="F63" s="7"/>
      <c r="G63" s="7"/>
    </row>
    <row r="64" spans="1:7" x14ac:dyDescent="0.3">
      <c r="A64" s="7" t="s">
        <v>593</v>
      </c>
      <c r="B64" s="7" t="s">
        <v>624</v>
      </c>
      <c r="C64" s="7" t="s">
        <v>628</v>
      </c>
      <c r="D64" s="7">
        <v>128.80000000000001</v>
      </c>
      <c r="E64" s="7"/>
      <c r="F64" s="7"/>
      <c r="G64" s="7"/>
    </row>
    <row r="65" spans="1:7" x14ac:dyDescent="0.3">
      <c r="A65" s="7" t="s">
        <v>593</v>
      </c>
      <c r="B65" s="7" t="s">
        <v>624</v>
      </c>
      <c r="C65" s="7" t="s">
        <v>629</v>
      </c>
      <c r="D65" s="7">
        <v>192.6</v>
      </c>
      <c r="E65" s="7"/>
      <c r="F65" s="7"/>
      <c r="G65" s="7"/>
    </row>
    <row r="66" spans="1:7" x14ac:dyDescent="0.3">
      <c r="A66" s="7" t="s">
        <v>593</v>
      </c>
      <c r="B66" s="7" t="s">
        <v>624</v>
      </c>
      <c r="C66" s="7" t="s">
        <v>630</v>
      </c>
      <c r="D66" s="7">
        <v>89.9</v>
      </c>
      <c r="E66" s="7"/>
      <c r="F66" s="7"/>
      <c r="G66" s="7"/>
    </row>
    <row r="67" spans="1:7" x14ac:dyDescent="0.3">
      <c r="A67" s="7" t="s">
        <v>593</v>
      </c>
      <c r="B67" s="7" t="s">
        <v>624</v>
      </c>
      <c r="C67" s="7" t="s">
        <v>631</v>
      </c>
      <c r="D67" s="7">
        <v>103.8</v>
      </c>
      <c r="E67" s="7"/>
      <c r="F67" s="7"/>
      <c r="G67" s="7"/>
    </row>
    <row r="68" spans="1:7" x14ac:dyDescent="0.3">
      <c r="A68" s="7" t="s">
        <v>593</v>
      </c>
      <c r="B68" s="7" t="s">
        <v>624</v>
      </c>
      <c r="C68" s="7" t="s">
        <v>632</v>
      </c>
      <c r="D68" s="7">
        <v>96.9</v>
      </c>
      <c r="E68" s="7"/>
      <c r="F68" s="7"/>
      <c r="G68" s="7"/>
    </row>
    <row r="69" spans="1:7" x14ac:dyDescent="0.3">
      <c r="A69" s="7" t="s">
        <v>633</v>
      </c>
      <c r="B69" s="7" t="s">
        <v>634</v>
      </c>
      <c r="C69" s="7" t="s">
        <v>635</v>
      </c>
      <c r="D69" s="7">
        <v>95.7</v>
      </c>
      <c r="E69" s="7"/>
      <c r="F69" s="7"/>
      <c r="G69" s="7"/>
    </row>
    <row r="70" spans="1:7" x14ac:dyDescent="0.3">
      <c r="A70" s="7" t="s">
        <v>633</v>
      </c>
      <c r="B70" s="7" t="s">
        <v>634</v>
      </c>
      <c r="C70" s="7" t="s">
        <v>636</v>
      </c>
      <c r="D70" s="7">
        <v>86.2</v>
      </c>
      <c r="E70" s="7"/>
      <c r="F70" s="7"/>
      <c r="G70" s="7"/>
    </row>
    <row r="71" spans="1:7" x14ac:dyDescent="0.3">
      <c r="A71" s="7" t="s">
        <v>633</v>
      </c>
      <c r="B71" s="7" t="s">
        <v>637</v>
      </c>
      <c r="C71" s="7" t="s">
        <v>638</v>
      </c>
      <c r="D71" s="7">
        <v>89.8</v>
      </c>
      <c r="E71" s="7"/>
      <c r="F71" s="7"/>
      <c r="G71" s="7"/>
    </row>
    <row r="72" spans="1:7" x14ac:dyDescent="0.3">
      <c r="A72" s="7" t="s">
        <v>633</v>
      </c>
      <c r="B72" s="7" t="s">
        <v>637</v>
      </c>
      <c r="C72" s="7" t="s">
        <v>639</v>
      </c>
      <c r="D72" s="7">
        <v>82.8</v>
      </c>
      <c r="E72" s="7"/>
      <c r="F72" s="7"/>
      <c r="G72" s="7"/>
    </row>
    <row r="73" spans="1:7" x14ac:dyDescent="0.3">
      <c r="A73" s="7" t="s">
        <v>633</v>
      </c>
      <c r="B73" s="7" t="s">
        <v>637</v>
      </c>
      <c r="C73" s="7" t="s">
        <v>640</v>
      </c>
      <c r="D73" s="7">
        <v>157.5</v>
      </c>
      <c r="E73" s="7"/>
      <c r="F73" s="7"/>
      <c r="G73" s="7"/>
    </row>
    <row r="74" spans="1:7" x14ac:dyDescent="0.3">
      <c r="A74" s="7" t="s">
        <v>633</v>
      </c>
      <c r="B74" s="7" t="s">
        <v>637</v>
      </c>
      <c r="C74" s="7" t="s">
        <v>641</v>
      </c>
      <c r="D74" s="7">
        <v>96.9</v>
      </c>
      <c r="E74" s="7"/>
      <c r="F74" s="7"/>
      <c r="G74" s="7"/>
    </row>
    <row r="75" spans="1:7" x14ac:dyDescent="0.3">
      <c r="A75" s="7" t="s">
        <v>633</v>
      </c>
      <c r="B75" s="7" t="s">
        <v>637</v>
      </c>
      <c r="C75" s="7" t="s">
        <v>842</v>
      </c>
      <c r="D75" s="7">
        <v>95.2</v>
      </c>
      <c r="E75" s="7"/>
      <c r="F75" s="7"/>
      <c r="G75" s="7"/>
    </row>
    <row r="76" spans="1:7" x14ac:dyDescent="0.3">
      <c r="A76" s="7" t="s">
        <v>633</v>
      </c>
      <c r="B76" s="7" t="s">
        <v>637</v>
      </c>
      <c r="C76" s="7" t="s">
        <v>642</v>
      </c>
      <c r="D76" s="7">
        <v>483.1</v>
      </c>
      <c r="E76" s="7"/>
      <c r="F76" s="7"/>
      <c r="G76" s="7"/>
    </row>
    <row r="77" spans="1:7" x14ac:dyDescent="0.3">
      <c r="A77" s="7" t="s">
        <v>633</v>
      </c>
      <c r="B77" s="7" t="s">
        <v>637</v>
      </c>
      <c r="C77" s="7" t="s">
        <v>643</v>
      </c>
      <c r="D77" s="7">
        <v>182.7</v>
      </c>
      <c r="E77" s="7"/>
      <c r="F77" s="7"/>
      <c r="G77" s="7"/>
    </row>
    <row r="78" spans="1:7" x14ac:dyDescent="0.3">
      <c r="A78" s="7" t="s">
        <v>633</v>
      </c>
      <c r="B78" s="7" t="s">
        <v>637</v>
      </c>
      <c r="C78" s="7" t="s">
        <v>644</v>
      </c>
      <c r="D78" s="7">
        <v>183.3</v>
      </c>
      <c r="E78" s="7"/>
      <c r="F78" s="7"/>
      <c r="G78" s="7"/>
    </row>
    <row r="79" spans="1:7" x14ac:dyDescent="0.3">
      <c r="A79" s="7" t="s">
        <v>633</v>
      </c>
      <c r="B79" s="7" t="s">
        <v>637</v>
      </c>
      <c r="C79" s="7" t="s">
        <v>645</v>
      </c>
      <c r="D79" s="7">
        <v>309.10000000000002</v>
      </c>
      <c r="E79" s="7"/>
      <c r="F79" s="7"/>
      <c r="G79" s="7"/>
    </row>
    <row r="80" spans="1:7" x14ac:dyDescent="0.3">
      <c r="A80" s="7" t="s">
        <v>633</v>
      </c>
      <c r="B80" s="7" t="s">
        <v>637</v>
      </c>
      <c r="C80" s="7" t="s">
        <v>646</v>
      </c>
      <c r="D80" s="7">
        <v>95.3</v>
      </c>
      <c r="E80" s="7"/>
      <c r="F80" s="7"/>
      <c r="G80" s="7"/>
    </row>
    <row r="81" spans="1:7" x14ac:dyDescent="0.3">
      <c r="A81" s="7" t="s">
        <v>633</v>
      </c>
      <c r="B81" s="7" t="s">
        <v>637</v>
      </c>
      <c r="C81" s="7" t="s">
        <v>647</v>
      </c>
      <c r="D81" s="7">
        <v>85.9</v>
      </c>
      <c r="E81" s="7"/>
      <c r="F81" s="7"/>
      <c r="G81" s="7"/>
    </row>
    <row r="82" spans="1:7" x14ac:dyDescent="0.3">
      <c r="A82" s="7" t="s">
        <v>633</v>
      </c>
      <c r="B82" s="7" t="s">
        <v>637</v>
      </c>
      <c r="C82" s="7" t="s">
        <v>648</v>
      </c>
      <c r="D82" s="7">
        <v>227.2</v>
      </c>
      <c r="E82" s="7"/>
      <c r="F82" s="7"/>
      <c r="G82" s="7"/>
    </row>
    <row r="83" spans="1:7" x14ac:dyDescent="0.3">
      <c r="A83" s="7" t="s">
        <v>633</v>
      </c>
      <c r="B83" s="7" t="s">
        <v>637</v>
      </c>
      <c r="C83" s="7" t="s">
        <v>649</v>
      </c>
      <c r="D83" s="7">
        <v>119</v>
      </c>
      <c r="E83" s="7"/>
      <c r="F83" s="7"/>
      <c r="G83" s="7"/>
    </row>
    <row r="84" spans="1:7" x14ac:dyDescent="0.3">
      <c r="A84" s="7" t="s">
        <v>633</v>
      </c>
      <c r="B84" s="7" t="s">
        <v>637</v>
      </c>
      <c r="C84" s="7" t="s">
        <v>650</v>
      </c>
      <c r="D84" s="7">
        <v>145.1</v>
      </c>
      <c r="E84" s="7"/>
      <c r="F84" s="7"/>
      <c r="G84" s="7"/>
    </row>
    <row r="85" spans="1:7" x14ac:dyDescent="0.3">
      <c r="A85" s="7" t="s">
        <v>633</v>
      </c>
      <c r="B85" s="7" t="s">
        <v>637</v>
      </c>
      <c r="C85" s="7" t="s">
        <v>651</v>
      </c>
      <c r="D85" s="7">
        <v>168.7</v>
      </c>
      <c r="E85" s="7"/>
      <c r="F85" s="7"/>
      <c r="G85" s="7"/>
    </row>
    <row r="86" spans="1:7" x14ac:dyDescent="0.3">
      <c r="A86" s="7" t="s">
        <v>633</v>
      </c>
      <c r="B86" s="7" t="s">
        <v>637</v>
      </c>
      <c r="C86" s="7" t="s">
        <v>652</v>
      </c>
      <c r="D86" s="7">
        <v>130</v>
      </c>
      <c r="E86" s="7"/>
      <c r="F86" s="7"/>
      <c r="G86" s="7"/>
    </row>
    <row r="87" spans="1:7" x14ac:dyDescent="0.3">
      <c r="A87" s="7" t="s">
        <v>633</v>
      </c>
      <c r="B87" s="7" t="s">
        <v>637</v>
      </c>
      <c r="C87" s="7" t="s">
        <v>653</v>
      </c>
      <c r="D87" s="7">
        <v>86.3</v>
      </c>
      <c r="E87" s="7"/>
      <c r="F87" s="7"/>
      <c r="G87" s="7"/>
    </row>
    <row r="88" spans="1:7" x14ac:dyDescent="0.3">
      <c r="A88" s="7" t="s">
        <v>633</v>
      </c>
      <c r="B88" s="7" t="s">
        <v>637</v>
      </c>
      <c r="C88" s="7" t="s">
        <v>654</v>
      </c>
      <c r="D88" s="7">
        <v>87.8</v>
      </c>
      <c r="E88" s="7"/>
      <c r="F88" s="7"/>
      <c r="G88" s="7"/>
    </row>
    <row r="89" spans="1:7" x14ac:dyDescent="0.3">
      <c r="A89" s="7" t="s">
        <v>633</v>
      </c>
      <c r="B89" s="7" t="s">
        <v>637</v>
      </c>
      <c r="C89" s="7" t="s">
        <v>655</v>
      </c>
      <c r="D89" s="7">
        <v>422.3</v>
      </c>
      <c r="E89" s="7"/>
      <c r="F89" s="7"/>
      <c r="G89" s="7"/>
    </row>
    <row r="90" spans="1:7" x14ac:dyDescent="0.3">
      <c r="A90" s="7" t="s">
        <v>633</v>
      </c>
      <c r="B90" s="7" t="s">
        <v>637</v>
      </c>
      <c r="C90" s="7" t="s">
        <v>656</v>
      </c>
      <c r="D90" s="7">
        <v>159.69999999999999</v>
      </c>
      <c r="E90" s="7"/>
      <c r="F90" s="7"/>
      <c r="G90" s="7"/>
    </row>
    <row r="91" spans="1:7" x14ac:dyDescent="0.3">
      <c r="A91" s="7" t="s">
        <v>633</v>
      </c>
      <c r="B91" s="7" t="s">
        <v>637</v>
      </c>
      <c r="C91" s="7" t="s">
        <v>657</v>
      </c>
      <c r="D91" s="7">
        <v>259.60000000000002</v>
      </c>
      <c r="E91" s="7"/>
      <c r="F91" s="7"/>
      <c r="G91" s="7"/>
    </row>
    <row r="92" spans="1:7" x14ac:dyDescent="0.3">
      <c r="A92" s="7" t="s">
        <v>633</v>
      </c>
      <c r="B92" s="7" t="s">
        <v>637</v>
      </c>
      <c r="C92" s="7" t="s">
        <v>658</v>
      </c>
      <c r="D92" s="7">
        <v>113.2</v>
      </c>
      <c r="E92" s="7"/>
      <c r="F92" s="7"/>
      <c r="G92" s="7"/>
    </row>
    <row r="93" spans="1:7" x14ac:dyDescent="0.3">
      <c r="A93" s="7" t="s">
        <v>633</v>
      </c>
      <c r="B93" s="7" t="s">
        <v>637</v>
      </c>
      <c r="C93" s="7" t="s">
        <v>659</v>
      </c>
      <c r="D93" s="7">
        <v>382.5</v>
      </c>
      <c r="E93" s="7"/>
      <c r="F93" s="7"/>
      <c r="G93" s="7"/>
    </row>
    <row r="94" spans="1:7" x14ac:dyDescent="0.3">
      <c r="A94" s="7" t="s">
        <v>633</v>
      </c>
      <c r="B94" s="7" t="s">
        <v>637</v>
      </c>
      <c r="C94" s="7" t="s">
        <v>660</v>
      </c>
      <c r="D94" s="7">
        <v>109.7</v>
      </c>
      <c r="E94" s="7"/>
      <c r="F94" s="7"/>
      <c r="G94" s="7"/>
    </row>
    <row r="95" spans="1:7" x14ac:dyDescent="0.3">
      <c r="A95" s="7" t="s">
        <v>633</v>
      </c>
      <c r="B95" s="7" t="s">
        <v>637</v>
      </c>
      <c r="C95" s="7" t="s">
        <v>661</v>
      </c>
      <c r="D95" s="7">
        <v>202.5</v>
      </c>
      <c r="E95" s="7"/>
      <c r="F95" s="7"/>
      <c r="G95" s="7"/>
    </row>
    <row r="96" spans="1:7" x14ac:dyDescent="0.3">
      <c r="A96" s="7" t="s">
        <v>633</v>
      </c>
      <c r="B96" s="7" t="s">
        <v>637</v>
      </c>
      <c r="C96" s="7" t="s">
        <v>662</v>
      </c>
      <c r="D96" s="7">
        <v>129.19999999999999</v>
      </c>
      <c r="E96" s="7"/>
      <c r="F96" s="7"/>
      <c r="G96" s="7"/>
    </row>
    <row r="97" spans="1:7" x14ac:dyDescent="0.3">
      <c r="A97" s="7" t="s">
        <v>633</v>
      </c>
      <c r="B97" s="7" t="s">
        <v>637</v>
      </c>
      <c r="C97" s="7" t="s">
        <v>663</v>
      </c>
      <c r="D97" s="7">
        <v>277</v>
      </c>
      <c r="E97" s="7"/>
      <c r="F97" s="7"/>
      <c r="G97" s="7"/>
    </row>
    <row r="98" spans="1:7" x14ac:dyDescent="0.3">
      <c r="A98" s="7" t="s">
        <v>633</v>
      </c>
      <c r="B98" s="7" t="s">
        <v>637</v>
      </c>
      <c r="C98" s="7" t="s">
        <v>664</v>
      </c>
      <c r="D98" s="7">
        <v>229.7</v>
      </c>
      <c r="E98" s="7"/>
      <c r="F98" s="7"/>
      <c r="G98" s="7"/>
    </row>
    <row r="99" spans="1:7" x14ac:dyDescent="0.3">
      <c r="A99" s="7" t="s">
        <v>633</v>
      </c>
      <c r="B99" s="7" t="s">
        <v>637</v>
      </c>
      <c r="C99" s="7" t="s">
        <v>665</v>
      </c>
      <c r="D99" s="7">
        <v>88.8</v>
      </c>
      <c r="E99" s="7"/>
      <c r="F99" s="7"/>
      <c r="G99" s="7"/>
    </row>
    <row r="100" spans="1:7" x14ac:dyDescent="0.3">
      <c r="A100" s="7" t="s">
        <v>633</v>
      </c>
      <c r="B100" s="7" t="s">
        <v>637</v>
      </c>
      <c r="C100" s="7" t="s">
        <v>666</v>
      </c>
      <c r="D100" s="7">
        <v>96.9</v>
      </c>
      <c r="E100" s="7"/>
      <c r="F100" s="7"/>
      <c r="G100" s="7"/>
    </row>
    <row r="101" spans="1:7" x14ac:dyDescent="0.3">
      <c r="A101" s="7" t="s">
        <v>633</v>
      </c>
      <c r="B101" s="7" t="s">
        <v>637</v>
      </c>
      <c r="C101" s="7" t="s">
        <v>667</v>
      </c>
      <c r="D101" s="7">
        <v>165.8</v>
      </c>
      <c r="E101" s="7"/>
      <c r="F101" s="7"/>
      <c r="G101" s="7"/>
    </row>
    <row r="102" spans="1:7" x14ac:dyDescent="0.3">
      <c r="A102" s="7" t="s">
        <v>633</v>
      </c>
      <c r="B102" s="7" t="s">
        <v>637</v>
      </c>
      <c r="C102" s="7" t="s">
        <v>668</v>
      </c>
      <c r="D102" s="7">
        <v>343.8</v>
      </c>
      <c r="E102" s="7"/>
      <c r="F102" s="7"/>
      <c r="G102" s="7"/>
    </row>
    <row r="103" spans="1:7" x14ac:dyDescent="0.3">
      <c r="A103" s="7" t="s">
        <v>633</v>
      </c>
      <c r="B103" s="7" t="s">
        <v>637</v>
      </c>
      <c r="C103" s="7" t="s">
        <v>669</v>
      </c>
      <c r="D103" s="7">
        <v>185</v>
      </c>
      <c r="E103" s="7"/>
      <c r="F103" s="7"/>
      <c r="G103" s="7"/>
    </row>
    <row r="104" spans="1:7" x14ac:dyDescent="0.3">
      <c r="A104" s="7" t="s">
        <v>633</v>
      </c>
      <c r="B104" s="7" t="s">
        <v>637</v>
      </c>
      <c r="C104" s="7" t="s">
        <v>670</v>
      </c>
      <c r="D104" s="7">
        <v>126.2</v>
      </c>
      <c r="E104" s="7"/>
      <c r="F104" s="7"/>
      <c r="G104" s="7"/>
    </row>
    <row r="105" spans="1:7" x14ac:dyDescent="0.3">
      <c r="A105" s="7" t="s">
        <v>633</v>
      </c>
      <c r="B105" s="7" t="s">
        <v>637</v>
      </c>
      <c r="C105" s="7" t="s">
        <v>671</v>
      </c>
      <c r="D105" s="7">
        <v>203.9</v>
      </c>
      <c r="E105" s="7"/>
      <c r="F105" s="7"/>
      <c r="G105" s="7"/>
    </row>
    <row r="106" spans="1:7" x14ac:dyDescent="0.3">
      <c r="A106" s="7" t="s">
        <v>633</v>
      </c>
      <c r="B106" s="7" t="s">
        <v>637</v>
      </c>
      <c r="C106" s="7" t="s">
        <v>672</v>
      </c>
      <c r="D106" s="7">
        <v>130.30000000000001</v>
      </c>
      <c r="E106" s="7"/>
      <c r="F106" s="7"/>
      <c r="G106" s="7"/>
    </row>
    <row r="107" spans="1:7" x14ac:dyDescent="0.3">
      <c r="A107" s="7" t="s">
        <v>633</v>
      </c>
      <c r="B107" s="7" t="s">
        <v>637</v>
      </c>
      <c r="C107" s="7" t="s">
        <v>845</v>
      </c>
      <c r="D107" s="7">
        <v>217.8</v>
      </c>
      <c r="E107" s="7"/>
      <c r="F107" s="7"/>
      <c r="G107" s="7"/>
    </row>
    <row r="108" spans="1:7" x14ac:dyDescent="0.3">
      <c r="A108" s="7" t="s">
        <v>633</v>
      </c>
      <c r="B108" s="7" t="s">
        <v>637</v>
      </c>
      <c r="C108" s="7" t="s">
        <v>673</v>
      </c>
      <c r="D108" s="7">
        <v>135.5</v>
      </c>
      <c r="E108" s="7"/>
      <c r="F108" s="7"/>
      <c r="G108" s="7"/>
    </row>
    <row r="109" spans="1:7" x14ac:dyDescent="0.3">
      <c r="A109" s="7" t="s">
        <v>633</v>
      </c>
      <c r="B109" s="7" t="s">
        <v>637</v>
      </c>
      <c r="C109" s="7" t="s">
        <v>674</v>
      </c>
      <c r="D109" s="7">
        <v>128</v>
      </c>
      <c r="E109" s="7"/>
      <c r="F109" s="7"/>
      <c r="G109" s="7"/>
    </row>
    <row r="110" spans="1:7" x14ac:dyDescent="0.3">
      <c r="A110" s="7" t="s">
        <v>633</v>
      </c>
      <c r="B110" s="7" t="s">
        <v>637</v>
      </c>
      <c r="C110" s="7" t="s">
        <v>675</v>
      </c>
      <c r="D110" s="7">
        <v>85.8</v>
      </c>
      <c r="E110" s="7"/>
      <c r="F110" s="7"/>
      <c r="G110" s="7"/>
    </row>
    <row r="111" spans="1:7" x14ac:dyDescent="0.3">
      <c r="A111" s="7" t="s">
        <v>633</v>
      </c>
      <c r="B111" s="7" t="s">
        <v>637</v>
      </c>
      <c r="C111" s="7" t="s">
        <v>676</v>
      </c>
      <c r="D111" s="7">
        <v>89.6</v>
      </c>
      <c r="E111" s="7"/>
      <c r="F111" s="7"/>
      <c r="G111" s="7"/>
    </row>
    <row r="112" spans="1:7" x14ac:dyDescent="0.3">
      <c r="A112" s="7" t="s">
        <v>633</v>
      </c>
      <c r="B112" s="7" t="s">
        <v>637</v>
      </c>
      <c r="C112" s="7" t="s">
        <v>677</v>
      </c>
      <c r="D112" s="7">
        <v>108.1</v>
      </c>
      <c r="E112" s="7"/>
      <c r="F112" s="7"/>
      <c r="G112" s="7"/>
    </row>
    <row r="113" spans="1:7" x14ac:dyDescent="0.3">
      <c r="A113" s="7" t="s">
        <v>633</v>
      </c>
      <c r="B113" s="7" t="s">
        <v>637</v>
      </c>
      <c r="C113" s="7" t="s">
        <v>678</v>
      </c>
      <c r="D113" s="7">
        <v>197.7</v>
      </c>
      <c r="E113" s="7"/>
      <c r="F113" s="7"/>
      <c r="G113" s="7"/>
    </row>
    <row r="114" spans="1:7" x14ac:dyDescent="0.3">
      <c r="A114" s="7" t="s">
        <v>633</v>
      </c>
      <c r="B114" s="7" t="s">
        <v>637</v>
      </c>
      <c r="C114" s="7" t="s">
        <v>679</v>
      </c>
      <c r="D114" s="7">
        <v>136</v>
      </c>
      <c r="E114" s="7"/>
      <c r="F114" s="7"/>
      <c r="G114" s="7"/>
    </row>
    <row r="115" spans="1:7" x14ac:dyDescent="0.3">
      <c r="A115" s="7" t="s">
        <v>633</v>
      </c>
      <c r="B115" s="7" t="s">
        <v>637</v>
      </c>
      <c r="C115" s="7" t="s">
        <v>680</v>
      </c>
      <c r="D115" s="7">
        <v>247.9</v>
      </c>
      <c r="E115" s="7"/>
      <c r="F115" s="7"/>
      <c r="G115" s="7"/>
    </row>
    <row r="116" spans="1:7" x14ac:dyDescent="0.3">
      <c r="A116" s="7" t="s">
        <v>633</v>
      </c>
      <c r="B116" s="7" t="s">
        <v>637</v>
      </c>
      <c r="C116" s="7" t="s">
        <v>681</v>
      </c>
      <c r="D116" s="7">
        <v>142.9</v>
      </c>
      <c r="E116" s="7"/>
      <c r="F116" s="7"/>
      <c r="G116" s="7"/>
    </row>
    <row r="117" spans="1:7" x14ac:dyDescent="0.3">
      <c r="A117" s="7" t="s">
        <v>633</v>
      </c>
      <c r="B117" s="7" t="s">
        <v>637</v>
      </c>
      <c r="C117" s="7" t="s">
        <v>581</v>
      </c>
      <c r="D117" s="7">
        <v>261.39999999999998</v>
      </c>
      <c r="E117" s="7"/>
      <c r="F117" s="7"/>
      <c r="G117" s="7"/>
    </row>
    <row r="118" spans="1:7" x14ac:dyDescent="0.3">
      <c r="A118" s="7" t="s">
        <v>682</v>
      </c>
      <c r="B118" s="7" t="s">
        <v>683</v>
      </c>
      <c r="C118" s="7" t="s">
        <v>684</v>
      </c>
      <c r="D118" s="7">
        <v>86.8</v>
      </c>
      <c r="E118" s="7"/>
      <c r="F118" s="7"/>
      <c r="G118" s="7"/>
    </row>
    <row r="119" spans="1:7" x14ac:dyDescent="0.3">
      <c r="A119" s="7" t="s">
        <v>682</v>
      </c>
      <c r="B119" s="7" t="s">
        <v>685</v>
      </c>
      <c r="C119" s="7" t="s">
        <v>686</v>
      </c>
      <c r="D119" s="7">
        <v>83.6</v>
      </c>
      <c r="E119" s="7"/>
      <c r="F119" s="7"/>
      <c r="G119" s="7"/>
    </row>
  </sheetData>
  <mergeCells count="4">
    <mergeCell ref="K24:N25"/>
    <mergeCell ref="P24:P25"/>
    <mergeCell ref="A11:F12"/>
    <mergeCell ref="A16:F17"/>
  </mergeCells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M 2 g v U r u + K I 2 i A A A A 9 Q A A A B I A H A B D b 2 5 m a W c v U G F j a 2 F n Z S 5 4 b W w g o h g A K K A U A A A A A A A A A A A A A A A A A A A A A A A A A A A A h Y 8 x D o I w G I W v Q r r T l r o Q 8 l M G 4 i a J i Y l x b U q F R m g N L Z a 7 O X g k r y B G U T f H 9 7 5 v e O 9 + v U E x 9 V 1 0 U Y P T 1 u Q o w R R F y k h b a 9 P k a P T H O E U F h 6 2 Q J 9 G o a J a N y y Z X 5 6 j 1 / p w R E k L A Y Y X t 0 B B G a U I O 1 W Y n W 9 U L 9 J H 1 f z n W x n l h p E I c 9 q 8 x n O E 0 x Y z O k 4 A s H V T a f D m b 2 Z P + l F C O n R 8 H x Z W L 1 y W Q J Q J 5 X + A P U E s D B B Q A A g A I A D N o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a C 9 S K I p H u A 4 A A A A R A A A A E w A c A E Z v c m 1 1 b G F z L 1 N l Y 3 R p b 2 4 x L m 0 g o h g A K K A U A A A A A A A A A A A A A A A A A A A A A A A A A A A A K 0 5 N L s n M z 1 M I h t C G 1 g B Q S w E C L Q A U A A I A C A A z a C 9 S u 7 4 o j a I A A A D 1 A A A A E g A A A A A A A A A A A A A A A A A A A A A A Q 2 9 u Z m l n L 1 B h Y 2 t h Z 2 U u e G 1 s U E s B A i 0 A F A A C A A g A M 2 g v U g / K 6 a u k A A A A 6 Q A A A B M A A A A A A A A A A A A A A A A A 7 g A A A F t D b 2 5 0 Z W 5 0 X 1 R 5 c G V z X S 5 4 b W x Q S w E C L Q A U A A I A C A A z a C 9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O c h e C I z L E 2 6 i S a L u b H D r w A A A A A C A A A A A A A Q Z g A A A A E A A C A A A A B B Y 2 P T z w W C m w D j x j A d w 0 K 7 G 3 4 7 H B 7 z H 0 Z u k 8 g X 5 b j Q 7 A A A A A A O g A A A A A I A A C A A A A D h 4 M V n 0 h 4 m 0 N + O 4 2 n h 5 6 T 0 n E 5 k j i S m v B z D g I b n D h 8 x q V A A A A D 0 S 6 N a W q 8 N d v g V k X U I + 5 L H d n 8 d D B U z C r T l j J 0 j k 0 E / t U D g i V Z S L p / C G 1 J c 7 R A h Q A k 7 w 8 r e i i V U l f m r M j 7 q V I K y m x M W T d T B S g r x c E 5 D 8 i N + X U A A A A B y I F I Y t B T h 4 N P 1 X k R e f 2 H / N 5 Y f L 1 m e Z 0 W T l g g D / I m l t K l D a f r Z u i D M P n 0 m y E U b c 6 Z H a J 1 N m a 9 c l 5 y C E 2 i f g 5 Y 3 < / D a t a M a s h u p > 
</file>

<file path=customXml/itemProps1.xml><?xml version="1.0" encoding="utf-8"?>
<ds:datastoreItem xmlns:ds="http://schemas.openxmlformats.org/officeDocument/2006/customXml" ds:itemID="{B1C26A18-DA1A-4616-A616-625E4C45D8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01_CONDICIONES</vt:lpstr>
      <vt:lpstr>02_ERRORES</vt:lpstr>
      <vt:lpstr>03.CONTAR.SI</vt:lpstr>
      <vt:lpstr>04.SUMAR.SI</vt:lpstr>
      <vt:lpstr>05.SI.CONJUNTO</vt:lpstr>
      <vt:lpstr>06.DESAFIO1</vt:lpstr>
      <vt:lpstr>07.DESAFIO2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J. Pullutasig ECU-COS</dc:creator>
  <cp:lastModifiedBy>Fernando Javier Pullutasig</cp:lastModifiedBy>
  <dcterms:created xsi:type="dcterms:W3CDTF">2021-01-09T22:47:42Z</dcterms:created>
  <dcterms:modified xsi:type="dcterms:W3CDTF">2021-01-16T17:06:13Z</dcterms:modified>
</cp:coreProperties>
</file>