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7"/>
  <workbookPr date1904="1" showInkAnnotation="0" autoCompressPictures="0"/>
  <bookViews>
    <workbookView xWindow="1800" yWindow="640" windowWidth="16880" windowHeight="14120"/>
  </bookViews>
  <sheets>
    <sheet name="unimodal" sheetId="14" r:id="rId1"/>
    <sheet name="bimodal" sheetId="15" r:id="rId2"/>
  </sheets>
  <definedNames>
    <definedName name="anscount" hidden="1">2</definedName>
    <definedName name="general">#REF!</definedName>
    <definedName name="lab_drying_h_t">#REF!</definedName>
    <definedName name="particle_size">#REF!</definedName>
    <definedName name="publication">#REF!</definedName>
    <definedName name="select">#REF!</definedName>
    <definedName name="summar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4" l="1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8" i="14"/>
  <c r="M11" i="14"/>
  <c r="M8" i="14"/>
  <c r="M9" i="14"/>
  <c r="M10" i="14"/>
  <c r="M7" i="14"/>
  <c r="L7" i="14"/>
  <c r="I8" i="15"/>
  <c r="I7" i="15"/>
  <c r="I9" i="15"/>
  <c r="I10" i="15"/>
  <c r="I11" i="15"/>
  <c r="I12" i="15"/>
  <c r="I13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8" i="15"/>
  <c r="I14" i="15"/>
  <c r="H8" i="15"/>
  <c r="H7" i="15"/>
  <c r="H9" i="15"/>
  <c r="H10" i="15"/>
  <c r="H11" i="15"/>
  <c r="H12" i="15"/>
  <c r="H13" i="15"/>
  <c r="E10" i="15"/>
  <c r="E11" i="15"/>
  <c r="E12" i="15"/>
  <c r="E13" i="15"/>
  <c r="E14" i="15"/>
  <c r="E15" i="15"/>
  <c r="E16" i="15"/>
  <c r="E17" i="15"/>
  <c r="E18" i="15"/>
  <c r="E19" i="15"/>
  <c r="E20" i="15"/>
  <c r="E9" i="15"/>
  <c r="E8" i="15"/>
  <c r="H14" i="15"/>
  <c r="L8" i="14"/>
  <c r="L9" i="14"/>
  <c r="L10" i="14"/>
  <c r="G8" i="14"/>
  <c r="J8" i="14"/>
  <c r="K8" i="14"/>
  <c r="K9" i="14"/>
  <c r="K10" i="14"/>
  <c r="K7" i="14"/>
  <c r="J9" i="14"/>
  <c r="J10" i="14"/>
  <c r="J7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8" i="14"/>
</calcChain>
</file>

<file path=xl/sharedStrings.xml><?xml version="1.0" encoding="utf-8"?>
<sst xmlns="http://schemas.openxmlformats.org/spreadsheetml/2006/main" count="67" uniqueCount="67">
  <si>
    <t>Paste measured plot below</t>
    <phoneticPr fontId="1"/>
  </si>
  <si>
    <t>Suction</t>
    <phoneticPr fontId="1"/>
  </si>
  <si>
    <t>Volumetric water content</t>
    <phoneticPr fontId="1"/>
  </si>
  <si>
    <t>BC model</t>
    <phoneticPr fontId="1"/>
  </si>
  <si>
    <t>VG model</t>
    <phoneticPr fontId="1"/>
  </si>
  <si>
    <t>LN model</t>
    <phoneticPr fontId="1"/>
  </si>
  <si>
    <t>SWRC Fit</t>
    <phoneticPr fontId="1"/>
  </si>
  <si>
    <t>http://purl.org/net/swrc/</t>
    <phoneticPr fontId="1"/>
  </si>
  <si>
    <t>Result checker</t>
    <phoneticPr fontId="1"/>
  </si>
  <si>
    <t>Sample</t>
    <phoneticPr fontId="1"/>
  </si>
  <si>
    <t>UNSODA 2760</t>
    <phoneticPr fontId="1"/>
  </si>
  <si>
    <t>Paste result below</t>
    <phoneticPr fontId="1"/>
  </si>
  <si>
    <t>Paste measured plot below</t>
    <phoneticPr fontId="1"/>
  </si>
  <si>
    <t>Suction</t>
    <phoneticPr fontId="1"/>
  </si>
  <si>
    <t>Volumetric water content</t>
    <phoneticPr fontId="1"/>
  </si>
  <si>
    <t>DB model</t>
    <phoneticPr fontId="1"/>
  </si>
  <si>
    <t>BL model</t>
    <phoneticPr fontId="1"/>
  </si>
  <si>
    <t>=== BC model ===</t>
  </si>
  <si>
    <t>=== VG model ===</t>
  </si>
  <si>
    <t>=== LN model ===</t>
  </si>
  <si>
    <t>=== DB model ===</t>
  </si>
  <si>
    <t>SWRC Fit</t>
    <phoneticPr fontId="1"/>
  </si>
  <si>
    <t>http://purl.org/net/swrc/</t>
    <phoneticPr fontId="1"/>
  </si>
  <si>
    <t>Result checker</t>
    <phoneticPr fontId="1"/>
  </si>
  <si>
    <t>Sample</t>
    <phoneticPr fontId="1"/>
  </si>
  <si>
    <t>UNSODA 2243</t>
    <phoneticPr fontId="1"/>
  </si>
  <si>
    <t>Paste result below</t>
    <phoneticPr fontId="1"/>
  </si>
  <si>
    <t>qs =  0.50240</t>
  </si>
  <si>
    <t>qr =  0.17712</t>
  </si>
  <si>
    <t>w1 =  0.32391</t>
  </si>
  <si>
    <t>alpha1 =  0.068533</t>
  </si>
  <si>
    <t>n1 =  2.0131</t>
  </si>
  <si>
    <t>alpha2 =  4.3203e-04</t>
  </si>
  <si>
    <t>n2 =  1.5906</t>
  </si>
  <si>
    <t>R2 =  0.99975</t>
  </si>
  <si>
    <t>=== BL model ===</t>
  </si>
  <si>
    <t>qs =  0.50275</t>
  </si>
  <si>
    <t>qr =  0.21229</t>
  </si>
  <si>
    <t>w1 =  0.34719</t>
  </si>
  <si>
    <t>hm1 =  24.150</t>
  </si>
  <si>
    <t>sigma1 =  1.0286</t>
  </si>
  <si>
    <t>hm2 =  4801.6</t>
  </si>
  <si>
    <t>sigma2 =  1.3068</t>
  </si>
  <si>
    <t>R2 =  0.99970</t>
  </si>
  <si>
    <t>=== FX model ===</t>
  </si>
  <si>
    <t>qs =  0,51593</t>
  </si>
  <si>
    <t>qr =  0,11317</t>
  </si>
  <si>
    <t>hb =  35,173</t>
  </si>
  <si>
    <t>lambda =  1,5604</t>
  </si>
  <si>
    <t>R2 =  0,99978</t>
  </si>
  <si>
    <t>qs =  0,52576</t>
  </si>
  <si>
    <t>qr =  0,15489</t>
  </si>
  <si>
    <t>alpha =  0,020766</t>
  </si>
  <si>
    <t>n =  4,5756</t>
  </si>
  <si>
    <t>R2 =  0,99338</t>
  </si>
  <si>
    <t>qs =  0,52421</t>
  </si>
  <si>
    <t>qr =  0,16108</t>
  </si>
  <si>
    <t>hm =  52,004</t>
  </si>
  <si>
    <t>sigma =  0,38605</t>
  </si>
  <si>
    <t>R2 =  0,99251</t>
  </si>
  <si>
    <t>qs =  0,52092</t>
  </si>
  <si>
    <t>qr =    8,4713e-07</t>
  </si>
  <si>
    <t>a =  39,071</t>
  </si>
  <si>
    <t>m =  0,52041</t>
  </si>
  <si>
    <t>n =  7,3073</t>
  </si>
  <si>
    <t>R2 =  0,99824</t>
  </si>
  <si>
    <t>FX 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</si>
</sst>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11" x14ac:knownFonts="1">
    <font>
      <sz val="11"/>
      <name val="ＭＳ Ｐゴシック"/>
      <charset val="128"/>
    </font>
    <font>
      <sz val="6"/>
      <name val="ＭＳ Ｐゴシック"/>
      <charset val="128"/>
    </font>
    <font>
      <sz val="10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sz val="14"/>
      <color indexed="8"/>
      <name val="Times New Roman"/>
    </font>
    <font>
      <u/>
      <sz val="10"/>
      <color indexed="12"/>
      <name val="Times New Roman"/>
    </font>
    <font>
      <sz val="11"/>
      <name val="Times New Roman"/>
    </font>
    <font>
      <sz val="12"/>
      <color indexed="8"/>
      <name val="Times New Roman"/>
    </font>
    <font>
      <sz val="11"/>
      <color indexed="10"/>
      <name val="Times New Roman"/>
    </font>
    <font>
      <sz val="10"/>
      <name val="Times New Roman"/>
    </font>
    <font>
      <u/>
      <sz val="11"/>
      <color theme="1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9" fillId="0" borderId="0" xfId="0" applyFont="1" applyFill="1"/>
    <xf numFmtId="0" fontId="6" fillId="0" borderId="0" xfId="0" applyFont="1" applyFill="1"/>
    <xf numFmtId="0" fontId="9" fillId="0" borderId="0" xfId="0" applyFont="1"/>
    <xf numFmtId="0" fontId="9" fillId="2" borderId="0" xfId="0" applyFont="1" applyFill="1"/>
    <xf numFmtId="0" fontId="6" fillId="3" borderId="0" xfId="0" applyFont="1" applyFill="1"/>
    <xf numFmtId="0" fontId="9" fillId="3" borderId="0" xfId="0" applyFont="1" applyFill="1"/>
    <xf numFmtId="0" fontId="9" fillId="3" borderId="0" xfId="2" quotePrefix="1" applyNumberFormat="1" applyFont="1" applyFill="1"/>
    <xf numFmtId="0" fontId="9" fillId="4" borderId="0" xfId="0" applyFont="1" applyFill="1"/>
    <xf numFmtId="0" fontId="9" fillId="5" borderId="0" xfId="0" applyFont="1" applyFill="1"/>
    <xf numFmtId="0" fontId="6" fillId="5" borderId="0" xfId="0" applyFont="1" applyFill="1"/>
    <xf numFmtId="176" fontId="6" fillId="0" borderId="0" xfId="0" applyNumberFormat="1" applyFont="1"/>
  </cellXfs>
  <cellStyles count="7">
    <cellStyle name="ハイパーリンク" xfId="1" builtinId="8"/>
    <cellStyle name="標準" xfId="0" builtinId="0"/>
    <cellStyle name="標準_コピー ～ lab_drying_h-t" xfId="2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41985503631"/>
          <c:y val="0.0576132266079389"/>
          <c:w val="0.850876281870758"/>
          <c:h val="0.74485671543121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unimodal!$D$8:$D$55</c:f>
              <c:numCache>
                <c:formatCode>General</c:formatCode>
                <c:ptCount val="48"/>
                <c:pt idx="0">
                  <c:v>0.518</c:v>
                </c:pt>
                <c:pt idx="1">
                  <c:v>0.517</c:v>
                </c:pt>
                <c:pt idx="2">
                  <c:v>0.516</c:v>
                </c:pt>
                <c:pt idx="3">
                  <c:v>0.516</c:v>
                </c:pt>
                <c:pt idx="4">
                  <c:v>0.515</c:v>
                </c:pt>
                <c:pt idx="5">
                  <c:v>0.513</c:v>
                </c:pt>
                <c:pt idx="6">
                  <c:v>0.442</c:v>
                </c:pt>
                <c:pt idx="7">
                  <c:v>0.401</c:v>
                </c:pt>
                <c:pt idx="8">
                  <c:v>0.38</c:v>
                </c:pt>
                <c:pt idx="9">
                  <c:v>0.367</c:v>
                </c:pt>
                <c:pt idx="10">
                  <c:v>0.34</c:v>
                </c:pt>
                <c:pt idx="11">
                  <c:v>0.315</c:v>
                </c:pt>
                <c:pt idx="12">
                  <c:v>0.291</c:v>
                </c:pt>
                <c:pt idx="13">
                  <c:v>0.263</c:v>
                </c:pt>
                <c:pt idx="14">
                  <c:v>0.249</c:v>
                </c:pt>
                <c:pt idx="15">
                  <c:v>0.212</c:v>
                </c:pt>
                <c:pt idx="16">
                  <c:v>0.186</c:v>
                </c:pt>
                <c:pt idx="17">
                  <c:v>0.17</c:v>
                </c:pt>
                <c:pt idx="18">
                  <c:v>0.165</c:v>
                </c:pt>
                <c:pt idx="19">
                  <c:v>0.157</c:v>
                </c:pt>
                <c:pt idx="20">
                  <c:v>0.152</c:v>
                </c:pt>
                <c:pt idx="21">
                  <c:v>0.145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unimodal!$E$7</c:f>
              <c:strCache>
                <c:ptCount val="1"/>
                <c:pt idx="0">
                  <c:v>BC model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unimodal!$E$8:$E$55</c:f>
              <c:numCache>
                <c:formatCode>General</c:formatCode>
                <c:ptCount val="48"/>
                <c:pt idx="0">
                  <c:v>0.51593</c:v>
                </c:pt>
                <c:pt idx="1">
                  <c:v>0.51593</c:v>
                </c:pt>
                <c:pt idx="2">
                  <c:v>0.51593</c:v>
                </c:pt>
                <c:pt idx="3">
                  <c:v>0.51593</c:v>
                </c:pt>
                <c:pt idx="4">
                  <c:v>0.51593</c:v>
                </c:pt>
                <c:pt idx="5">
                  <c:v>0.51593</c:v>
                </c:pt>
                <c:pt idx="6">
                  <c:v>0.442701616119512</c:v>
                </c:pt>
                <c:pt idx="7">
                  <c:v>0.397163200671507</c:v>
                </c:pt>
                <c:pt idx="8">
                  <c:v>0.378132356846818</c:v>
                </c:pt>
                <c:pt idx="9">
                  <c:v>0.369388214974385</c:v>
                </c:pt>
                <c:pt idx="10">
                  <c:v>0.338728395169121</c:v>
                </c:pt>
                <c:pt idx="11">
                  <c:v>0.31948189869708</c:v>
                </c:pt>
                <c:pt idx="12">
                  <c:v>0.292855908493477</c:v>
                </c:pt>
                <c:pt idx="13">
                  <c:v>0.264016466573228</c:v>
                </c:pt>
                <c:pt idx="14">
                  <c:v>0.244865177297686</c:v>
                </c:pt>
                <c:pt idx="15">
                  <c:v>0.211192473420164</c:v>
                </c:pt>
                <c:pt idx="16">
                  <c:v>0.186265007747615</c:v>
                </c:pt>
                <c:pt idx="17">
                  <c:v>0.170273609779563</c:v>
                </c:pt>
                <c:pt idx="18">
                  <c:v>0.163129395100091</c:v>
                </c:pt>
                <c:pt idx="19">
                  <c:v>0.156871395220282</c:v>
                </c:pt>
                <c:pt idx="20">
                  <c:v>0.152188420170037</c:v>
                </c:pt>
                <c:pt idx="21">
                  <c:v>0.147319501473729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unimodal!$F$7</c:f>
              <c:strCache>
                <c:ptCount val="1"/>
                <c:pt idx="0">
                  <c:v>VG model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unimodal!$F$8:$F$55</c:f>
              <c:numCache>
                <c:formatCode>General</c:formatCode>
                <c:ptCount val="48"/>
                <c:pt idx="0">
                  <c:v>0.525759116681931</c:v>
                </c:pt>
                <c:pt idx="1">
                  <c:v>0.525717364048453</c:v>
                </c:pt>
                <c:pt idx="2">
                  <c:v>0.524746390086084</c:v>
                </c:pt>
                <c:pt idx="3">
                  <c:v>0.519386696421263</c:v>
                </c:pt>
                <c:pt idx="4">
                  <c:v>0.49957554894679</c:v>
                </c:pt>
                <c:pt idx="5">
                  <c:v>0.481322680456994</c:v>
                </c:pt>
                <c:pt idx="6">
                  <c:v>0.435660326572864</c:v>
                </c:pt>
                <c:pt idx="7">
                  <c:v>0.404275264989393</c:v>
                </c:pt>
                <c:pt idx="8">
                  <c:v>0.388064323075802</c:v>
                </c:pt>
                <c:pt idx="9">
                  <c:v>0.379960323452249</c:v>
                </c:pt>
                <c:pt idx="10">
                  <c:v>0.348312938539827</c:v>
                </c:pt>
                <c:pt idx="11">
                  <c:v>0.326097452981755</c:v>
                </c:pt>
                <c:pt idx="12">
                  <c:v>0.293214910832584</c:v>
                </c:pt>
                <c:pt idx="13">
                  <c:v>0.256683677719332</c:v>
                </c:pt>
                <c:pt idx="14">
                  <c:v>0.233343524353146</c:v>
                </c:pt>
                <c:pt idx="15">
                  <c:v>0.197431251187409</c:v>
                </c:pt>
                <c:pt idx="16">
                  <c:v>0.177239971578776</c:v>
                </c:pt>
                <c:pt idx="17">
                  <c:v>0.167725535759545</c:v>
                </c:pt>
                <c:pt idx="18">
                  <c:v>0.164371841544815</c:v>
                </c:pt>
                <c:pt idx="19">
                  <c:v>0.161883911495431</c:v>
                </c:pt>
                <c:pt idx="20">
                  <c:v>0.160291545579868</c:v>
                </c:pt>
                <c:pt idx="21">
                  <c:v>0.158874430900333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unimodal!$G$7</c:f>
              <c:strCache>
                <c:ptCount val="1"/>
                <c:pt idx="0">
                  <c:v>LN model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unimodal!$G$8:$G$55</c:f>
              <c:numCache>
                <c:formatCode>General</c:formatCode>
                <c:ptCount val="48"/>
                <c:pt idx="0">
                  <c:v>0.524209999999973</c:v>
                </c:pt>
                <c:pt idx="1">
                  <c:v>0.524209962768269</c:v>
                </c:pt>
                <c:pt idx="2">
                  <c:v>0.524087294921604</c:v>
                </c:pt>
                <c:pt idx="3">
                  <c:v>0.520791446724676</c:v>
                </c:pt>
                <c:pt idx="4">
                  <c:v>0.500547548482951</c:v>
                </c:pt>
                <c:pt idx="5">
                  <c:v>0.480861551723808</c:v>
                </c:pt>
                <c:pt idx="6">
                  <c:v>0.434040481981174</c:v>
                </c:pt>
                <c:pt idx="7">
                  <c:v>0.403456805743214</c:v>
                </c:pt>
                <c:pt idx="8">
                  <c:v>0.387917999303448</c:v>
                </c:pt>
                <c:pt idx="9">
                  <c:v>0.380180722088438</c:v>
                </c:pt>
                <c:pt idx="10">
                  <c:v>0.349957526606771</c:v>
                </c:pt>
                <c:pt idx="11">
                  <c:v>0.32853393660174</c:v>
                </c:pt>
                <c:pt idx="12">
                  <c:v>0.296111723580876</c:v>
                </c:pt>
                <c:pt idx="13">
                  <c:v>0.258579208993635</c:v>
                </c:pt>
                <c:pt idx="14">
                  <c:v>0.233590816390309</c:v>
                </c:pt>
                <c:pt idx="15">
                  <c:v>0.194224037082422</c:v>
                </c:pt>
                <c:pt idx="16">
                  <c:v>0.173562172472935</c:v>
                </c:pt>
                <c:pt idx="17">
                  <c:v>0.165755702019432</c:v>
                </c:pt>
                <c:pt idx="18">
                  <c:v>0.163660798143676</c:v>
                </c:pt>
                <c:pt idx="19">
                  <c:v>0.162440997354307</c:v>
                </c:pt>
                <c:pt idx="20">
                  <c:v>0.161844034016743</c:v>
                </c:pt>
                <c:pt idx="21">
                  <c:v>0.161451584362577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unimodal!$H$7</c:f>
              <c:strCache>
                <c:ptCount val="1"/>
                <c:pt idx="0">
                  <c:v>FX model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unimodal!$H$8:$H$55</c:f>
              <c:numCache>
                <c:formatCode>General</c:formatCode>
                <c:ptCount val="48"/>
                <c:pt idx="0">
                  <c:v>0.520919999286932</c:v>
                </c:pt>
                <c:pt idx="1">
                  <c:v>0.520919651624908</c:v>
                </c:pt>
                <c:pt idx="2">
                  <c:v>0.520864836361026</c:v>
                </c:pt>
                <c:pt idx="3">
                  <c:v>0.519857408451319</c:v>
                </c:pt>
                <c:pt idx="4">
                  <c:v>0.510186991784661</c:v>
                </c:pt>
                <c:pt idx="5">
                  <c:v>0.495304318678613</c:v>
                </c:pt>
                <c:pt idx="6">
                  <c:v>0.443480920887387</c:v>
                </c:pt>
                <c:pt idx="7">
                  <c:v>0.404044520813176</c:v>
                </c:pt>
                <c:pt idx="8">
                  <c:v>0.384275328036075</c:v>
                </c:pt>
                <c:pt idx="9">
                  <c:v>0.374696922548231</c:v>
                </c:pt>
                <c:pt idx="10">
                  <c:v>0.339637458025856</c:v>
                </c:pt>
                <c:pt idx="11">
                  <c:v>0.317319292975969</c:v>
                </c:pt>
                <c:pt idx="12">
                  <c:v>0.287315927174878</c:v>
                </c:pt>
                <c:pt idx="13">
                  <c:v>0.256953390979388</c:v>
                </c:pt>
                <c:pt idx="14">
                  <c:v>0.238207182515387</c:v>
                </c:pt>
                <c:pt idx="15">
                  <c:v>0.207609444781304</c:v>
                </c:pt>
                <c:pt idx="16">
                  <c:v>0.186122364050386</c:v>
                </c:pt>
                <c:pt idx="17">
                  <c:v>0.172301538782476</c:v>
                </c:pt>
                <c:pt idx="18">
                  <c:v>0.165965365368062</c:v>
                </c:pt>
                <c:pt idx="19">
                  <c:v>0.16025690199837</c:v>
                </c:pt>
                <c:pt idx="20">
                  <c:v>0.15584598686273</c:v>
                </c:pt>
                <c:pt idx="21">
                  <c:v>0.15108671104159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30888"/>
        <c:axId val="2066019320"/>
      </c:scatterChart>
      <c:valAx>
        <c:axId val="20660308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Suction</a:t>
                </a:r>
              </a:p>
            </c:rich>
          </c:tx>
          <c:layout>
            <c:manualLayout>
              <c:xMode val="edge"/>
              <c:yMode val="edge"/>
              <c:x val="0.499999464604466"/>
              <c:y val="0.8930050124230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2066019320"/>
        <c:crossesAt val="0.0"/>
        <c:crossBetween val="midCat"/>
        <c:majorUnit val="10.0"/>
        <c:minorUnit val="10.0"/>
      </c:valAx>
      <c:valAx>
        <c:axId val="206601932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Volumetric water content</a:t>
                </a:r>
              </a:p>
            </c:rich>
          </c:tx>
          <c:layout>
            <c:manualLayout>
              <c:xMode val="edge"/>
              <c:yMode val="edge"/>
              <c:x val="0.00877192043165729"/>
              <c:y val="0.176954910295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2066030888"/>
        <c:crossesAt val="0.0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578992281137"/>
          <c:y val="0.416394022175799"/>
          <c:w val="0.285207323222528"/>
          <c:h val="0.31216963950934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/>
    <c:pageMargins b="0.984" l="0.787" r="0.787" t="0.984" header="0.512" footer="0.512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13924050633"/>
          <c:y val="0.0559999453125534"/>
          <c:w val="0.812658227848101"/>
          <c:h val="0.751999265625717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bimodal!$D$8:$D$55</c:f>
              <c:numCache>
                <c:formatCode>General</c:formatCode>
                <c:ptCount val="48"/>
                <c:pt idx="0">
                  <c:v>0.502</c:v>
                </c:pt>
                <c:pt idx="1">
                  <c:v>0.497</c:v>
                </c:pt>
                <c:pt idx="2">
                  <c:v>0.484</c:v>
                </c:pt>
                <c:pt idx="3">
                  <c:v>0.458</c:v>
                </c:pt>
                <c:pt idx="4">
                  <c:v>0.434</c:v>
                </c:pt>
                <c:pt idx="5">
                  <c:v>0.414</c:v>
                </c:pt>
                <c:pt idx="6">
                  <c:v>0.406</c:v>
                </c:pt>
                <c:pt idx="7">
                  <c:v>0.395</c:v>
                </c:pt>
                <c:pt idx="8">
                  <c:v>0.391</c:v>
                </c:pt>
                <c:pt idx="9">
                  <c:v>0.354</c:v>
                </c:pt>
                <c:pt idx="10">
                  <c:v>0.304</c:v>
                </c:pt>
                <c:pt idx="11">
                  <c:v>0.268</c:v>
                </c:pt>
                <c:pt idx="12">
                  <c:v>0.248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bimodal!$E$7</c:f>
              <c:strCache>
                <c:ptCount val="1"/>
                <c:pt idx="0">
                  <c:v>DB model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bimodal!$E$8:$E$55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bimodal!$F$7</c:f>
              <c:strCache>
                <c:ptCount val="1"/>
                <c:pt idx="0">
                  <c:v>BL model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bimodal!$F$8:$F$55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60824"/>
        <c:axId val="2065954584"/>
      </c:scatterChart>
      <c:valAx>
        <c:axId val="20659608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Suction</a:t>
                </a:r>
              </a:p>
            </c:rich>
          </c:tx>
          <c:layout>
            <c:manualLayout>
              <c:xMode val="edge"/>
              <c:yMode val="edge"/>
              <c:x val="0.488607594936709"/>
              <c:y val="0.895999125000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2065954584"/>
        <c:crossesAt val="0.0"/>
        <c:crossBetween val="midCat"/>
        <c:majorUnit val="10.0"/>
        <c:minorUnit val="10.0"/>
      </c:valAx>
      <c:valAx>
        <c:axId val="206595458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Volumetric Water Content</a:t>
                </a:r>
              </a:p>
            </c:rich>
          </c:tx>
          <c:layout>
            <c:manualLayout>
              <c:xMode val="edge"/>
              <c:yMode val="edge"/>
              <c:x val="0.010126582278481"/>
              <c:y val="0.159999843750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2065960824"/>
        <c:crossesAt val="0.0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0379746835443"/>
          <c:y val="0.52399948828175"/>
          <c:w val="0.210126582278481"/>
          <c:h val="0.2199997851564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/>
    <c:pageMargins b="0.984" l="0.787" r="0.787" t="0.984" header="0.512" footer="0.512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8</xdr:row>
      <xdr:rowOff>50800</xdr:rowOff>
    </xdr:from>
    <xdr:to>
      <xdr:col>10</xdr:col>
      <xdr:colOff>101600</xdr:colOff>
      <xdr:row>30</xdr:row>
      <xdr:rowOff>152400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10</xdr:row>
      <xdr:rowOff>38100</xdr:rowOff>
    </xdr:from>
    <xdr:to>
      <xdr:col>7</xdr:col>
      <xdr:colOff>241300</xdr:colOff>
      <xdr:row>29</xdr:row>
      <xdr:rowOff>76200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net/swrc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net/swrc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L28" sqref="L28"/>
    </sheetView>
  </sheetViews>
  <sheetFormatPr baseColWidth="12" defaultColWidth="13" defaultRowHeight="13" x14ac:dyDescent="0"/>
  <cols>
    <col min="1" max="1" width="17.33203125" style="3" bestFit="1" customWidth="1"/>
    <col min="2" max="2" width="9.1640625" style="3" customWidth="1"/>
    <col min="3" max="3" width="8.6640625" style="3" customWidth="1"/>
    <col min="4" max="4" width="9.6640625" style="3" bestFit="1" customWidth="1"/>
    <col min="5" max="7" width="12.6640625" style="3" bestFit="1" customWidth="1"/>
    <col min="8" max="8" width="12.5" style="3" bestFit="1" customWidth="1"/>
    <col min="9" max="9" width="8.1640625" style="3" customWidth="1"/>
    <col min="10" max="10" width="9.83203125" style="3" bestFit="1" customWidth="1"/>
    <col min="11" max="11" width="9" style="3" bestFit="1" customWidth="1"/>
    <col min="12" max="12" width="9.83203125" style="3" bestFit="1" customWidth="1"/>
    <col min="13" max="13" width="9" style="3" bestFit="1" customWidth="1"/>
    <col min="14" max="16384" width="13" style="3"/>
  </cols>
  <sheetData>
    <row r="1" spans="1:13" ht="16">
      <c r="A1" s="1" t="s">
        <v>21</v>
      </c>
      <c r="B1" s="2" t="s">
        <v>22</v>
      </c>
      <c r="C1" s="1"/>
      <c r="D1" s="1"/>
    </row>
    <row r="2" spans="1:13" ht="16">
      <c r="A2" s="4" t="s">
        <v>23</v>
      </c>
      <c r="B2" s="1"/>
      <c r="C2" s="1"/>
      <c r="D2" s="1"/>
      <c r="E2" s="1"/>
    </row>
    <row r="3" spans="1:13" ht="16">
      <c r="A3" s="4"/>
      <c r="B3" s="1"/>
      <c r="C3" s="1"/>
      <c r="D3" s="1"/>
      <c r="E3" s="1"/>
    </row>
    <row r="4" spans="1:13" ht="16">
      <c r="A4" s="4" t="s">
        <v>24</v>
      </c>
      <c r="B4" s="1" t="s">
        <v>25</v>
      </c>
      <c r="C4" s="1"/>
      <c r="D4" s="1"/>
      <c r="E4" s="1"/>
    </row>
    <row r="6" spans="1:13">
      <c r="A6" s="5" t="s">
        <v>26</v>
      </c>
      <c r="B6" s="6"/>
      <c r="C6" s="5" t="s">
        <v>0</v>
      </c>
      <c r="D6" s="7"/>
      <c r="F6" s="8"/>
    </row>
    <row r="7" spans="1:13">
      <c r="A7" s="9" t="s">
        <v>17</v>
      </c>
      <c r="B7" s="8"/>
      <c r="C7" s="10" t="s">
        <v>1</v>
      </c>
      <c r="D7" s="11" t="s">
        <v>2</v>
      </c>
      <c r="E7" s="3" t="s">
        <v>3</v>
      </c>
      <c r="F7" s="3" t="s">
        <v>4</v>
      </c>
      <c r="G7" s="3" t="s">
        <v>5</v>
      </c>
      <c r="H7" s="3" t="s">
        <v>66</v>
      </c>
      <c r="J7" s="3" t="str">
        <f>RIGHT(A8,LEN(A8)-FIND("=",A8,1))</f>
        <v xml:space="preserve">  0,51593</v>
      </c>
      <c r="K7" s="3" t="str">
        <f>RIGHT(A14,LEN(A14)-FIND("=",A14,1))</f>
        <v xml:space="preserve">  0,52576</v>
      </c>
      <c r="L7" s="3" t="str">
        <f>RIGHT(A20,LEN(A20)-FIND("=",A20,1))</f>
        <v xml:space="preserve">  0,52421</v>
      </c>
      <c r="M7" s="16" t="str">
        <f>RIGHT(A26,LEN(A26)-FIND("=",A26,1))</f>
        <v xml:space="preserve">  0,52092</v>
      </c>
    </row>
    <row r="8" spans="1:13">
      <c r="A8" s="9" t="s">
        <v>45</v>
      </c>
      <c r="B8" s="8"/>
      <c r="C8" s="12">
        <v>3</v>
      </c>
      <c r="D8" s="12">
        <v>0.51800000000000002</v>
      </c>
      <c r="E8" s="3">
        <f t="shared" ref="E8:E29" si="0">MIN(J$8+(J$7-J$8)*((C8/J$9)^(-J$10)),J$7*1)</f>
        <v>0.51593</v>
      </c>
      <c r="F8" s="3">
        <f t="shared" ref="F8:F29" si="1">K$8+(K$7-K$8)*(1+(K$9*C8)^K$10)^(1/K$10-1)</f>
        <v>0.52575911668193054</v>
      </c>
      <c r="G8" s="3">
        <f>L$8+(L$7-L$8)*(1-NORMSDIST(LN(C8/L$9)/L$10))</f>
        <v>0.5242099999999732</v>
      </c>
      <c r="H8" s="3">
        <f>M$8+(M$7-M$8)*(LN(EXP(1)+(C8/M$9)^M$11)^(-M$10))</f>
        <v>0.52091999928693189</v>
      </c>
      <c r="J8" s="3" t="str">
        <f>RIGHT(A9,LEN(A9)-FIND("=",A9,1))</f>
        <v xml:space="preserve">  0,11317</v>
      </c>
      <c r="K8" s="3" t="str">
        <f>RIGHT(A15,LEN(A15)-FIND("=",A15,1))</f>
        <v xml:space="preserve">  0,15489</v>
      </c>
      <c r="L8" s="3" t="str">
        <f>RIGHT(A21,LEN(A21)-FIND("=",A21,1))</f>
        <v xml:space="preserve">  0,16108</v>
      </c>
      <c r="M8" s="16" t="str">
        <f t="shared" ref="M8:M11" si="2">RIGHT(A27,LEN(A27)-FIND("=",A27,1))</f>
        <v xml:space="preserve">    8,4713e-07</v>
      </c>
    </row>
    <row r="9" spans="1:13">
      <c r="A9" s="9" t="s">
        <v>46</v>
      </c>
      <c r="B9" s="8"/>
      <c r="C9" s="12">
        <v>7</v>
      </c>
      <c r="D9" s="12">
        <v>0.51700000000000002</v>
      </c>
      <c r="E9" s="3">
        <f t="shared" si="0"/>
        <v>0.51593</v>
      </c>
      <c r="F9" s="3">
        <f t="shared" si="1"/>
        <v>0.52571736404845293</v>
      </c>
      <c r="G9" s="3">
        <f t="shared" ref="G9:G29" si="3">L$8+(L$7-L$8)*(1-NORMSDIST(LN(C9/L$9)/L$10))</f>
        <v>0.52420996276826926</v>
      </c>
      <c r="H9" s="3">
        <f t="shared" ref="H9:H29" si="4">M$8+(M$7-M$8)*(LN(EXP(1)+(C9/M$9)^M$11)^(-M$10))</f>
        <v>0.52091965162490761</v>
      </c>
      <c r="J9" s="3" t="str">
        <f>RIGHT(A10,LEN(A10)-FIND("=",A10,1))</f>
        <v xml:space="preserve">  35,173</v>
      </c>
      <c r="K9" s="3" t="str">
        <f>RIGHT(A16,LEN(A16)-FIND("=",A16,1))</f>
        <v xml:space="preserve">  0,020766</v>
      </c>
      <c r="L9" s="3" t="str">
        <f>RIGHT(A22,LEN(A22)-FIND("=",A22,1))</f>
        <v xml:space="preserve">  52,004</v>
      </c>
      <c r="M9" s="3" t="str">
        <f t="shared" si="2"/>
        <v xml:space="preserve">  39,071</v>
      </c>
    </row>
    <row r="10" spans="1:13">
      <c r="A10" s="9" t="s">
        <v>47</v>
      </c>
      <c r="B10" s="8"/>
      <c r="C10" s="12">
        <v>14</v>
      </c>
      <c r="D10" s="12">
        <v>0.51600000000000001</v>
      </c>
      <c r="E10" s="3">
        <f t="shared" si="0"/>
        <v>0.51593</v>
      </c>
      <c r="F10" s="3">
        <f t="shared" si="1"/>
        <v>0.52474639008608381</v>
      </c>
      <c r="G10" s="3">
        <f t="shared" si="3"/>
        <v>0.52408729492160377</v>
      </c>
      <c r="H10" s="3">
        <f t="shared" si="4"/>
        <v>0.52086483636102587</v>
      </c>
      <c r="J10" s="3" t="str">
        <f>RIGHT(A11,LEN(A11)-FIND("=",A11,1))</f>
        <v xml:space="preserve">  1,5604</v>
      </c>
      <c r="K10" s="3" t="str">
        <f>RIGHT(A17,LEN(A17)-FIND("=",A17,1))</f>
        <v xml:space="preserve">  4,5756</v>
      </c>
      <c r="L10" s="3" t="str">
        <f>RIGHT(A23,LEN(A23)-FIND("=",A23,1))</f>
        <v xml:space="preserve">  0,38605</v>
      </c>
      <c r="M10" s="3" t="str">
        <f t="shared" si="2"/>
        <v xml:space="preserve">  0,52041</v>
      </c>
    </row>
    <row r="11" spans="1:13">
      <c r="A11" s="9" t="s">
        <v>48</v>
      </c>
      <c r="B11" s="8"/>
      <c r="C11" s="12">
        <v>21</v>
      </c>
      <c r="D11" s="12">
        <v>0.51600000000000001</v>
      </c>
      <c r="E11" s="3">
        <f t="shared" si="0"/>
        <v>0.51593</v>
      </c>
      <c r="F11" s="3">
        <f t="shared" si="1"/>
        <v>0.51938669642126323</v>
      </c>
      <c r="G11" s="3">
        <f t="shared" si="3"/>
        <v>0.52079144672467637</v>
      </c>
      <c r="H11" s="3">
        <f t="shared" si="4"/>
        <v>0.51985740845131911</v>
      </c>
      <c r="M11" s="3" t="str">
        <f t="shared" si="2"/>
        <v xml:space="preserve">  7,3073</v>
      </c>
    </row>
    <row r="12" spans="1:13">
      <c r="A12" s="9" t="s">
        <v>49</v>
      </c>
      <c r="B12" s="8"/>
      <c r="C12" s="12">
        <v>29</v>
      </c>
      <c r="D12" s="12">
        <v>0.51500000000000001</v>
      </c>
      <c r="E12" s="3">
        <f t="shared" si="0"/>
        <v>0.51593</v>
      </c>
      <c r="F12" s="3">
        <f t="shared" si="1"/>
        <v>0.49957554894679024</v>
      </c>
      <c r="G12" s="3">
        <f t="shared" si="3"/>
        <v>0.50054754848295102</v>
      </c>
      <c r="H12" s="3">
        <f t="shared" si="4"/>
        <v>0.51018699178466065</v>
      </c>
    </row>
    <row r="13" spans="1:13">
      <c r="A13" s="9" t="s">
        <v>18</v>
      </c>
      <c r="B13" s="8"/>
      <c r="C13" s="12">
        <v>33</v>
      </c>
      <c r="D13" s="12">
        <v>0.51300000000000001</v>
      </c>
      <c r="E13" s="3">
        <f t="shared" si="0"/>
        <v>0.51593</v>
      </c>
      <c r="F13" s="3">
        <f t="shared" si="1"/>
        <v>0.48132268045699367</v>
      </c>
      <c r="G13" s="3">
        <f t="shared" si="3"/>
        <v>0.48086155172380762</v>
      </c>
      <c r="H13" s="3">
        <f t="shared" si="4"/>
        <v>0.49530431867861346</v>
      </c>
    </row>
    <row r="14" spans="1:13">
      <c r="A14" s="9" t="s">
        <v>50</v>
      </c>
      <c r="B14" s="8"/>
      <c r="C14" s="12">
        <v>40</v>
      </c>
      <c r="D14" s="12">
        <v>0.442</v>
      </c>
      <c r="E14" s="3">
        <f t="shared" si="0"/>
        <v>0.44270161611951164</v>
      </c>
      <c r="F14" s="3">
        <f t="shared" si="1"/>
        <v>0.4356603265728638</v>
      </c>
      <c r="G14" s="3">
        <f t="shared" si="3"/>
        <v>0.43404048198117373</v>
      </c>
      <c r="H14" s="3">
        <f t="shared" si="4"/>
        <v>0.44348092088738728</v>
      </c>
    </row>
    <row r="15" spans="1:13">
      <c r="A15" s="9" t="s">
        <v>51</v>
      </c>
      <c r="B15" s="8"/>
      <c r="C15" s="12">
        <v>44</v>
      </c>
      <c r="D15" s="12">
        <v>0.40100000000000002</v>
      </c>
      <c r="E15" s="3">
        <f t="shared" si="0"/>
        <v>0.39716320067150696</v>
      </c>
      <c r="F15" s="3">
        <f t="shared" si="1"/>
        <v>0.40427526498939281</v>
      </c>
      <c r="G15" s="3">
        <f t="shared" si="3"/>
        <v>0.40345680574321452</v>
      </c>
      <c r="H15" s="3">
        <f t="shared" si="4"/>
        <v>0.40404452081317649</v>
      </c>
    </row>
    <row r="16" spans="1:13">
      <c r="A16" s="9" t="s">
        <v>52</v>
      </c>
      <c r="B16" s="8"/>
      <c r="C16" s="12">
        <v>46</v>
      </c>
      <c r="D16" s="12">
        <v>0.38</v>
      </c>
      <c r="E16" s="3">
        <f t="shared" si="0"/>
        <v>0.37813235684681812</v>
      </c>
      <c r="F16" s="3">
        <f t="shared" si="1"/>
        <v>0.38806432307580235</v>
      </c>
      <c r="G16" s="3">
        <f t="shared" si="3"/>
        <v>0.38791799930344817</v>
      </c>
      <c r="H16" s="3">
        <f t="shared" si="4"/>
        <v>0.38427532803607467</v>
      </c>
    </row>
    <row r="17" spans="1:8">
      <c r="A17" s="9" t="s">
        <v>53</v>
      </c>
      <c r="B17" s="8"/>
      <c r="C17" s="12">
        <v>47</v>
      </c>
      <c r="D17" s="12">
        <v>0.36699999999999999</v>
      </c>
      <c r="E17" s="3">
        <f t="shared" si="0"/>
        <v>0.36938821497438462</v>
      </c>
      <c r="F17" s="3">
        <f t="shared" si="1"/>
        <v>0.3799603234522495</v>
      </c>
      <c r="G17" s="3">
        <f t="shared" si="3"/>
        <v>0.38018072208843784</v>
      </c>
      <c r="H17" s="3">
        <f t="shared" si="4"/>
        <v>0.37469692254823117</v>
      </c>
    </row>
    <row r="18" spans="1:8">
      <c r="A18" s="9" t="s">
        <v>54</v>
      </c>
      <c r="B18" s="8"/>
      <c r="C18" s="12">
        <v>51</v>
      </c>
      <c r="D18" s="12">
        <v>0.34</v>
      </c>
      <c r="E18" s="3">
        <f t="shared" si="0"/>
        <v>0.33872839516912073</v>
      </c>
      <c r="F18" s="3">
        <f t="shared" si="1"/>
        <v>0.34831293853982659</v>
      </c>
      <c r="G18" s="3">
        <f t="shared" si="3"/>
        <v>0.34995752660677143</v>
      </c>
      <c r="H18" s="3">
        <f t="shared" si="4"/>
        <v>0.3396374580258561</v>
      </c>
    </row>
    <row r="19" spans="1:8">
      <c r="A19" s="9" t="s">
        <v>19</v>
      </c>
      <c r="B19" s="8"/>
      <c r="C19" s="12">
        <v>54</v>
      </c>
      <c r="D19" s="12">
        <v>0.315</v>
      </c>
      <c r="E19" s="3">
        <f t="shared" si="0"/>
        <v>0.31948189869708044</v>
      </c>
      <c r="F19" s="3">
        <f t="shared" si="1"/>
        <v>0.32609745298175496</v>
      </c>
      <c r="G19" s="3">
        <f t="shared" si="3"/>
        <v>0.32853393660174035</v>
      </c>
      <c r="H19" s="3">
        <f t="shared" si="4"/>
        <v>0.31731929297596873</v>
      </c>
    </row>
    <row r="20" spans="1:8">
      <c r="A20" s="9" t="s">
        <v>55</v>
      </c>
      <c r="C20" s="12">
        <v>59</v>
      </c>
      <c r="D20" s="12">
        <v>0.29099999999999998</v>
      </c>
      <c r="E20" s="3">
        <f t="shared" si="0"/>
        <v>0.29285590849347748</v>
      </c>
      <c r="F20" s="3">
        <f t="shared" si="1"/>
        <v>0.29321491083258355</v>
      </c>
      <c r="G20" s="3">
        <f t="shared" si="3"/>
        <v>0.29611172358087573</v>
      </c>
      <c r="H20" s="3">
        <f t="shared" si="4"/>
        <v>0.28731592717487797</v>
      </c>
    </row>
    <row r="21" spans="1:8">
      <c r="A21" s="9" t="s">
        <v>56</v>
      </c>
      <c r="C21" s="12">
        <v>66</v>
      </c>
      <c r="D21" s="12">
        <v>0.26300000000000001</v>
      </c>
      <c r="E21" s="3">
        <f t="shared" si="0"/>
        <v>0.26401646657322841</v>
      </c>
      <c r="F21" s="3">
        <f t="shared" si="1"/>
        <v>0.25668367771933159</v>
      </c>
      <c r="G21" s="3">
        <f t="shared" si="3"/>
        <v>0.25857920899363468</v>
      </c>
      <c r="H21" s="3">
        <f t="shared" si="4"/>
        <v>0.25695339097938813</v>
      </c>
    </row>
    <row r="22" spans="1:8">
      <c r="A22" s="9" t="s">
        <v>57</v>
      </c>
      <c r="C22" s="12">
        <v>72</v>
      </c>
      <c r="D22" s="12">
        <v>0.249</v>
      </c>
      <c r="E22" s="3">
        <f t="shared" si="0"/>
        <v>0.24486517729768559</v>
      </c>
      <c r="F22" s="3">
        <f t="shared" si="1"/>
        <v>0.23334352435314581</v>
      </c>
      <c r="G22" s="3">
        <f t="shared" si="3"/>
        <v>0.23359081639030893</v>
      </c>
      <c r="H22" s="3">
        <f t="shared" si="4"/>
        <v>0.23820718251538661</v>
      </c>
    </row>
    <row r="23" spans="1:8">
      <c r="A23" s="9" t="s">
        <v>58</v>
      </c>
      <c r="C23" s="12">
        <v>87</v>
      </c>
      <c r="D23" s="12">
        <v>0.21199999999999999</v>
      </c>
      <c r="E23" s="3">
        <f t="shared" si="0"/>
        <v>0.21119247342016423</v>
      </c>
      <c r="F23" s="3">
        <f t="shared" si="1"/>
        <v>0.19743125118740876</v>
      </c>
      <c r="G23" s="3">
        <f t="shared" si="3"/>
        <v>0.19422403708242247</v>
      </c>
      <c r="H23" s="3">
        <f t="shared" si="4"/>
        <v>0.207609444781304</v>
      </c>
    </row>
    <row r="24" spans="1:8">
      <c r="A24" s="9" t="s">
        <v>59</v>
      </c>
      <c r="C24" s="12">
        <v>105</v>
      </c>
      <c r="D24" s="12">
        <v>0.186</v>
      </c>
      <c r="E24" s="3">
        <f t="shared" si="0"/>
        <v>0.18626500774761529</v>
      </c>
      <c r="F24" s="3">
        <f t="shared" si="1"/>
        <v>0.17723997157877605</v>
      </c>
      <c r="G24" s="3">
        <f t="shared" si="3"/>
        <v>0.17356217247293543</v>
      </c>
      <c r="H24" s="3">
        <f t="shared" si="4"/>
        <v>0.18612236405038651</v>
      </c>
    </row>
    <row r="25" spans="1:8">
      <c r="A25" s="14" t="s">
        <v>44</v>
      </c>
      <c r="C25" s="12">
        <v>123</v>
      </c>
      <c r="D25" s="12">
        <v>0.17</v>
      </c>
      <c r="E25" s="3">
        <f t="shared" si="0"/>
        <v>0.17027360977956341</v>
      </c>
      <c r="F25" s="3">
        <f t="shared" si="1"/>
        <v>0.16772553575954544</v>
      </c>
      <c r="G25" s="3">
        <f t="shared" si="3"/>
        <v>0.16575570201943188</v>
      </c>
      <c r="H25" s="3">
        <f t="shared" si="4"/>
        <v>0.17230153878247606</v>
      </c>
    </row>
    <row r="26" spans="1:8">
      <c r="A26" s="15" t="s">
        <v>60</v>
      </c>
      <c r="C26" s="12">
        <v>134</v>
      </c>
      <c r="D26" s="12">
        <v>0.16500000000000001</v>
      </c>
      <c r="E26" s="3">
        <f t="shared" si="0"/>
        <v>0.163129395100091</v>
      </c>
      <c r="F26" s="3">
        <f t="shared" si="1"/>
        <v>0.16437184154481457</v>
      </c>
      <c r="G26" s="3">
        <f t="shared" si="3"/>
        <v>0.16366079814367643</v>
      </c>
      <c r="H26" s="3">
        <f t="shared" si="4"/>
        <v>0.16596536536806161</v>
      </c>
    </row>
    <row r="27" spans="1:8">
      <c r="A27" s="15" t="s">
        <v>61</v>
      </c>
      <c r="C27" s="12">
        <v>146</v>
      </c>
      <c r="D27" s="12">
        <v>0.157</v>
      </c>
      <c r="E27" s="3">
        <f t="shared" si="0"/>
        <v>0.1568713952202824</v>
      </c>
      <c r="F27" s="3">
        <f t="shared" si="1"/>
        <v>0.16188391149543074</v>
      </c>
      <c r="G27" s="3">
        <f t="shared" si="3"/>
        <v>0.16244099735430673</v>
      </c>
      <c r="H27" s="3">
        <f t="shared" si="4"/>
        <v>0.16025690199836978</v>
      </c>
    </row>
    <row r="28" spans="1:8">
      <c r="A28" s="15" t="s">
        <v>62</v>
      </c>
      <c r="C28" s="12">
        <v>157</v>
      </c>
      <c r="D28" s="12">
        <v>0.152</v>
      </c>
      <c r="E28" s="3">
        <f t="shared" si="0"/>
        <v>0.1521884201700372</v>
      </c>
      <c r="F28" s="3">
        <f t="shared" si="1"/>
        <v>0.16029154557986819</v>
      </c>
      <c r="G28" s="3">
        <f t="shared" si="3"/>
        <v>0.16184403401674263</v>
      </c>
      <c r="H28" s="3">
        <f t="shared" si="4"/>
        <v>0.15584598686273007</v>
      </c>
    </row>
    <row r="29" spans="1:8">
      <c r="A29" s="15" t="s">
        <v>63</v>
      </c>
      <c r="C29" s="12">
        <v>171</v>
      </c>
      <c r="D29" s="12">
        <v>0.14499999999999999</v>
      </c>
      <c r="E29" s="3">
        <f t="shared" si="0"/>
        <v>0.14731950147372924</v>
      </c>
      <c r="F29" s="3">
        <f t="shared" si="1"/>
        <v>0.15887443090033299</v>
      </c>
      <c r="G29" s="3">
        <f t="shared" si="3"/>
        <v>0.16145158436257676</v>
      </c>
      <c r="H29" s="3">
        <f t="shared" si="4"/>
        <v>0.15108671104158986</v>
      </c>
    </row>
    <row r="30" spans="1:8">
      <c r="A30" s="15" t="s">
        <v>64</v>
      </c>
      <c r="C30" s="10"/>
      <c r="D30" s="10"/>
    </row>
    <row r="31" spans="1:8">
      <c r="A31" s="15" t="s">
        <v>65</v>
      </c>
      <c r="C31" s="10"/>
      <c r="D31" s="10"/>
    </row>
    <row r="32" spans="1:8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</sheetData>
  <phoneticPr fontId="1"/>
  <hyperlinks>
    <hyperlink ref="B1" r:id="rId1"/>
  </hyperlinks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3" sqref="E3"/>
    </sheetView>
  </sheetViews>
  <sheetFormatPr baseColWidth="12" defaultColWidth="13" defaultRowHeight="13" x14ac:dyDescent="0"/>
  <cols>
    <col min="1" max="1" width="17.33203125" style="3" bestFit="1" customWidth="1"/>
    <col min="2" max="2" width="9.1640625" style="3" customWidth="1"/>
    <col min="3" max="3" width="8.6640625" style="3" customWidth="1"/>
    <col min="4" max="4" width="9.6640625" style="3" bestFit="1" customWidth="1"/>
    <col min="5" max="6" width="12.6640625" style="3" bestFit="1" customWidth="1"/>
    <col min="7" max="7" width="8.1640625" style="3" customWidth="1"/>
    <col min="8" max="8" width="9.83203125" style="3" bestFit="1" customWidth="1"/>
    <col min="9" max="9" width="9" style="3" bestFit="1" customWidth="1"/>
    <col min="10" max="10" width="9.83203125" style="3" bestFit="1" customWidth="1"/>
    <col min="11" max="16384" width="13" style="3"/>
  </cols>
  <sheetData>
    <row r="1" spans="1:9" ht="16">
      <c r="A1" s="1" t="s">
        <v>6</v>
      </c>
      <c r="B1" s="2" t="s">
        <v>7</v>
      </c>
      <c r="C1" s="2"/>
      <c r="D1" s="1"/>
      <c r="E1" s="1"/>
    </row>
    <row r="2" spans="1:9" ht="16">
      <c r="A2" s="4" t="s">
        <v>8</v>
      </c>
      <c r="B2" s="1"/>
      <c r="C2" s="1"/>
      <c r="D2" s="1"/>
      <c r="E2" s="1"/>
    </row>
    <row r="3" spans="1:9" ht="16">
      <c r="A3" s="4"/>
      <c r="B3" s="1"/>
      <c r="C3" s="1"/>
      <c r="D3" s="1"/>
      <c r="E3" s="1"/>
    </row>
    <row r="4" spans="1:9" ht="16">
      <c r="A4" s="4" t="s">
        <v>9</v>
      </c>
      <c r="B4" s="1" t="s">
        <v>10</v>
      </c>
      <c r="C4" s="1"/>
      <c r="D4" s="1"/>
      <c r="E4" s="1"/>
    </row>
    <row r="6" spans="1:9">
      <c r="A6" s="5" t="s">
        <v>11</v>
      </c>
      <c r="B6" s="6"/>
      <c r="C6" s="5" t="s">
        <v>12</v>
      </c>
      <c r="D6" s="7"/>
      <c r="F6" s="8"/>
    </row>
    <row r="7" spans="1:9">
      <c r="A7" s="9" t="s">
        <v>20</v>
      </c>
      <c r="B7" s="8"/>
      <c r="C7" s="10" t="s">
        <v>13</v>
      </c>
      <c r="D7" s="11" t="s">
        <v>14</v>
      </c>
      <c r="E7" s="3" t="s">
        <v>15</v>
      </c>
      <c r="F7" s="3" t="s">
        <v>16</v>
      </c>
      <c r="H7" s="3" t="str">
        <f t="shared" ref="H7:H14" si="0">RIGHT(A8,LEN(A8)-FIND("=",A8,1))</f>
        <v xml:space="preserve">  0.50240</v>
      </c>
      <c r="I7" s="3" t="str">
        <f>RIGHT(A17,LEN(A17)-FIND("=",A17,1))</f>
        <v xml:space="preserve">  0.50275</v>
      </c>
    </row>
    <row r="8" spans="1:9">
      <c r="A8" s="9" t="s">
        <v>27</v>
      </c>
      <c r="B8" s="8"/>
      <c r="C8" s="12">
        <v>1</v>
      </c>
      <c r="D8" s="12">
        <v>0.502</v>
      </c>
      <c r="E8" s="3" t="e">
        <f t="shared" ref="E8:E20" si="1">H$8+(H$7-H$8)*(H$9*(1+(H$10*C8)^H$11)^(1/H$11-1)+(1-H$9)*(1+(H$12*C8)^H$13)^(1/H$13-1))</f>
        <v>#VALUE!</v>
      </c>
      <c r="F8" s="3" t="e">
        <f t="shared" ref="F8:F20" si="2">I$8+(I$7-I$8)*(I$9*(1-NORMSDIST(LN(C8/I$10)/I$11))+(1-I$9)*(1-NORMSDIST(LN(C8/I$12)/I$13)))</f>
        <v>#VALUE!</v>
      </c>
      <c r="H8" s="3" t="str">
        <f t="shared" si="0"/>
        <v xml:space="preserve">  0.17712</v>
      </c>
      <c r="I8" s="3" t="str">
        <f t="shared" ref="I8:I14" si="3">RIGHT(A18,LEN(A18)-FIND("=",A18,1))</f>
        <v xml:space="preserve">  0.21229</v>
      </c>
    </row>
    <row r="9" spans="1:9">
      <c r="A9" s="9" t="s">
        <v>28</v>
      </c>
      <c r="B9" s="8"/>
      <c r="C9" s="12">
        <v>5</v>
      </c>
      <c r="D9" s="12">
        <v>0.497</v>
      </c>
      <c r="E9" s="3" t="e">
        <f t="shared" si="1"/>
        <v>#VALUE!</v>
      </c>
      <c r="F9" s="3" t="e">
        <f t="shared" si="2"/>
        <v>#VALUE!</v>
      </c>
      <c r="H9" s="3" t="str">
        <f t="shared" si="0"/>
        <v xml:space="preserve">  0.32391</v>
      </c>
      <c r="I9" s="3" t="str">
        <f t="shared" si="3"/>
        <v xml:space="preserve">  0.34719</v>
      </c>
    </row>
    <row r="10" spans="1:9">
      <c r="A10" s="9" t="s">
        <v>29</v>
      </c>
      <c r="B10" s="8"/>
      <c r="C10" s="12">
        <v>10</v>
      </c>
      <c r="D10" s="12">
        <v>0.48399999999999999</v>
      </c>
      <c r="E10" s="3" t="e">
        <f t="shared" si="1"/>
        <v>#VALUE!</v>
      </c>
      <c r="F10" s="3" t="e">
        <f t="shared" si="2"/>
        <v>#VALUE!</v>
      </c>
      <c r="H10" s="3" t="str">
        <f t="shared" si="0"/>
        <v xml:space="preserve">  0.068533</v>
      </c>
      <c r="I10" s="3" t="str">
        <f t="shared" si="3"/>
        <v xml:space="preserve">  24.150</v>
      </c>
    </row>
    <row r="11" spans="1:9">
      <c r="A11" s="9" t="s">
        <v>30</v>
      </c>
      <c r="B11" s="8"/>
      <c r="C11" s="12">
        <v>20</v>
      </c>
      <c r="D11" s="12">
        <v>0.45800000000000002</v>
      </c>
      <c r="E11" s="3" t="e">
        <f t="shared" si="1"/>
        <v>#VALUE!</v>
      </c>
      <c r="F11" s="3" t="e">
        <f t="shared" si="2"/>
        <v>#VALUE!</v>
      </c>
      <c r="H11" s="3" t="str">
        <f t="shared" si="0"/>
        <v xml:space="preserve">  2.0131</v>
      </c>
      <c r="I11" s="3" t="str">
        <f t="shared" si="3"/>
        <v xml:space="preserve">  1.0286</v>
      </c>
    </row>
    <row r="12" spans="1:9">
      <c r="A12" s="9" t="s">
        <v>31</v>
      </c>
      <c r="B12" s="8"/>
      <c r="C12" s="12">
        <v>40</v>
      </c>
      <c r="D12" s="12">
        <v>0.434</v>
      </c>
      <c r="E12" s="3" t="e">
        <f t="shared" si="1"/>
        <v>#VALUE!</v>
      </c>
      <c r="F12" s="3" t="e">
        <f t="shared" si="2"/>
        <v>#VALUE!</v>
      </c>
      <c r="H12" s="3" t="str">
        <f t="shared" si="0"/>
        <v xml:space="preserve">  4.3203e-04</v>
      </c>
      <c r="I12" s="3" t="str">
        <f t="shared" si="3"/>
        <v xml:space="preserve">  4801.6</v>
      </c>
    </row>
    <row r="13" spans="1:9">
      <c r="A13" s="9" t="s">
        <v>32</v>
      </c>
      <c r="B13" s="8"/>
      <c r="C13" s="12">
        <v>80</v>
      </c>
      <c r="D13" s="12">
        <v>0.41399999999999998</v>
      </c>
      <c r="E13" s="3" t="e">
        <f t="shared" si="1"/>
        <v>#VALUE!</v>
      </c>
      <c r="F13" s="3" t="e">
        <f t="shared" si="2"/>
        <v>#VALUE!</v>
      </c>
      <c r="H13" s="3" t="str">
        <f t="shared" si="0"/>
        <v xml:space="preserve">  1.5906</v>
      </c>
      <c r="I13" s="3" t="str">
        <f t="shared" si="3"/>
        <v xml:space="preserve">  1.3068</v>
      </c>
    </row>
    <row r="14" spans="1:9">
      <c r="A14" s="9" t="s">
        <v>33</v>
      </c>
      <c r="B14" s="8"/>
      <c r="C14" s="12">
        <v>160</v>
      </c>
      <c r="D14" s="12">
        <v>0.40600000000000003</v>
      </c>
      <c r="E14" s="3" t="e">
        <f t="shared" si="1"/>
        <v>#VALUE!</v>
      </c>
      <c r="F14" s="3" t="e">
        <f t="shared" si="2"/>
        <v>#VALUE!</v>
      </c>
      <c r="H14" s="3" t="str">
        <f t="shared" si="0"/>
        <v xml:space="preserve">  0.99975</v>
      </c>
      <c r="I14" s="3" t="str">
        <f t="shared" si="3"/>
        <v xml:space="preserve">  0.99970</v>
      </c>
    </row>
    <row r="15" spans="1:9">
      <c r="A15" s="9" t="s">
        <v>34</v>
      </c>
      <c r="B15" s="8"/>
      <c r="C15" s="12">
        <v>345</v>
      </c>
      <c r="D15" s="12">
        <v>0.39500000000000002</v>
      </c>
      <c r="E15" s="3" t="e">
        <f t="shared" si="1"/>
        <v>#VALUE!</v>
      </c>
      <c r="F15" s="3" t="e">
        <f t="shared" si="2"/>
        <v>#VALUE!</v>
      </c>
    </row>
    <row r="16" spans="1:9">
      <c r="A16" s="13" t="s">
        <v>35</v>
      </c>
      <c r="B16" s="8"/>
      <c r="C16" s="12">
        <v>690</v>
      </c>
      <c r="D16" s="12">
        <v>0.39100000000000001</v>
      </c>
      <c r="E16" s="3" t="e">
        <f t="shared" si="1"/>
        <v>#VALUE!</v>
      </c>
      <c r="F16" s="3" t="e">
        <f t="shared" si="2"/>
        <v>#VALUE!</v>
      </c>
    </row>
    <row r="17" spans="1:6">
      <c r="A17" s="13" t="s">
        <v>36</v>
      </c>
      <c r="B17" s="8"/>
      <c r="C17" s="12">
        <v>2000</v>
      </c>
      <c r="D17" s="12">
        <v>0.35399999999999998</v>
      </c>
      <c r="E17" s="3" t="e">
        <f t="shared" si="1"/>
        <v>#VALUE!</v>
      </c>
      <c r="F17" s="3" t="e">
        <f t="shared" si="2"/>
        <v>#VALUE!</v>
      </c>
    </row>
    <row r="18" spans="1:6">
      <c r="A18" s="13" t="s">
        <v>37</v>
      </c>
      <c r="B18" s="8"/>
      <c r="C18" s="12">
        <v>5000</v>
      </c>
      <c r="D18" s="12">
        <v>0.30399999999999999</v>
      </c>
      <c r="E18" s="3" t="e">
        <f t="shared" si="1"/>
        <v>#VALUE!</v>
      </c>
      <c r="F18" s="3" t="e">
        <f t="shared" si="2"/>
        <v>#VALUE!</v>
      </c>
    </row>
    <row r="19" spans="1:6">
      <c r="A19" s="13" t="s">
        <v>38</v>
      </c>
      <c r="B19" s="8"/>
      <c r="C19" s="12">
        <v>10000</v>
      </c>
      <c r="D19" s="12">
        <v>0.26800000000000002</v>
      </c>
      <c r="E19" s="3" t="e">
        <f t="shared" si="1"/>
        <v>#VALUE!</v>
      </c>
      <c r="F19" s="3" t="e">
        <f t="shared" si="2"/>
        <v>#VALUE!</v>
      </c>
    </row>
    <row r="20" spans="1:6">
      <c r="A20" s="13" t="s">
        <v>39</v>
      </c>
      <c r="C20" s="12">
        <v>15000</v>
      </c>
      <c r="D20" s="12">
        <v>0.248</v>
      </c>
      <c r="E20" s="3" t="e">
        <f t="shared" si="1"/>
        <v>#VALUE!</v>
      </c>
      <c r="F20" s="3" t="e">
        <f t="shared" si="2"/>
        <v>#VALUE!</v>
      </c>
    </row>
    <row r="21" spans="1:6">
      <c r="A21" s="13" t="s">
        <v>40</v>
      </c>
      <c r="C21" s="10"/>
      <c r="D21" s="10"/>
    </row>
    <row r="22" spans="1:6">
      <c r="A22" s="13" t="s">
        <v>41</v>
      </c>
      <c r="C22" s="12"/>
      <c r="D22" s="12"/>
    </row>
    <row r="23" spans="1:6">
      <c r="A23" s="13" t="s">
        <v>42</v>
      </c>
      <c r="C23" s="12"/>
      <c r="D23" s="12"/>
    </row>
    <row r="24" spans="1:6">
      <c r="A24" s="13" t="s">
        <v>43</v>
      </c>
      <c r="C24" s="12"/>
      <c r="D24" s="12"/>
    </row>
    <row r="25" spans="1:6">
      <c r="A25" s="6"/>
      <c r="C25" s="12"/>
      <c r="D25" s="12"/>
    </row>
    <row r="26" spans="1:6">
      <c r="C26" s="12"/>
      <c r="D26" s="12"/>
    </row>
    <row r="27" spans="1:6">
      <c r="C27" s="12"/>
      <c r="D27" s="12"/>
    </row>
    <row r="28" spans="1:6">
      <c r="C28" s="12"/>
      <c r="D28" s="12"/>
    </row>
    <row r="29" spans="1:6">
      <c r="C29" s="12"/>
      <c r="D29" s="12"/>
    </row>
    <row r="30" spans="1:6">
      <c r="C30" s="10"/>
      <c r="D30" s="10"/>
    </row>
    <row r="31" spans="1:6">
      <c r="C31" s="10"/>
      <c r="D31" s="10"/>
    </row>
    <row r="32" spans="1:6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</sheetData>
  <phoneticPr fontId="1"/>
  <hyperlinks>
    <hyperlink ref="B1" r:id="rId1"/>
  </hyperlinks>
  <pageMargins left="0.78700000000000003" right="0.78700000000000003" top="0.98399999999999999" bottom="0.98399999999999999" header="0.51200000000000001" footer="0.5120000000000000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unimodal</vt:lpstr>
      <vt:lpstr>bimodal</vt:lpstr>
    </vt:vector>
  </TitlesOfParts>
  <Company>東京大学環境地水学研究室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　勝寿</dc:creator>
  <cp:lastModifiedBy>関 勝寿</cp:lastModifiedBy>
  <cp:lastPrinted>2006-07-02T04:42:33Z</cp:lastPrinted>
  <dcterms:created xsi:type="dcterms:W3CDTF">2006-06-30T17:06:58Z</dcterms:created>
  <dcterms:modified xsi:type="dcterms:W3CDTF">2016-06-27T19:13:44Z</dcterms:modified>
</cp:coreProperties>
</file>