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vierhernandez/Desktop/CA0308 | Instrumentos financieros/IIExamen_Instrumentos/"/>
    </mc:Choice>
  </mc:AlternateContent>
  <xr:revisionPtr revIDLastSave="0" documentId="13_ncr:1_{8A4DAF9B-5674-0F4B-961B-9F554FEE5C32}" xr6:coauthVersionLast="47" xr6:coauthVersionMax="47" xr10:uidLastSave="{00000000-0000-0000-0000-000000000000}"/>
  <bookViews>
    <workbookView xWindow="14940" yWindow="500" windowWidth="35900" windowHeight="26660" xr2:uid="{459707A5-FD1E-4855-898B-A875C8C90F9B}"/>
  </bookViews>
  <sheets>
    <sheet name="Ejercicio2" sheetId="1" r:id="rId1"/>
    <sheet name="Ejercicio3" sheetId="2" r:id="rId2"/>
  </sheets>
  <definedNames>
    <definedName name="solver_adj" localSheetId="1" hidden="1">Ejercicio3!$D$32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Ejercicio3!$D$24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2.5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20" i="1" s="1"/>
  <c r="F20" i="1" s="1"/>
  <c r="B20" i="1"/>
  <c r="B19" i="1"/>
  <c r="D19" i="1" s="1"/>
  <c r="E19" i="1" s="1"/>
  <c r="F19" i="1" s="1"/>
  <c r="D18" i="1"/>
  <c r="E18" i="1" s="1"/>
  <c r="F18" i="1" s="1"/>
  <c r="B18" i="1"/>
  <c r="D17" i="1"/>
  <c r="E17" i="1" s="1"/>
  <c r="F17" i="1" s="1"/>
  <c r="B17" i="1"/>
  <c r="D18" i="2"/>
  <c r="D20" i="2" s="1"/>
  <c r="K15" i="1"/>
  <c r="K12" i="1"/>
  <c r="D12" i="1"/>
  <c r="H12" i="1" s="1"/>
  <c r="H13" i="1" s="1"/>
  <c r="H14" i="1" s="1"/>
  <c r="H15" i="1" s="1"/>
  <c r="K14" i="1" l="1"/>
  <c r="I12" i="1"/>
  <c r="J12" i="1" s="1"/>
  <c r="L12" i="1" s="1"/>
  <c r="I14" i="1"/>
  <c r="J14" i="1" s="1"/>
  <c r="K13" i="1"/>
  <c r="I15" i="1"/>
  <c r="J15" i="1" s="1"/>
  <c r="L15" i="1" s="1"/>
  <c r="D19" i="2"/>
  <c r="D21" i="2" s="1"/>
  <c r="D24" i="2" s="1"/>
  <c r="L14" i="1" l="1"/>
  <c r="I13" i="1"/>
  <c r="J13" i="1" s="1"/>
  <c r="L13" i="1" s="1"/>
  <c r="L17" i="1" s="1"/>
  <c r="L18" i="1" s="1"/>
</calcChain>
</file>

<file path=xl/sharedStrings.xml><?xml version="1.0" encoding="utf-8"?>
<sst xmlns="http://schemas.openxmlformats.org/spreadsheetml/2006/main" count="40" uniqueCount="38">
  <si>
    <t>Fijo</t>
  </si>
  <si>
    <t>Float</t>
  </si>
  <si>
    <t>Trimestral</t>
  </si>
  <si>
    <t>Dadas</t>
  </si>
  <si>
    <t>Continuas</t>
  </si>
  <si>
    <t>Aplicable</t>
  </si>
  <si>
    <t>Neto</t>
  </si>
  <si>
    <t>Descuento</t>
  </si>
  <si>
    <t>VP</t>
  </si>
  <si>
    <t>Valor</t>
  </si>
  <si>
    <t>S0</t>
  </si>
  <si>
    <t>c</t>
  </si>
  <si>
    <t>K</t>
  </si>
  <si>
    <t>T</t>
  </si>
  <si>
    <t>r</t>
  </si>
  <si>
    <t>d1</t>
  </si>
  <si>
    <t>d2</t>
  </si>
  <si>
    <t>sigma</t>
  </si>
  <si>
    <t>N(d1)</t>
  </si>
  <si>
    <t>N(d2)</t>
  </si>
  <si>
    <t>Solver</t>
  </si>
  <si>
    <t>Manual</t>
  </si>
  <si>
    <t>Tasas</t>
  </si>
  <si>
    <r>
      <rPr>
        <b/>
        <sz val="11"/>
        <color theme="1"/>
        <rFont val="Aptos Narrow"/>
        <scheme val="minor"/>
      </rPr>
      <t>Ejercicicio 2.</t>
    </r>
    <r>
      <rPr>
        <sz val="11"/>
        <color theme="1"/>
        <rFont val="Aptos Narrow"/>
        <family val="2"/>
        <scheme val="minor"/>
      </rPr>
      <t xml:space="preserve"> Una entidad financiera ha formalizado un swap en el que acordó recibir pagos trimestrales a una tasa de interés del 2 % anual y pagar la tasa de referencia a tres meses SOFR sobre un principal nocional de $100 millones. El swap tiene ahora una vida remanente de 10 meses. Suponga que las tasas de interés libre de riesgo con capitalización continua (calculados a partir del SOFR) para 1 mes, 4 meses, 7 meses y 10 meses son 1,4 %, 1,6 %, 1,7 % y 1,8 %, respectivamente. Suponga también que la tasa libre de riesgo de capitalización continua observado en los dos últimos meses es del 1,1 %. Construya el flujo en cada periodo en una tabla y valore el swap.</t>
    </r>
  </si>
  <si>
    <t>Periodicidad</t>
  </si>
  <si>
    <t>Principal</t>
  </si>
  <si>
    <t>Porcentaje del principal</t>
  </si>
  <si>
    <t>Anual</t>
  </si>
  <si>
    <t>Observada</t>
  </si>
  <si>
    <t>Tasas libre de riesgo (SOFR)</t>
  </si>
  <si>
    <t>Valoración del SWAP</t>
  </si>
  <si>
    <t>Valores iniciales</t>
  </si>
  <si>
    <r>
      <rPr>
        <b/>
        <sz val="11"/>
        <color theme="1"/>
        <rFont val="Aptos Narrow"/>
        <scheme val="minor"/>
      </rPr>
      <t>Ejercicio 3.</t>
    </r>
    <r>
      <rPr>
        <sz val="11"/>
        <color theme="1"/>
        <rFont val="Aptos Narrow"/>
        <family val="2"/>
        <scheme val="minor"/>
      </rPr>
      <t xml:space="preserve"> Una opción de compra sobre una acción que no paga dividendos tiene un precio de mercado de $2,5. El precio de la acción es de $15, el precio de ejercicio es de $13, el plazo de vencimiento es de 3 meses y la tasa de interés libre de riesgo es del 5 % anual. Determine la volatilidad implícita de dos formas: </t>
    </r>
  </si>
  <si>
    <t>c inicial</t>
  </si>
  <si>
    <t>Calculo normales</t>
  </si>
  <si>
    <t>c iterativo</t>
  </si>
  <si>
    <r>
      <rPr>
        <b/>
        <sz val="11"/>
        <color theme="1"/>
        <rFont val="Aptos Narrow"/>
        <scheme val="minor"/>
      </rPr>
      <t>(a)</t>
    </r>
    <r>
      <rPr>
        <sz val="11"/>
        <color theme="1"/>
        <rFont val="Aptos Narrow"/>
        <scheme val="minor"/>
      </rPr>
      <t xml:space="preserve"> de forma iterativa manualmente tomando como valor inicial sigma = 0,2.</t>
    </r>
  </si>
  <si>
    <r>
      <rPr>
        <b/>
        <sz val="11"/>
        <color theme="1"/>
        <rFont val="Aptos Narrow"/>
        <scheme val="minor"/>
      </rPr>
      <t>(b)</t>
    </r>
    <r>
      <rPr>
        <sz val="11"/>
        <color theme="1"/>
        <rFont val="Aptos Narrow"/>
        <family val="2"/>
        <scheme val="minor"/>
      </rPr>
      <t xml:space="preserve"> utilizando el Solver de Excel o alguno rutina de optimización para determinar directamente el sigma.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</si>
</sst>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00%"/>
    <numFmt numFmtId="166" formatCode="0.0000%"/>
    <numFmt numFmtId="167" formatCode="0.000000000"/>
    <numFmt numFmtId="173" formatCode="0.0000000"/>
    <numFmt numFmtId="176" formatCode="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176" fontId="0" fillId="0" borderId="1" xfId="0" applyNumberFormat="1" applyBorder="1"/>
    <xf numFmtId="164" fontId="0" fillId="0" borderId="1" xfId="1" applyNumberFormat="1" applyFont="1" applyBorder="1"/>
    <xf numFmtId="165" fontId="0" fillId="0" borderId="1" xfId="1" applyNumberFormat="1" applyFont="1" applyBorder="1"/>
    <xf numFmtId="166" fontId="0" fillId="0" borderId="1" xfId="1" applyNumberFormat="1" applyFont="1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left" wrapText="1"/>
    </xf>
    <xf numFmtId="11" fontId="0" fillId="0" borderId="1" xfId="0" applyNumberFormat="1" applyBorder="1"/>
    <xf numFmtId="0" fontId="0" fillId="2" borderId="1" xfId="0" applyFill="1" applyBorder="1" applyAlignment="1">
      <alignment horizontal="left"/>
    </xf>
    <xf numFmtId="173" fontId="0" fillId="0" borderId="1" xfId="0" applyNumberFormat="1" applyBorder="1"/>
    <xf numFmtId="2" fontId="0" fillId="2" borderId="1" xfId="0" applyNumberFormat="1" applyFill="1" applyBorder="1"/>
    <xf numFmtId="166" fontId="0" fillId="0" borderId="1" xfId="1" applyNumberFormat="1" applyFont="1" applyBorder="1" applyAlignment="1">
      <alignment horizontal="center" vertical="center" wrapText="1"/>
    </xf>
    <xf numFmtId="0" fontId="0" fillId="0" borderId="0" xfId="0" applyAlignment="1"/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9" fontId="0" fillId="0" borderId="1" xfId="1" applyFont="1" applyBorder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73" fontId="0" fillId="2" borderId="1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4316</xdr:colOff>
      <xdr:row>8</xdr:row>
      <xdr:rowOff>7056</xdr:rowOff>
    </xdr:from>
    <xdr:to>
      <xdr:col>13</xdr:col>
      <xdr:colOff>162280</xdr:colOff>
      <xdr:row>18</xdr:row>
      <xdr:rowOff>122791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683B60-4A22-76D9-9200-1F6938520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3816" y="1573389"/>
          <a:ext cx="3459964" cy="2020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EFB6-EE57-41CB-BC85-9531EA83890F}">
  <dimension ref="B2:L20"/>
  <sheetViews>
    <sheetView tabSelected="1" zoomScale="200" zoomScaleNormal="200" workbookViewId="0">
      <selection activeCell="I21" sqref="I21"/>
    </sheetView>
  </sheetViews>
  <sheetFormatPr baseColWidth="10" defaultRowHeight="15" x14ac:dyDescent="0.2"/>
  <cols>
    <col min="9" max="10" width="11.6640625" bestFit="1" customWidth="1"/>
    <col min="11" max="11" width="11" bestFit="1" customWidth="1"/>
    <col min="12" max="12" width="11.83203125" bestFit="1" customWidth="1"/>
  </cols>
  <sheetData>
    <row r="2" spans="2:12" ht="16" thickBot="1" x14ac:dyDescent="0.25"/>
    <row r="3" spans="2:12" x14ac:dyDescent="0.2">
      <c r="B3" s="18" t="s">
        <v>23</v>
      </c>
      <c r="C3" s="11"/>
      <c r="D3" s="11"/>
      <c r="E3" s="11"/>
      <c r="F3" s="11"/>
      <c r="G3" s="11"/>
      <c r="H3" s="11"/>
      <c r="I3" s="11"/>
      <c r="J3" s="11"/>
      <c r="K3" s="11"/>
      <c r="L3" s="12"/>
    </row>
    <row r="4" spans="2:12" x14ac:dyDescent="0.2">
      <c r="B4" s="13"/>
      <c r="C4" s="10"/>
      <c r="D4" s="10"/>
      <c r="E4" s="10"/>
      <c r="F4" s="10"/>
      <c r="G4" s="10"/>
      <c r="H4" s="10"/>
      <c r="I4" s="10"/>
      <c r="J4" s="10"/>
      <c r="K4" s="10"/>
      <c r="L4" s="14"/>
    </row>
    <row r="5" spans="2:12" x14ac:dyDescent="0.2">
      <c r="B5" s="13"/>
      <c r="C5" s="10"/>
      <c r="D5" s="10"/>
      <c r="E5" s="10"/>
      <c r="F5" s="10"/>
      <c r="G5" s="10"/>
      <c r="H5" s="10"/>
      <c r="I5" s="10"/>
      <c r="J5" s="10"/>
      <c r="K5" s="10"/>
      <c r="L5" s="14"/>
    </row>
    <row r="6" spans="2:12" x14ac:dyDescent="0.2">
      <c r="B6" s="13"/>
      <c r="C6" s="10"/>
      <c r="D6" s="10"/>
      <c r="E6" s="10"/>
      <c r="F6" s="10"/>
      <c r="G6" s="10"/>
      <c r="H6" s="10"/>
      <c r="I6" s="10"/>
      <c r="J6" s="10"/>
      <c r="K6" s="10"/>
      <c r="L6" s="14"/>
    </row>
    <row r="7" spans="2:12" ht="16" thickBot="1" x14ac:dyDescent="0.25">
      <c r="B7" s="15"/>
      <c r="C7" s="16"/>
      <c r="D7" s="16"/>
      <c r="E7" s="16"/>
      <c r="F7" s="16"/>
      <c r="G7" s="16"/>
      <c r="H7" s="16"/>
      <c r="I7" s="16"/>
      <c r="J7" s="16"/>
      <c r="K7" s="16"/>
      <c r="L7" s="17"/>
    </row>
    <row r="8" spans="2:12" x14ac:dyDescent="0.2"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10" spans="2:12" ht="15" customHeight="1" x14ac:dyDescent="0.2">
      <c r="C10" s="49" t="s">
        <v>22</v>
      </c>
      <c r="D10" s="49"/>
      <c r="E10" s="49"/>
      <c r="H10" s="50" t="s">
        <v>30</v>
      </c>
      <c r="I10" s="50"/>
      <c r="J10" s="50"/>
      <c r="K10" s="50"/>
      <c r="L10" s="50"/>
    </row>
    <row r="11" spans="2:12" x14ac:dyDescent="0.2">
      <c r="C11" s="24" t="s">
        <v>27</v>
      </c>
      <c r="D11" s="24" t="s">
        <v>5</v>
      </c>
      <c r="E11" s="24" t="s">
        <v>28</v>
      </c>
      <c r="F11" s="8"/>
      <c r="H11" s="24" t="s">
        <v>0</v>
      </c>
      <c r="I11" s="24" t="s">
        <v>1</v>
      </c>
      <c r="J11" s="24" t="s">
        <v>6</v>
      </c>
      <c r="K11" s="24" t="s">
        <v>7</v>
      </c>
      <c r="L11" s="24" t="s">
        <v>8</v>
      </c>
    </row>
    <row r="12" spans="2:12" x14ac:dyDescent="0.2">
      <c r="C12" s="21">
        <v>0.02</v>
      </c>
      <c r="D12" s="21">
        <f>C12/4</f>
        <v>5.0000000000000001E-3</v>
      </c>
      <c r="E12" s="21">
        <v>1.0999999999999999E-2</v>
      </c>
      <c r="H12" s="25">
        <f>I17*D12</f>
        <v>500000</v>
      </c>
      <c r="I12" s="26">
        <f>$I$17*F17</f>
        <v>300450.45033770811</v>
      </c>
      <c r="J12" s="26">
        <f>H12-I12</f>
        <v>199549.54966229189</v>
      </c>
      <c r="K12" s="20">
        <f>EXP(-C17*B17)</f>
        <v>0.99883401362430557</v>
      </c>
      <c r="L12" s="26">
        <f>J12*K12</f>
        <v>199316.87760610969</v>
      </c>
    </row>
    <row r="13" spans="2:12" x14ac:dyDescent="0.2">
      <c r="H13" s="25">
        <f>H12</f>
        <v>500000</v>
      </c>
      <c r="I13" s="26">
        <f>$I$17*F18</f>
        <v>417535.92911184521</v>
      </c>
      <c r="J13" s="26">
        <f t="shared" ref="J13:J15" si="0">H13-I13</f>
        <v>82464.070888154791</v>
      </c>
      <c r="K13" s="20">
        <f>EXP(-C18*B18)</f>
        <v>0.9946808636386143</v>
      </c>
      <c r="L13" s="26">
        <f t="shared" ref="L13:L15" si="1">J13*K13</f>
        <v>82025.433250185713</v>
      </c>
    </row>
    <row r="14" spans="2:12" x14ac:dyDescent="0.2">
      <c r="C14" s="3"/>
      <c r="H14" s="25">
        <f>H13</f>
        <v>500000</v>
      </c>
      <c r="I14" s="26">
        <f>$I$17*F19</f>
        <v>459385.2870931059</v>
      </c>
      <c r="J14" s="26">
        <f t="shared" si="0"/>
        <v>40614.712906894099</v>
      </c>
      <c r="K14" s="20">
        <f>EXP(-C19*B19)</f>
        <v>0.99013234133974903</v>
      </c>
      <c r="L14" s="26">
        <f t="shared" si="1"/>
        <v>40213.940783344777</v>
      </c>
    </row>
    <row r="15" spans="2:12" x14ac:dyDescent="0.2">
      <c r="B15" s="49" t="s">
        <v>29</v>
      </c>
      <c r="C15" s="49"/>
      <c r="D15" s="49"/>
      <c r="E15" s="49"/>
      <c r="F15" s="49"/>
      <c r="H15" s="25">
        <f>H14</f>
        <v>500000</v>
      </c>
      <c r="I15" s="26">
        <f>$I$17*F20</f>
        <v>509627.53925296589</v>
      </c>
      <c r="J15" s="26">
        <f t="shared" si="0"/>
        <v>-9627.5392529658857</v>
      </c>
      <c r="K15" s="20">
        <f>EXP(-C20*B20)</f>
        <v>0.98511193960306265</v>
      </c>
      <c r="L15" s="26">
        <f t="shared" si="1"/>
        <v>-9484.2038670938437</v>
      </c>
    </row>
    <row r="16" spans="2:12" x14ac:dyDescent="0.2">
      <c r="B16" s="24" t="s">
        <v>24</v>
      </c>
      <c r="C16" s="24" t="s">
        <v>3</v>
      </c>
      <c r="D16" s="24" t="s">
        <v>4</v>
      </c>
      <c r="E16" s="24" t="s">
        <v>2</v>
      </c>
      <c r="F16" s="24" t="s">
        <v>5</v>
      </c>
      <c r="G16" s="5"/>
    </row>
    <row r="17" spans="2:12" x14ac:dyDescent="0.2">
      <c r="B17" s="20">
        <f>1/12</f>
        <v>8.3333333333333329E-2</v>
      </c>
      <c r="C17" s="21">
        <v>1.4E-2</v>
      </c>
      <c r="D17" s="22">
        <f>(E12/3*2+C17/3)</f>
        <v>1.2E-2</v>
      </c>
      <c r="E17" s="23">
        <f>(EXP(D17/4)-1)*4</f>
        <v>1.2018018013508325E-2</v>
      </c>
      <c r="F17" s="23">
        <f>E17/4</f>
        <v>3.0045045033770812E-3</v>
      </c>
      <c r="H17" s="19" t="s">
        <v>25</v>
      </c>
      <c r="I17" s="28">
        <v>100000000</v>
      </c>
      <c r="K17" s="29" t="s">
        <v>9</v>
      </c>
      <c r="L17" s="31">
        <f>SUM(L12:L15)</f>
        <v>312072.04777254636</v>
      </c>
    </row>
    <row r="18" spans="2:12" x14ac:dyDescent="0.2">
      <c r="B18" s="20">
        <f>4/12</f>
        <v>0.33333333333333331</v>
      </c>
      <c r="C18" s="21">
        <v>1.6E-2</v>
      </c>
      <c r="D18" s="22">
        <f>(C18*B18-C17*B17)*4</f>
        <v>1.6666666666666666E-2</v>
      </c>
      <c r="E18" s="23">
        <f t="shared" ref="E18:E20" si="2">(EXP(D18/4)-1)*4</f>
        <v>1.6701437164473809E-2</v>
      </c>
      <c r="F18" s="23">
        <f>E18/4</f>
        <v>4.1753592911184523E-3</v>
      </c>
      <c r="I18" s="4"/>
      <c r="K18" s="27" t="s">
        <v>26</v>
      </c>
      <c r="L18" s="32">
        <f>L17/I17</f>
        <v>3.1207204777254634E-3</v>
      </c>
    </row>
    <row r="19" spans="2:12" x14ac:dyDescent="0.2">
      <c r="B19" s="20">
        <f>7/12</f>
        <v>0.58333333333333337</v>
      </c>
      <c r="C19" s="21">
        <v>1.7000000000000001E-2</v>
      </c>
      <c r="D19" s="22">
        <f t="shared" ref="D19:D20" si="3">(C19*B19-C18*B18)*4</f>
        <v>1.8333333333333337E-2</v>
      </c>
      <c r="E19" s="23">
        <f t="shared" si="2"/>
        <v>1.8375411483724235E-2</v>
      </c>
      <c r="F19" s="23">
        <f t="shared" ref="F19:F20" si="4">E19/4</f>
        <v>4.5938528709310589E-3</v>
      </c>
      <c r="K19" s="27"/>
      <c r="L19" s="32"/>
    </row>
    <row r="20" spans="2:12" x14ac:dyDescent="0.2">
      <c r="B20" s="20">
        <f>10/12</f>
        <v>0.83333333333333337</v>
      </c>
      <c r="C20" s="21">
        <v>1.7999999999999999E-2</v>
      </c>
      <c r="D20" s="22">
        <f t="shared" si="3"/>
        <v>2.0333333333333328E-2</v>
      </c>
      <c r="E20" s="23">
        <f t="shared" si="2"/>
        <v>2.0385101570118636E-2</v>
      </c>
      <c r="F20" s="23">
        <f t="shared" si="4"/>
        <v>5.0962753925296589E-3</v>
      </c>
      <c r="K20" s="2"/>
      <c r="L20" s="6"/>
    </row>
  </sheetData>
  <mergeCells count="6">
    <mergeCell ref="B3:L7"/>
    <mergeCell ref="B15:F15"/>
    <mergeCell ref="K18:K19"/>
    <mergeCell ref="L18:L19"/>
    <mergeCell ref="C10:E10"/>
    <mergeCell ref="H10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A1324-E2FE-4A89-9733-F246F159857D}">
  <dimension ref="B1:K36"/>
  <sheetViews>
    <sheetView zoomScale="180" zoomScaleNormal="180" workbookViewId="0">
      <selection activeCell="E21" sqref="E21"/>
    </sheetView>
  </sheetViews>
  <sheetFormatPr baseColWidth="10" defaultRowHeight="15" x14ac:dyDescent="0.2"/>
  <sheetData>
    <row r="1" spans="2:11" ht="16" thickBot="1" x14ac:dyDescent="0.25"/>
    <row r="2" spans="2:11" ht="15" customHeight="1" x14ac:dyDescent="0.2">
      <c r="B2" s="34" t="s">
        <v>32</v>
      </c>
      <c r="C2" s="35"/>
      <c r="D2" s="35"/>
      <c r="E2" s="35"/>
      <c r="F2" s="35"/>
      <c r="G2" s="35"/>
      <c r="H2" s="35"/>
      <c r="I2" s="36"/>
      <c r="J2" s="33"/>
      <c r="K2" s="33"/>
    </row>
    <row r="3" spans="2:11" x14ac:dyDescent="0.2">
      <c r="B3" s="37"/>
      <c r="C3" s="38"/>
      <c r="D3" s="38"/>
      <c r="E3" s="38"/>
      <c r="F3" s="38"/>
      <c r="G3" s="38"/>
      <c r="H3" s="38"/>
      <c r="I3" s="39"/>
      <c r="J3" s="33"/>
      <c r="K3" s="33"/>
    </row>
    <row r="4" spans="2:11" x14ac:dyDescent="0.2">
      <c r="B4" s="37"/>
      <c r="C4" s="38"/>
      <c r="D4" s="38"/>
      <c r="E4" s="38"/>
      <c r="F4" s="38"/>
      <c r="G4" s="38"/>
      <c r="H4" s="38"/>
      <c r="I4" s="39"/>
      <c r="J4" s="33"/>
      <c r="K4" s="33"/>
    </row>
    <row r="5" spans="2:11" ht="16" thickBot="1" x14ac:dyDescent="0.25">
      <c r="B5" s="40"/>
      <c r="C5" s="41"/>
      <c r="D5" s="41"/>
      <c r="E5" s="41"/>
      <c r="F5" s="41"/>
      <c r="G5" s="41"/>
      <c r="H5" s="41"/>
      <c r="I5" s="42"/>
      <c r="J5" s="33"/>
      <c r="K5" s="33"/>
    </row>
    <row r="6" spans="2:11" x14ac:dyDescent="0.2">
      <c r="B6" s="44"/>
      <c r="C6" s="44"/>
      <c r="D6" s="44"/>
      <c r="E6" s="44"/>
      <c r="F6" s="44"/>
      <c r="G6" s="44"/>
      <c r="H6" s="44"/>
      <c r="I6" s="44"/>
      <c r="J6" s="33"/>
      <c r="K6" s="33"/>
    </row>
    <row r="7" spans="2:11" ht="16" customHeight="1" x14ac:dyDescent="0.2">
      <c r="B7" s="45" t="s">
        <v>36</v>
      </c>
      <c r="C7" s="45"/>
      <c r="D7" s="45"/>
      <c r="E7" s="45"/>
      <c r="F7" s="45"/>
      <c r="G7" s="45"/>
      <c r="H7" s="45"/>
      <c r="I7" s="45"/>
      <c r="J7" s="33"/>
      <c r="K7" s="33"/>
    </row>
    <row r="8" spans="2:11" x14ac:dyDescent="0.2">
      <c r="B8" s="33"/>
      <c r="C8" s="33"/>
      <c r="D8" s="33"/>
      <c r="E8" s="33"/>
      <c r="F8" s="33"/>
      <c r="G8" s="33"/>
      <c r="H8" s="33"/>
      <c r="I8" s="33"/>
      <c r="J8" s="33"/>
      <c r="K8" s="33"/>
    </row>
    <row r="9" spans="2:11" x14ac:dyDescent="0.2">
      <c r="C9" s="50" t="s">
        <v>31</v>
      </c>
      <c r="D9" s="50"/>
      <c r="G9" s="49" t="s">
        <v>21</v>
      </c>
      <c r="H9" s="49"/>
    </row>
    <row r="10" spans="2:11" x14ac:dyDescent="0.2">
      <c r="C10" s="19" t="s">
        <v>10</v>
      </c>
      <c r="D10" s="19">
        <v>15</v>
      </c>
      <c r="G10" s="24" t="s">
        <v>17</v>
      </c>
      <c r="H10" s="24" t="s">
        <v>35</v>
      </c>
    </row>
    <row r="11" spans="2:11" x14ac:dyDescent="0.2">
      <c r="C11" s="19" t="s">
        <v>11</v>
      </c>
      <c r="D11" s="19">
        <v>2.5</v>
      </c>
      <c r="G11" s="30">
        <v>0.2</v>
      </c>
      <c r="H11" s="30">
        <v>2.1972072266879419</v>
      </c>
    </row>
    <row r="12" spans="2:11" x14ac:dyDescent="0.2">
      <c r="C12" s="19" t="s">
        <v>12</v>
      </c>
      <c r="D12" s="19">
        <v>13</v>
      </c>
      <c r="G12" s="30">
        <v>0.1</v>
      </c>
      <c r="H12" s="30">
        <v>2.1616660728723716</v>
      </c>
    </row>
    <row r="13" spans="2:11" x14ac:dyDescent="0.2">
      <c r="C13" s="19" t="s">
        <v>13</v>
      </c>
      <c r="D13" s="19">
        <v>0.25</v>
      </c>
      <c r="G13" s="30">
        <v>0.3</v>
      </c>
      <c r="H13" s="30">
        <v>2.322640830446506</v>
      </c>
    </row>
    <row r="14" spans="2:11" x14ac:dyDescent="0.2">
      <c r="C14" s="19" t="s">
        <v>14</v>
      </c>
      <c r="D14" s="43">
        <v>0.05</v>
      </c>
      <c r="G14" s="30">
        <v>0.4</v>
      </c>
      <c r="H14" s="30">
        <v>2.5072344837747877</v>
      </c>
    </row>
    <row r="15" spans="2:11" x14ac:dyDescent="0.2">
      <c r="D15" s="1"/>
      <c r="G15" s="30">
        <v>0.39</v>
      </c>
      <c r="H15" s="30">
        <v>2.4870386229773658</v>
      </c>
    </row>
    <row r="16" spans="2:11" x14ac:dyDescent="0.2">
      <c r="G16" s="30">
        <v>0.39500000000000002</v>
      </c>
      <c r="H16" s="30">
        <v>2.4970975011675112</v>
      </c>
    </row>
    <row r="17" spans="2:9" x14ac:dyDescent="0.2">
      <c r="C17" s="49" t="s">
        <v>34</v>
      </c>
      <c r="D17" s="49"/>
      <c r="G17" s="30">
        <v>0.39700000000000002</v>
      </c>
      <c r="H17" s="30">
        <v>2.5011430569956996</v>
      </c>
    </row>
    <row r="18" spans="2:9" x14ac:dyDescent="0.2">
      <c r="C18" s="19" t="s">
        <v>15</v>
      </c>
      <c r="D18" s="19">
        <f>(LN(D10/D12)+(D14+D32^2/2)*D13)/(D32*SQRT(D13))</f>
        <v>0.88410961692657553</v>
      </c>
      <c r="G18" s="30">
        <v>0.39650000000000002</v>
      </c>
      <c r="H18" s="30">
        <v>2.5001305050280038</v>
      </c>
    </row>
    <row r="19" spans="2:9" x14ac:dyDescent="0.2">
      <c r="C19" s="19" t="s">
        <v>16</v>
      </c>
      <c r="D19" s="19">
        <f>D18-D32*SQRT(D13)</f>
        <v>0.68589221271327294</v>
      </c>
      <c r="G19" s="30">
        <v>0.39624999999999999</v>
      </c>
      <c r="H19" s="30">
        <v>2.4996245190454776</v>
      </c>
    </row>
    <row r="20" spans="2:9" x14ac:dyDescent="0.2">
      <c r="C20" s="19" t="s">
        <v>18</v>
      </c>
      <c r="D20" s="19">
        <f>_xlfn.NORM.S.DIST(D18,TRUE)</f>
        <v>0.81168147885830944</v>
      </c>
      <c r="G20" s="30">
        <v>0.39637499999999998</v>
      </c>
      <c r="H20" s="30">
        <v>2.4998774878387362</v>
      </c>
    </row>
    <row r="21" spans="2:9" x14ac:dyDescent="0.2">
      <c r="C21" s="19" t="s">
        <v>19</v>
      </c>
      <c r="D21" s="19">
        <f>_xlfn.NORM.S.DIST(D19,TRUE)</f>
        <v>0.75360945940768564</v>
      </c>
      <c r="G21" s="30">
        <v>0.3964375</v>
      </c>
      <c r="H21" s="30">
        <v>2.5000039903862152</v>
      </c>
    </row>
    <row r="22" spans="2:9" x14ac:dyDescent="0.2">
      <c r="G22" s="30">
        <v>0.3964355</v>
      </c>
      <c r="H22" s="30">
        <v>2.499999942117352</v>
      </c>
    </row>
    <row r="23" spans="2:9" x14ac:dyDescent="0.2">
      <c r="G23" s="30">
        <v>0.39643600000000001</v>
      </c>
      <c r="H23" s="30">
        <v>2.5000009541834061</v>
      </c>
    </row>
    <row r="24" spans="2:9" x14ac:dyDescent="0.2">
      <c r="C24" s="19" t="s">
        <v>33</v>
      </c>
      <c r="D24" s="19">
        <f>D10*D20-D12*EXP(-D14*D13)*D21</f>
        <v>2.4999985422827145</v>
      </c>
      <c r="G24" s="30">
        <v>0.39643557000000001</v>
      </c>
      <c r="H24" s="30">
        <v>2.5000000838065528</v>
      </c>
    </row>
    <row r="25" spans="2:9" x14ac:dyDescent="0.2">
      <c r="G25" s="48">
        <v>0.39643552999999998</v>
      </c>
      <c r="H25" s="30">
        <v>2.5000000028412934</v>
      </c>
    </row>
    <row r="28" spans="2:9" x14ac:dyDescent="0.2">
      <c r="B28" s="46" t="s">
        <v>37</v>
      </c>
      <c r="C28" s="47"/>
      <c r="D28" s="47"/>
      <c r="E28" s="47"/>
      <c r="F28" s="47"/>
      <c r="G28" s="47"/>
      <c r="H28" s="47"/>
      <c r="I28" s="47"/>
    </row>
    <row r="31" spans="2:9" x14ac:dyDescent="0.2">
      <c r="C31" s="49" t="s">
        <v>20</v>
      </c>
      <c r="D31" s="49"/>
    </row>
    <row r="32" spans="2:9" x14ac:dyDescent="0.2">
      <c r="C32" s="19" t="s">
        <v>17</v>
      </c>
      <c r="D32" s="48">
        <v>0.39643480842660517</v>
      </c>
    </row>
    <row r="35" spans="4:4" x14ac:dyDescent="0.2">
      <c r="D35" s="7"/>
    </row>
    <row r="36" spans="4:4" x14ac:dyDescent="0.2">
      <c r="D36" s="7"/>
    </row>
  </sheetData>
  <mergeCells count="7">
    <mergeCell ref="C31:D31"/>
    <mergeCell ref="B2:I5"/>
    <mergeCell ref="C9:D9"/>
    <mergeCell ref="B7:I7"/>
    <mergeCell ref="C17:D17"/>
    <mergeCell ref="G9:H9"/>
    <mergeCell ref="B28:I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Ejercicio2</vt:lpstr>
      <vt:lpstr>Ejercicio3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 Amey</dc:creator>
  <cp:lastModifiedBy>Javier Hernández Navarro</cp:lastModifiedBy>
  <dcterms:created xsi:type="dcterms:W3CDTF">2024-11-28T00:49:54Z</dcterms:created>
  <dcterms:modified xsi:type="dcterms:W3CDTF">2024-12-02T03:11:59Z</dcterms:modified>
</cp:coreProperties>
</file>