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e64e3084cf54c9d/Documentos/Semestre 6/Instrumentos/IIExamen/"/>
    </mc:Choice>
  </mc:AlternateContent>
  <xr:revisionPtr revIDLastSave="0" documentId="8_{D589BC4F-08F7-40C2-AEEF-8C5F8F4A6D93}" xr6:coauthVersionLast="47" xr6:coauthVersionMax="47" xr10:uidLastSave="{00000000-0000-0000-0000-000000000000}"/>
  <bookViews>
    <workbookView xWindow="-120" yWindow="-120" windowWidth="29040" windowHeight="15840" activeTab="1" xr2:uid="{459707A5-FD1E-4855-898B-A875C8C90F9B}"/>
  </bookViews>
  <sheets>
    <sheet name="Hoja1" sheetId="1" r:id="rId1"/>
    <sheet name="Hoja2" sheetId="2" r:id="rId2"/>
  </sheets>
  <definedNames>
    <definedName name="solver_adj" localSheetId="1" hidden="1">Hoja2!$D$9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Hoja2!$G$9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2.5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G6" i="2" s="1"/>
  <c r="L11" i="1"/>
  <c r="K7" i="1"/>
  <c r="K8" i="1"/>
  <c r="K9" i="1"/>
  <c r="K6" i="1"/>
  <c r="D10" i="1"/>
  <c r="E10" i="1" s="1"/>
  <c r="F10" i="1" s="1"/>
  <c r="I6" i="1" s="1"/>
  <c r="D12" i="1"/>
  <c r="D13" i="1"/>
  <c r="D11" i="1"/>
  <c r="B13" i="1"/>
  <c r="E13" i="1" s="1"/>
  <c r="F13" i="1" s="1"/>
  <c r="I9" i="1" s="1"/>
  <c r="B12" i="1"/>
  <c r="B11" i="1"/>
  <c r="B10" i="1"/>
  <c r="E12" i="1"/>
  <c r="F12" i="1" s="1"/>
  <c r="I8" i="1" s="1"/>
  <c r="H6" i="1"/>
  <c r="H7" i="1" s="1"/>
  <c r="H8" i="1" s="1"/>
  <c r="H9" i="1" s="1"/>
  <c r="D6" i="1"/>
  <c r="G5" i="2" l="1"/>
  <c r="G7" i="2" s="1"/>
  <c r="G9" i="2" s="1"/>
  <c r="J8" i="1"/>
  <c r="L8" i="1" s="1"/>
  <c r="J6" i="1"/>
  <c r="L6" i="1" s="1"/>
  <c r="J9" i="1"/>
  <c r="L9" i="1" s="1"/>
  <c r="E11" i="1"/>
  <c r="F11" i="1" s="1"/>
  <c r="I7" i="1" s="1"/>
  <c r="J7" i="1" s="1"/>
  <c r="L7" i="1" s="1"/>
  <c r="L10" i="1" l="1"/>
</calcChain>
</file>

<file path=xl/sharedStrings.xml><?xml version="1.0" encoding="utf-8"?>
<sst xmlns="http://schemas.openxmlformats.org/spreadsheetml/2006/main" count="27" uniqueCount="24">
  <si>
    <t>Fijo</t>
  </si>
  <si>
    <t>Annual</t>
  </si>
  <si>
    <t>Float</t>
  </si>
  <si>
    <t>Trimestral</t>
  </si>
  <si>
    <t>Dadas</t>
  </si>
  <si>
    <t>Continuas</t>
  </si>
  <si>
    <t>Aplicable</t>
  </si>
  <si>
    <t>Neto</t>
  </si>
  <si>
    <t>Descuento</t>
  </si>
  <si>
    <t>VP</t>
  </si>
  <si>
    <t>Valor</t>
  </si>
  <si>
    <t>S0</t>
  </si>
  <si>
    <t>c</t>
  </si>
  <si>
    <t>K</t>
  </si>
  <si>
    <t>T</t>
  </si>
  <si>
    <t>r</t>
  </si>
  <si>
    <t>d1</t>
  </si>
  <si>
    <t>d2</t>
  </si>
  <si>
    <t>sigma</t>
  </si>
  <si>
    <t>N(d1)</t>
  </si>
  <si>
    <t>N(d2)</t>
  </si>
  <si>
    <t>val</t>
  </si>
  <si>
    <t>Solver</t>
  </si>
  <si>
    <t>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</si>
</sst>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%"/>
    <numFmt numFmtId="166" formatCode="0.0000%"/>
    <numFmt numFmtId="179" formatCode="0.000000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11" fontId="0" fillId="0" borderId="0" xfId="0" applyNumberFormat="1"/>
    <xf numFmtId="165" fontId="0" fillId="0" borderId="0" xfId="1" applyNumberFormat="1" applyFont="1"/>
    <xf numFmtId="166" fontId="0" fillId="0" borderId="0" xfId="1" applyNumberFormat="1" applyFont="1"/>
    <xf numFmtId="2" fontId="0" fillId="0" borderId="0" xfId="0" applyNumberFormat="1"/>
    <xf numFmtId="1" fontId="0" fillId="0" borderId="0" xfId="0" applyNumberFormat="1"/>
    <xf numFmtId="166" fontId="0" fillId="0" borderId="0" xfId="0" applyNumberFormat="1"/>
    <xf numFmtId="179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5EFB6-EE57-41CB-BC85-9531EA83890F}">
  <dimension ref="B5:L14"/>
  <sheetViews>
    <sheetView workbookViewId="0">
      <selection activeCell="D6" sqref="D6"/>
    </sheetView>
  </sheetViews>
  <sheetFormatPr baseColWidth="10" defaultRowHeight="15" x14ac:dyDescent="0.25"/>
  <sheetData>
    <row r="5" spans="2:12" x14ac:dyDescent="0.25">
      <c r="C5" t="s">
        <v>1</v>
      </c>
      <c r="D5" t="s">
        <v>3</v>
      </c>
      <c r="H5" t="s">
        <v>0</v>
      </c>
      <c r="I5" t="s">
        <v>2</v>
      </c>
      <c r="J5" t="s">
        <v>7</v>
      </c>
      <c r="K5" t="s">
        <v>8</v>
      </c>
      <c r="L5" t="s">
        <v>9</v>
      </c>
    </row>
    <row r="6" spans="2:12" x14ac:dyDescent="0.25">
      <c r="C6" s="2">
        <v>0.02</v>
      </c>
      <c r="D6" s="2">
        <f>C6/4</f>
        <v>5.0000000000000001E-3</v>
      </c>
      <c r="G6" s="4">
        <v>100000000</v>
      </c>
      <c r="H6" s="8">
        <f>G6*D6</f>
        <v>500000</v>
      </c>
      <c r="I6" s="7">
        <f>$G$6*F10</f>
        <v>300450.45033770811</v>
      </c>
      <c r="J6" s="7">
        <f>H6-I6</f>
        <v>199549.54966229189</v>
      </c>
      <c r="K6">
        <f>EXP(-C10*B10)</f>
        <v>0.99883401362430557</v>
      </c>
      <c r="L6">
        <f>J6*K6</f>
        <v>199316.87760610969</v>
      </c>
    </row>
    <row r="7" spans="2:12" x14ac:dyDescent="0.25">
      <c r="C7" s="2">
        <v>1.0999999999999999E-2</v>
      </c>
      <c r="H7" s="8">
        <f>H6</f>
        <v>500000</v>
      </c>
      <c r="I7" s="7">
        <f>$G$6*F11</f>
        <v>417535.92911184521</v>
      </c>
      <c r="J7" s="7">
        <f t="shared" ref="J7:J9" si="0">H7-I7</f>
        <v>82464.070888154791</v>
      </c>
      <c r="K7">
        <f t="shared" ref="K7:K9" si="1">EXP(-C11*B11)</f>
        <v>0.9946808636386143</v>
      </c>
      <c r="L7">
        <f t="shared" ref="L7:L9" si="2">J7*K7</f>
        <v>82025.433250185713</v>
      </c>
    </row>
    <row r="8" spans="2:12" x14ac:dyDescent="0.25">
      <c r="C8" s="3"/>
      <c r="H8" s="8">
        <f>H7</f>
        <v>500000</v>
      </c>
      <c r="I8" s="7">
        <f>$G$6*F12</f>
        <v>459385.2870931059</v>
      </c>
      <c r="J8" s="7">
        <f t="shared" si="0"/>
        <v>40614.712906894099</v>
      </c>
      <c r="K8">
        <f t="shared" si="1"/>
        <v>0.99013234133974903</v>
      </c>
      <c r="L8">
        <f t="shared" si="2"/>
        <v>40213.940783344777</v>
      </c>
    </row>
    <row r="9" spans="2:12" x14ac:dyDescent="0.25">
      <c r="C9" t="s">
        <v>4</v>
      </c>
      <c r="D9" t="s">
        <v>5</v>
      </c>
      <c r="E9" t="s">
        <v>3</v>
      </c>
      <c r="F9" t="s">
        <v>6</v>
      </c>
      <c r="H9" s="8">
        <f>H8</f>
        <v>500000</v>
      </c>
      <c r="I9" s="7">
        <f>$G$6*F13</f>
        <v>509627.53925296589</v>
      </c>
      <c r="J9" s="7">
        <f t="shared" si="0"/>
        <v>-9627.5392529658857</v>
      </c>
      <c r="K9">
        <f t="shared" si="1"/>
        <v>0.98511193960306265</v>
      </c>
      <c r="L9">
        <f t="shared" si="2"/>
        <v>-9484.2038670938437</v>
      </c>
    </row>
    <row r="10" spans="2:12" x14ac:dyDescent="0.25">
      <c r="B10">
        <f>1/12</f>
        <v>8.3333333333333329E-2</v>
      </c>
      <c r="C10" s="2">
        <v>1.4E-2</v>
      </c>
      <c r="D10" s="5">
        <f>(C7/3*2+C10/3)</f>
        <v>1.2E-2</v>
      </c>
      <c r="E10" s="6">
        <f>(EXP(D10/4)-1)*4</f>
        <v>1.2018018013508325E-2</v>
      </c>
      <c r="F10" s="6">
        <f>E10/4</f>
        <v>3.0045045033770812E-3</v>
      </c>
      <c r="G10" s="7"/>
      <c r="K10" t="s">
        <v>10</v>
      </c>
      <c r="L10">
        <f>SUM(L6:L9)</f>
        <v>312072.04777254636</v>
      </c>
    </row>
    <row r="11" spans="2:12" x14ac:dyDescent="0.25">
      <c r="B11">
        <f>4/12</f>
        <v>0.33333333333333331</v>
      </c>
      <c r="C11" s="2">
        <v>1.6E-2</v>
      </c>
      <c r="D11" s="5">
        <f>(C11*B11-C10*B10)*4</f>
        <v>1.6666666666666666E-2</v>
      </c>
      <c r="E11" s="6">
        <f t="shared" ref="E11:E13" si="3">(EXP(D11/4)-1)*4</f>
        <v>1.6701437164473809E-2</v>
      </c>
      <c r="F11" s="6">
        <f t="shared" ref="F11:F13" si="4">E11/4</f>
        <v>4.1753592911184523E-3</v>
      </c>
      <c r="L11" s="5">
        <f>L10/G6</f>
        <v>3.1207204777254634E-3</v>
      </c>
    </row>
    <row r="12" spans="2:12" x14ac:dyDescent="0.25">
      <c r="B12">
        <f>7/12</f>
        <v>0.58333333333333337</v>
      </c>
      <c r="C12" s="2">
        <v>1.7000000000000001E-2</v>
      </c>
      <c r="D12" s="5">
        <f t="shared" ref="D12:D13" si="5">(C12*B12-C11*B11)*4</f>
        <v>1.8333333333333337E-2</v>
      </c>
      <c r="E12" s="6">
        <f t="shared" si="3"/>
        <v>1.8375411483724235E-2</v>
      </c>
      <c r="F12" s="6">
        <f t="shared" si="4"/>
        <v>4.5938528709310589E-3</v>
      </c>
    </row>
    <row r="13" spans="2:12" x14ac:dyDescent="0.25">
      <c r="B13">
        <f>10/12</f>
        <v>0.83333333333333337</v>
      </c>
      <c r="C13" s="2">
        <v>1.7999999999999999E-2</v>
      </c>
      <c r="D13" s="5">
        <f t="shared" si="5"/>
        <v>2.0333333333333328E-2</v>
      </c>
      <c r="E13" s="6">
        <f t="shared" si="3"/>
        <v>2.0385101570118636E-2</v>
      </c>
      <c r="F13" s="6">
        <f t="shared" si="4"/>
        <v>5.0962753925296589E-3</v>
      </c>
    </row>
    <row r="14" spans="2:12" x14ac:dyDescent="0.25">
      <c r="K14" s="2"/>
      <c r="L14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A1324-E2FE-4A89-9733-F246F159857D}">
  <dimension ref="B4:G29"/>
  <sheetViews>
    <sheetView tabSelected="1" workbookViewId="0">
      <selection activeCell="B12" sqref="B12"/>
    </sheetView>
  </sheetViews>
  <sheetFormatPr baseColWidth="10" defaultRowHeight="15" x14ac:dyDescent="0.25"/>
  <sheetData>
    <row r="4" spans="2:7" x14ac:dyDescent="0.25">
      <c r="C4" t="s">
        <v>11</v>
      </c>
      <c r="D4">
        <v>15</v>
      </c>
      <c r="F4" t="s">
        <v>16</v>
      </c>
      <c r="G4">
        <f>(LN(D4/D6)+(D8+D9^2/2)*D7)/(D9*SQRT(D7))</f>
        <v>0.88410961692657553</v>
      </c>
    </row>
    <row r="5" spans="2:7" x14ac:dyDescent="0.25">
      <c r="C5" t="s">
        <v>12</v>
      </c>
      <c r="D5">
        <v>2.5</v>
      </c>
      <c r="F5" t="s">
        <v>17</v>
      </c>
      <c r="G5">
        <f>G4-D9*SQRT(D7)</f>
        <v>0.68589221271327294</v>
      </c>
    </row>
    <row r="6" spans="2:7" x14ac:dyDescent="0.25">
      <c r="C6" t="s">
        <v>13</v>
      </c>
      <c r="D6">
        <v>13</v>
      </c>
      <c r="F6" t="s">
        <v>19</v>
      </c>
      <c r="G6">
        <f>_xlfn.NORM.S.DIST(G4,TRUE)</f>
        <v>0.81168147885830944</v>
      </c>
    </row>
    <row r="7" spans="2:7" x14ac:dyDescent="0.25">
      <c r="C7" t="s">
        <v>14</v>
      </c>
      <c r="D7">
        <v>0.25</v>
      </c>
      <c r="F7" t="s">
        <v>20</v>
      </c>
      <c r="G7">
        <f>_xlfn.NORM.S.DIST(G5,TRUE)</f>
        <v>0.75360945940768564</v>
      </c>
    </row>
    <row r="8" spans="2:7" x14ac:dyDescent="0.25">
      <c r="C8" t="s">
        <v>15</v>
      </c>
      <c r="D8" s="1">
        <v>0.05</v>
      </c>
    </row>
    <row r="9" spans="2:7" x14ac:dyDescent="0.25">
      <c r="B9" t="s">
        <v>22</v>
      </c>
      <c r="C9" t="s">
        <v>18</v>
      </c>
      <c r="D9">
        <v>0.39643480842660517</v>
      </c>
      <c r="F9" t="s">
        <v>21</v>
      </c>
      <c r="G9">
        <f>D4*G6-D6*EXP(-D8*D7)*G7</f>
        <v>2.4999985422827145</v>
      </c>
    </row>
    <row r="11" spans="2:7" x14ac:dyDescent="0.25">
      <c r="B11" t="s">
        <v>23</v>
      </c>
      <c r="C11" t="s">
        <v>18</v>
      </c>
      <c r="D11" t="s">
        <v>21</v>
      </c>
    </row>
    <row r="12" spans="2:7" x14ac:dyDescent="0.25">
      <c r="C12" s="10">
        <v>0.2</v>
      </c>
      <c r="D12">
        <v>2.1972072266879419</v>
      </c>
    </row>
    <row r="13" spans="2:7" x14ac:dyDescent="0.25">
      <c r="C13" s="10">
        <v>0.1</v>
      </c>
      <c r="D13">
        <v>2.1616660728723716</v>
      </c>
    </row>
    <row r="14" spans="2:7" x14ac:dyDescent="0.25">
      <c r="C14" s="10">
        <v>0.3</v>
      </c>
      <c r="D14">
        <v>2.322640830446506</v>
      </c>
    </row>
    <row r="15" spans="2:7" x14ac:dyDescent="0.25">
      <c r="C15" s="10">
        <v>0.4</v>
      </c>
      <c r="D15">
        <v>2.5072344837747877</v>
      </c>
    </row>
    <row r="16" spans="2:7" x14ac:dyDescent="0.25">
      <c r="C16" s="10">
        <v>0.39</v>
      </c>
      <c r="D16">
        <v>2.4870386229773658</v>
      </c>
    </row>
    <row r="17" spans="3:4" x14ac:dyDescent="0.25">
      <c r="C17" s="10">
        <v>0.39500000000000002</v>
      </c>
      <c r="D17">
        <v>2.4970975011675112</v>
      </c>
    </row>
    <row r="18" spans="3:4" x14ac:dyDescent="0.25">
      <c r="C18" s="10">
        <v>0.39700000000000002</v>
      </c>
      <c r="D18">
        <v>2.5011430569956996</v>
      </c>
    </row>
    <row r="19" spans="3:4" x14ac:dyDescent="0.25">
      <c r="C19" s="10">
        <v>0.39650000000000002</v>
      </c>
      <c r="D19">
        <v>2.5001305050280038</v>
      </c>
    </row>
    <row r="20" spans="3:4" x14ac:dyDescent="0.25">
      <c r="C20" s="10">
        <v>0.39624999999999999</v>
      </c>
      <c r="D20">
        <v>2.4996245190454776</v>
      </c>
    </row>
    <row r="21" spans="3:4" x14ac:dyDescent="0.25">
      <c r="C21" s="10">
        <v>0.39637499999999998</v>
      </c>
      <c r="D21">
        <v>2.4998774878387362</v>
      </c>
    </row>
    <row r="22" spans="3:4" x14ac:dyDescent="0.25">
      <c r="C22" s="10">
        <v>0.3964375</v>
      </c>
      <c r="D22">
        <v>2.5000039903862152</v>
      </c>
    </row>
    <row r="23" spans="3:4" x14ac:dyDescent="0.25">
      <c r="C23" s="10">
        <v>0.3964355</v>
      </c>
      <c r="D23">
        <v>2.499999942117352</v>
      </c>
    </row>
    <row r="24" spans="3:4" x14ac:dyDescent="0.25">
      <c r="C24" s="10">
        <v>0.39643600000000001</v>
      </c>
      <c r="D24">
        <v>2.5000009541834061</v>
      </c>
    </row>
    <row r="25" spans="3:4" x14ac:dyDescent="0.25">
      <c r="C25" s="10">
        <v>0.39643557000000001</v>
      </c>
      <c r="D25">
        <v>2.5000000838065528</v>
      </c>
    </row>
    <row r="26" spans="3:4" x14ac:dyDescent="0.25">
      <c r="C26" s="10">
        <v>0.39643552999999998</v>
      </c>
      <c r="D26">
        <v>2.5000000028412934</v>
      </c>
    </row>
    <row r="28" spans="3:4" x14ac:dyDescent="0.25">
      <c r="D28" s="10"/>
    </row>
    <row r="29" spans="3:4" x14ac:dyDescent="0.25">
      <c r="D29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 Amey</dc:creator>
  <cp:lastModifiedBy>Luis Fer Amey</cp:lastModifiedBy>
  <dcterms:created xsi:type="dcterms:W3CDTF">2024-11-28T00:49:54Z</dcterms:created>
  <dcterms:modified xsi:type="dcterms:W3CDTF">2024-11-28T02:07:07Z</dcterms:modified>
</cp:coreProperties>
</file>