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7715" windowHeight="11565" tabRatio="645" activeTab="1"/>
  </bookViews>
  <sheets>
    <sheet name="LOD" sheetId="1" r:id="rId1"/>
    <sheet name="Printable List" sheetId="4" r:id="rId2"/>
    <sheet name="Tables" sheetId="5" r:id="rId3"/>
  </sheets>
  <definedNames>
    <definedName name="_xlnm._FilterDatabase" localSheetId="1" hidden="1">'Printable List'!$A$1:$Q$25</definedName>
    <definedName name="_xlnm.Print_Titles" localSheetId="1">'Printable List'!$3:$4</definedName>
    <definedName name="_xlnm.Print_Area" localSheetId="1">'Printable List'!$B$3:$P$24</definedName>
  </definedNames>
  <calcPr calcId="125725"/>
</workbook>
</file>

<file path=xl/calcChain.xml><?xml version="1.0" encoding="utf-8"?>
<calcChain xmlns="http://schemas.openxmlformats.org/spreadsheetml/2006/main">
  <c r="AF2" i="1"/>
  <c r="AF3"/>
  <c r="AF4"/>
  <c r="AF5"/>
  <c r="AF6"/>
  <c r="AF7"/>
  <c r="AF8"/>
  <c r="AF9"/>
  <c r="AF10"/>
  <c r="AF11"/>
  <c r="E2" i="4"/>
  <c r="M2"/>
  <c r="F2"/>
  <c r="J2"/>
  <c r="O2" i="1"/>
  <c r="O3"/>
  <c r="O4"/>
  <c r="O5"/>
  <c r="O6"/>
  <c r="O7"/>
  <c r="O8"/>
  <c r="O9"/>
  <c r="O10"/>
  <c r="O11"/>
  <c r="M2"/>
  <c r="M3"/>
  <c r="M4"/>
  <c r="M5"/>
  <c r="M6"/>
  <c r="M7"/>
  <c r="M8"/>
  <c r="M9"/>
  <c r="M10"/>
  <c r="M11"/>
  <c r="K2"/>
  <c r="K3"/>
  <c r="K4"/>
  <c r="K5"/>
  <c r="K6"/>
  <c r="K7"/>
  <c r="K8"/>
  <c r="K9"/>
  <c r="K10"/>
  <c r="K11"/>
  <c r="I2"/>
  <c r="I3"/>
  <c r="I4"/>
  <c r="I5"/>
  <c r="I6"/>
  <c r="I7"/>
  <c r="I8"/>
  <c r="I9"/>
  <c r="I10"/>
  <c r="I11"/>
  <c r="H2"/>
  <c r="H3"/>
  <c r="H4"/>
  <c r="H5"/>
  <c r="H6"/>
  <c r="H7"/>
  <c r="H8"/>
  <c r="H9"/>
  <c r="H10"/>
  <c r="H11"/>
  <c r="F2"/>
  <c r="F3"/>
  <c r="F4"/>
  <c r="F5"/>
  <c r="F6"/>
  <c r="F7"/>
  <c r="F8"/>
  <c r="F9"/>
  <c r="F10"/>
  <c r="F11"/>
  <c r="D2"/>
  <c r="D3"/>
  <c r="D4"/>
  <c r="D5"/>
  <c r="D6"/>
  <c r="D7"/>
  <c r="D8"/>
  <c r="D9"/>
  <c r="D10"/>
  <c r="D11"/>
  <c r="O2" i="4"/>
  <c r="N2"/>
  <c r="L2"/>
  <c r="K2"/>
  <c r="R10" i="1"/>
  <c r="B10" s="1"/>
  <c r="R11"/>
  <c r="B11" s="1"/>
  <c r="R5"/>
  <c r="B5" s="1"/>
  <c r="R6"/>
  <c r="B6" s="1"/>
  <c r="R7"/>
  <c r="B7" s="1"/>
  <c r="R8"/>
  <c r="B8" s="1"/>
  <c r="R9"/>
  <c r="B9" s="1"/>
  <c r="R4"/>
  <c r="B4" s="1"/>
  <c r="R2"/>
  <c r="R3"/>
  <c r="B2" i="4"/>
  <c r="Q2"/>
  <c r="P2"/>
  <c r="I2"/>
  <c r="H2"/>
  <c r="G2"/>
  <c r="D2"/>
  <c r="C2"/>
  <c r="A10" i="1" l="1"/>
  <c r="A11"/>
  <c r="A8"/>
  <c r="A5"/>
  <c r="A6"/>
  <c r="A7"/>
  <c r="A9"/>
  <c r="A4"/>
  <c r="A2"/>
  <c r="A3"/>
  <c r="B2"/>
  <c r="B3"/>
  <c r="D12" i="4" l="1"/>
  <c r="O13"/>
  <c r="Q12"/>
  <c r="Q14"/>
  <c r="K13"/>
  <c r="I14"/>
  <c r="H15"/>
  <c r="H18"/>
  <c r="H21"/>
  <c r="E12"/>
  <c r="C14"/>
  <c r="N14"/>
  <c r="F13"/>
  <c r="D13"/>
  <c r="L14"/>
  <c r="H12"/>
  <c r="C13"/>
  <c r="C12"/>
  <c r="I13"/>
  <c r="B13"/>
  <c r="K14"/>
  <c r="H14"/>
  <c r="H13"/>
  <c r="D14"/>
  <c r="O12"/>
  <c r="F12"/>
  <c r="L12"/>
  <c r="E13"/>
  <c r="N12"/>
  <c r="M14"/>
  <c r="E14"/>
  <c r="I11"/>
  <c r="G14"/>
  <c r="B12"/>
  <c r="G13"/>
  <c r="G12"/>
  <c r="Q13"/>
  <c r="L13"/>
  <c r="K12"/>
  <c r="M13"/>
  <c r="O14"/>
  <c r="J12"/>
  <c r="I10"/>
  <c r="N13"/>
  <c r="M12"/>
  <c r="I12"/>
  <c r="J14"/>
  <c r="J13"/>
  <c r="F14"/>
  <c r="B14"/>
  <c r="F17"/>
  <c r="J7"/>
  <c r="I17"/>
  <c r="I18" s="1"/>
  <c r="M10"/>
  <c r="O17"/>
  <c r="E10"/>
  <c r="J17"/>
  <c r="H20"/>
  <c r="M5"/>
  <c r="D17"/>
  <c r="N17"/>
  <c r="E20"/>
  <c r="E7"/>
  <c r="F11"/>
  <c r="F10"/>
  <c r="L17"/>
  <c r="E17"/>
  <c r="B20"/>
  <c r="Q20"/>
  <c r="G20"/>
  <c r="B17"/>
  <c r="C17"/>
  <c r="C20"/>
  <c r="M7"/>
  <c r="M20"/>
  <c r="E11"/>
  <c r="I20"/>
  <c r="I21" s="1"/>
  <c r="E5"/>
  <c r="G17"/>
  <c r="K20"/>
  <c r="J20"/>
  <c r="F7"/>
  <c r="H17"/>
  <c r="O20"/>
  <c r="K17"/>
  <c r="L20"/>
  <c r="M6"/>
  <c r="F5"/>
  <c r="D20"/>
  <c r="M11"/>
  <c r="F20"/>
  <c r="F6"/>
  <c r="Q17"/>
  <c r="N20"/>
  <c r="M17"/>
  <c r="E6"/>
  <c r="J10"/>
  <c r="J6"/>
  <c r="J5"/>
  <c r="J11"/>
  <c r="O7"/>
  <c r="K10"/>
  <c r="O5"/>
  <c r="O6"/>
  <c r="N6"/>
  <c r="N10"/>
  <c r="L6"/>
  <c r="L10"/>
  <c r="K6"/>
  <c r="O10"/>
  <c r="O11"/>
  <c r="L5"/>
  <c r="N5"/>
  <c r="L7"/>
  <c r="K11"/>
  <c r="N7"/>
  <c r="L11"/>
  <c r="N11"/>
  <c r="K5"/>
  <c r="K7"/>
  <c r="B11"/>
  <c r="Q11"/>
  <c r="C11"/>
  <c r="H11"/>
  <c r="G11"/>
  <c r="D11"/>
  <c r="H10"/>
  <c r="C7"/>
  <c r="D10"/>
  <c r="B6"/>
  <c r="C6"/>
  <c r="D5"/>
  <c r="B10"/>
  <c r="G6"/>
  <c r="G10"/>
  <c r="H7"/>
  <c r="Q10"/>
  <c r="B5"/>
  <c r="I6"/>
  <c r="Q5"/>
  <c r="C10"/>
  <c r="Q7"/>
  <c r="I5"/>
  <c r="H5"/>
  <c r="D7"/>
  <c r="I7"/>
  <c r="C5"/>
  <c r="G5"/>
  <c r="H6"/>
  <c r="G7"/>
  <c r="Q6"/>
  <c r="B7"/>
  <c r="D6"/>
  <c r="I15" l="1"/>
  <c r="I8"/>
  <c r="I24" l="1"/>
</calcChain>
</file>

<file path=xl/sharedStrings.xml><?xml version="1.0" encoding="utf-8"?>
<sst xmlns="http://schemas.openxmlformats.org/spreadsheetml/2006/main" count="465" uniqueCount="211">
  <si>
    <t>Drawn By</t>
  </si>
  <si>
    <t>Designed By</t>
  </si>
  <si>
    <t>Checked By</t>
  </si>
  <si>
    <t>Approved By</t>
  </si>
  <si>
    <t>Scale</t>
  </si>
  <si>
    <t>@G Title 3</t>
  </si>
  <si>
    <t>@G Title 4</t>
  </si>
  <si>
    <t>Current Revision</t>
  </si>
  <si>
    <t>Sheet Name</t>
  </si>
  <si>
    <t>Format</t>
  </si>
  <si>
    <t>,</t>
  </si>
  <si>
    <t>GONG Fangshao</t>
  </si>
  <si>
    <t>Sheet Number</t>
  </si>
  <si>
    <t>@G Design By Date</t>
  </si>
  <si>
    <t>@G Drawn By Date</t>
  </si>
  <si>
    <t>@G Checked By Date</t>
  </si>
  <si>
    <t>@G Approved By Date</t>
  </si>
  <si>
    <t>RevitFileName</t>
  </si>
  <si>
    <t>TitleBlock</t>
  </si>
  <si>
    <t>PD</t>
  </si>
  <si>
    <t>PRELIMINARY DESIGN</t>
  </si>
  <si>
    <t>00</t>
  </si>
  <si>
    <t>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</si>
  <si>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</si>
  <si>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</si>
  <si>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</si>
  <si>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</si>
  <si>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</si>
  <si>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</si>
  <si>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</si>
  <si>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</si>
  <si>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</si>
  <si>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</si>
  <si>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</si>
  <si>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</si>
  <si>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</si>
  <si>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</si>
  <si>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</si>
  <si>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GROUND FLOOR</t>
  </si>
  <si>
    <t>LEVEL 1</t>
  </si>
  <si>
    <t>90</t>
  </si>
  <si>
    <t>ROOF</t>
  </si>
  <si>
    <t>-</t>
  </si>
  <si>
    <t>GENERAL DETAILS</t>
  </si>
  <si>
    <t>ROOF DETAILS</t>
  </si>
  <si>
    <t>FACADE DETAILS</t>
  </si>
  <si>
    <t>WINDOWS DETAILS</t>
  </si>
  <si>
    <t>DOORS DETAILS</t>
  </si>
  <si>
    <t>WALLS DETAILS</t>
  </si>
  <si>
    <t>CEILING DETAILS</t>
  </si>
  <si>
    <t>WATER AREAS DETAILS</t>
  </si>
  <si>
    <t>SIGNAGE DETAILS</t>
  </si>
  <si>
    <t>FIXED FURNITURE DETAILS</t>
  </si>
  <si>
    <t>METAL WORKS DETAILS</t>
  </si>
  <si>
    <t>VERTICAL AND HORIZONTAL CIRCULATIONS DETAILS</t>
  </si>
  <si>
    <t>Drawing Type Name</t>
  </si>
  <si>
    <t>Drawing Type Code</t>
  </si>
  <si>
    <t>Discipline Code</t>
  </si>
  <si>
    <t>Facility Code</t>
  </si>
  <si>
    <t>Level Code</t>
  </si>
  <si>
    <t>Level Name</t>
  </si>
  <si>
    <t>Detail Code</t>
  </si>
  <si>
    <t>Detail Name</t>
  </si>
  <si>
    <t>Zone Code</t>
  </si>
  <si>
    <t>Phase Code</t>
  </si>
  <si>
    <t>@G Drawing Type Code</t>
  </si>
  <si>
    <t>@G Drawing Type Name</t>
  </si>
  <si>
    <t>Zone Name</t>
  </si>
  <si>
    <t>Phase Title</t>
  </si>
  <si>
    <t>Discipline</t>
  </si>
  <si>
    <t>Discipline Title</t>
  </si>
  <si>
    <t>Facility Title</t>
  </si>
  <si>
    <t>ALL ZONES</t>
  </si>
  <si>
    <t>000</t>
  </si>
  <si>
    <t>ZONE 1</t>
  </si>
  <si>
    <t>001</t>
  </si>
  <si>
    <t>ZONE 2</t>
  </si>
  <si>
    <t>002</t>
  </si>
  <si>
    <t>B100</t>
  </si>
  <si>
    <t>ATCT COMPLEX</t>
  </si>
  <si>
    <t>4581420_A_ATC_PRO_R14</t>
  </si>
  <si>
    <t>@_A_Title Block A0_4581420</t>
  </si>
  <si>
    <t>ADPi</t>
  </si>
  <si>
    <t>PARK</t>
  </si>
  <si>
    <t>GOUILLARD</t>
  </si>
  <si>
    <t>TESSIER</t>
  </si>
  <si>
    <t>COVER SHEET</t>
  </si>
  <si>
    <t>LEGEND</t>
  </si>
  <si>
    <t>ELEVATIONS</t>
  </si>
  <si>
    <t>SECTIONS</t>
  </si>
  <si>
    <t>CEILING FINISHES PLAN</t>
  </si>
  <si>
    <t>TTT4</t>
  </si>
  <si>
    <t>Order Number</t>
  </si>
  <si>
    <t>FLOOR FINISHES PLAN</t>
  </si>
  <si>
    <t>ARCHITECTURAL DETAILS</t>
  </si>
  <si>
    <t>WALL FINISHES PLAN</t>
  </si>
  <si>
    <t>FURNITURES</t>
  </si>
  <si>
    <t>FUNCTIONAL PLANS</t>
  </si>
  <si>
    <t>PASSENGERS FLOW</t>
  </si>
  <si>
    <t>SIGNAGE</t>
  </si>
  <si>
    <t>FIRE SAFETY</t>
  </si>
  <si>
    <t>SECURITY PLANS</t>
  </si>
  <si>
    <t>PHASING PLANS</t>
  </si>
  <si>
    <t>IMAGES / 3D</t>
  </si>
  <si>
    <t>PD-B100-A-00-00000</t>
  </si>
  <si>
    <t>PD-B100-A-00-00001</t>
  </si>
  <si>
    <t>Building</t>
  </si>
  <si>
    <t>LEVEL 2</t>
  </si>
  <si>
    <t>LEVEL 3</t>
  </si>
  <si>
    <t>LEVEL 4</t>
  </si>
  <si>
    <t>LEVEL 5</t>
  </si>
  <si>
    <t>LEVEL 6</t>
  </si>
  <si>
    <t>LEVEL 7</t>
  </si>
  <si>
    <t>16</t>
  </si>
  <si>
    <t>17</t>
  </si>
  <si>
    <t>003</t>
  </si>
  <si>
    <t>004</t>
  </si>
  <si>
    <t>005</t>
  </si>
  <si>
    <t>006</t>
  </si>
  <si>
    <t>007</t>
  </si>
  <si>
    <t>ALL LEVELS</t>
  </si>
  <si>
    <t>99</t>
  </si>
  <si>
    <t>008</t>
  </si>
  <si>
    <t>009</t>
  </si>
  <si>
    <t>MASTER PLAN</t>
  </si>
  <si>
    <t>GENERAL LAYOUT</t>
  </si>
  <si>
    <t>NTS</t>
  </si>
  <si>
    <t>PD-B100-A-00-00002</t>
  </si>
  <si>
    <t>PD-B100-A-01-99001</t>
  </si>
  <si>
    <t>PD-B100-A-01-10002</t>
  </si>
  <si>
    <t>A0</t>
  </si>
  <si>
    <t>Revision</t>
  </si>
  <si>
    <t>TOTAL GENERAL DOCUMENTS</t>
  </si>
  <si>
    <t>PD-B100-A-01-11002</t>
  </si>
  <si>
    <t>PD-B100-A-01-13002</t>
  </si>
  <si>
    <t>PD-B100-A-01-90002</t>
  </si>
  <si>
    <t>PD-B100-A-02-00008</t>
  </si>
  <si>
    <t>PD-B100-A-03-00009</t>
  </si>
  <si>
    <t>LOD Column Name =&gt;</t>
  </si>
  <si>
    <t>LOD Sheet Number</t>
  </si>
  <si>
    <t>||
V</t>
  </si>
  <si>
    <t>27/06/2014</t>
  </si>
  <si>
    <t>REVIT File Name</t>
  </si>
  <si>
    <t>Design Date</t>
  </si>
  <si>
    <t>Title</t>
  </si>
  <si>
    <t>TOTAL DOCUMENTS</t>
  </si>
  <si>
    <t>Drawing Type</t>
  </si>
  <si>
    <t>TitleBlock Format</t>
  </si>
  <si>
    <t>TitleBlock Name</t>
  </si>
  <si>
    <t>Phase</t>
  </si>
  <si>
    <t>Scale Code</t>
  </si>
  <si>
    <t>1:200</t>
  </si>
  <si>
    <t>1:500</t>
  </si>
  <si>
    <t>1:100</t>
  </si>
  <si>
    <t>LIST OF DRAWINGS</t>
  </si>
  <si>
    <t>FD</t>
  </si>
  <si>
    <t>FINAL DESIGN</t>
  </si>
  <si>
    <t>B</t>
  </si>
  <si>
    <t>C</t>
  </si>
  <si>
    <t>E</t>
  </si>
  <si>
    <t>F</t>
  </si>
  <si>
    <t>G</t>
  </si>
  <si>
    <t>H</t>
  </si>
  <si>
    <t>I</t>
  </si>
  <si>
    <t>L</t>
  </si>
  <si>
    <t>M</t>
  </si>
  <si>
    <t>N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</si>
  <si>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</si>
  <si>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</si>
  <si>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</si>
  <si>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</si>
  <si>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</si>
  <si>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</si>
  <si>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</si>
  <si>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</si>
  <si>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</si>
  <si>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</si>
  <si>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ARCHITECTURAL</t>
  </si>
  <si>
    <t>CIVIL</t>
  </si>
  <si>
    <t>ELECTRICAL</t>
  </si>
  <si>
    <t>GEOTECHNICAL</t>
  </si>
  <si>
    <t>FIRE PROTECTION</t>
  </si>
  <si>
    <t>GENERAL</t>
  </si>
  <si>
    <t>HAZARDOUS MATERIALS</t>
  </si>
  <si>
    <t>INTERIORS</t>
  </si>
  <si>
    <t>LANDSCAPE</t>
  </si>
  <si>
    <t>MECHANICAL</t>
  </si>
  <si>
    <t>PLUMBING</t>
  </si>
  <si>
    <t>URBANISM</t>
  </si>
  <si>
    <t>NAVAIDS / ATC SYSTEMS / METROLOGICAL</t>
  </si>
  <si>
    <t>BAGGAGE HANDLING SYSTEM</t>
  </si>
  <si>
    <t>STRUCTURAL</t>
  </si>
  <si>
    <t>TELECOMMUNICATIONS</t>
  </si>
  <si>
    <t>MASTER PLAN / SURVEY / MAPPING</t>
  </si>
  <si>
    <t>ELECTROMECHANICAL</t>
  </si>
  <si>
    <t>SPECIAL AIRPORT SYSTEMS / ULV</t>
  </si>
  <si>
    <t>WAYFINDING</t>
  </si>
  <si>
    <t>PROJECT MANAGEMENT</t>
  </si>
  <si>
    <t>A1</t>
  </si>
  <si>
    <t>@_A_Title Block A1_4581420</t>
  </si>
  <si>
    <t>A2</t>
  </si>
  <si>
    <t>A3</t>
  </si>
  <si>
    <t>@_A_Title Block A2_4581420</t>
  </si>
  <si>
    <t>Scale Label</t>
  </si>
  <si>
    <t>1:1000</t>
  </si>
  <si>
    <t>BUILDING PLAN</t>
  </si>
  <si>
    <t>@_A_Title Block A3_4581420</t>
  </si>
  <si>
    <t>CD</t>
  </si>
  <si>
    <t>CONCEPT DESIGN</t>
  </si>
  <si>
    <t>DD</t>
  </si>
  <si>
    <t>DESIGN DEVELOPMENT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</si>
</sst>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156">
    <xf numFmtId="0" fontId="0" fillId="0" borderId="0" xfId="0"/>
    <xf numFmtId="49" fontId="2" fillId="0" borderId="0" xfId="1" applyNumberFormat="1"/>
    <xf numFmtId="0" fontId="2" fillId="0" borderId="0" xfId="1" applyFont="1"/>
    <xf numFmtId="0" fontId="2" fillId="0" borderId="0" xfId="1"/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 applyAlignment="1">
      <alignment wrapText="1"/>
    </xf>
    <xf numFmtId="49" fontId="2" fillId="0" borderId="0" xfId="1" applyNumberFormat="1" applyAlignment="1">
      <alignment vertical="center"/>
    </xf>
    <xf numFmtId="0" fontId="2" fillId="0" borderId="0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ill="1" applyAlignment="1">
      <alignment vertical="center" wrapText="1"/>
    </xf>
    <xf numFmtId="0" fontId="2" fillId="0" borderId="0" xfId="1" applyAlignment="1">
      <alignment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0" borderId="6" xfId="1" applyFill="1" applyBorder="1" applyAlignment="1">
      <alignment horizontal="center" vertical="center"/>
    </xf>
    <xf numFmtId="0" fontId="2" fillId="0" borderId="6" xfId="1" applyFill="1" applyBorder="1" applyAlignment="1">
      <alignment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0" xfId="1" applyAlignment="1">
      <alignment vertical="center" wrapText="1"/>
    </xf>
    <xf numFmtId="49" fontId="2" fillId="0" borderId="0" xfId="1" applyNumberFormat="1" applyFont="1" applyAlignment="1">
      <alignment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quotePrefix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ill="1" applyBorder="1" applyAlignment="1">
      <alignment horizontal="left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0" borderId="17" xfId="1" quotePrefix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 wrapText="1"/>
    </xf>
    <xf numFmtId="0" fontId="2" fillId="0" borderId="17" xfId="1" applyFill="1" applyBorder="1" applyAlignment="1">
      <alignment horizontal="left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quotePrefix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2" xfId="1" applyFill="1" applyBorder="1" applyAlignment="1">
      <alignment horizontal="left" vertical="center"/>
    </xf>
    <xf numFmtId="0" fontId="2" fillId="0" borderId="20" xfId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5" borderId="4" xfId="1" applyFont="1" applyFill="1" applyBorder="1" applyAlignment="1">
      <alignment horizontal="left" vertical="center"/>
    </xf>
    <xf numFmtId="0" fontId="2" fillId="5" borderId="21" xfId="1" applyFont="1" applyFill="1" applyBorder="1" applyAlignment="1">
      <alignment horizontal="center" vertical="center"/>
    </xf>
    <xf numFmtId="0" fontId="2" fillId="0" borderId="22" xfId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2" fillId="0" borderId="22" xfId="1" quotePrefix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vertical="center"/>
    </xf>
    <xf numFmtId="0" fontId="2" fillId="0" borderId="22" xfId="1" applyFill="1" applyBorder="1" applyAlignment="1">
      <alignment horizontal="center" vertical="center" wrapText="1"/>
    </xf>
    <xf numFmtId="0" fontId="2" fillId="0" borderId="22" xfId="1" applyFill="1" applyBorder="1" applyAlignment="1">
      <alignment horizontal="left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2" fillId="0" borderId="11" xfId="1" quotePrefix="1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left" vertical="center"/>
    </xf>
    <xf numFmtId="0" fontId="2" fillId="0" borderId="12" xfId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5" xfId="1" applyBorder="1" applyAlignment="1">
      <alignment horizontal="center" vertical="center" wrapText="1"/>
    </xf>
    <xf numFmtId="0" fontId="2" fillId="0" borderId="17" xfId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2" fillId="0" borderId="0" xfId="1" applyFill="1" applyBorder="1" applyAlignment="1">
      <alignment horizontal="left" vertical="center"/>
    </xf>
    <xf numFmtId="0" fontId="2" fillId="0" borderId="0" xfId="1" quotePrefix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 wrapText="1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3" fillId="6" borderId="3" xfId="1" applyFont="1" applyFill="1" applyBorder="1" applyAlignment="1">
      <alignment horizontal="left" vertical="center"/>
    </xf>
    <xf numFmtId="0" fontId="3" fillId="6" borderId="3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left" vertical="center"/>
    </xf>
    <xf numFmtId="0" fontId="3" fillId="7" borderId="23" xfId="1" applyFont="1" applyFill="1" applyBorder="1" applyAlignment="1">
      <alignment horizontal="center" vertical="center"/>
    </xf>
    <xf numFmtId="0" fontId="2" fillId="0" borderId="15" xfId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NumberFormat="1" applyFont="1"/>
    <xf numFmtId="0" fontId="4" fillId="0" borderId="1" xfId="0" applyNumberFormat="1" applyFont="1" applyBorder="1" applyProtection="1"/>
    <xf numFmtId="0" fontId="4" fillId="0" borderId="17" xfId="0" applyNumberFormat="1" applyFont="1" applyBorder="1" applyProtection="1"/>
    <xf numFmtId="0" fontId="4" fillId="0" borderId="1" xfId="0" applyNumberFormat="1" applyFont="1" applyBorder="1" applyAlignment="1" applyProtection="1">
      <alignment horizontal="center"/>
    </xf>
    <xf numFmtId="0" fontId="4" fillId="0" borderId="17" xfId="0" applyNumberFormat="1" applyFont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7" xfId="0" applyNumberFormat="1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  <protection locked="0"/>
    </xf>
    <xf numFmtId="0" fontId="4" fillId="8" borderId="17" xfId="0" applyFont="1" applyFill="1" applyBorder="1" applyAlignment="1" applyProtection="1">
      <alignment horizontal="center"/>
      <protection locked="0"/>
    </xf>
    <xf numFmtId="0" fontId="4" fillId="8" borderId="1" xfId="0" applyNumberFormat="1" applyFont="1" applyFill="1" applyBorder="1" applyProtection="1">
      <protection locked="0"/>
    </xf>
    <xf numFmtId="0" fontId="4" fillId="8" borderId="17" xfId="0" applyNumberFormat="1" applyFont="1" applyFill="1" applyBorder="1" applyProtection="1">
      <protection locked="0"/>
    </xf>
    <xf numFmtId="0" fontId="4" fillId="8" borderId="1" xfId="0" applyFont="1" applyFill="1" applyBorder="1" applyProtection="1">
      <protection locked="0"/>
    </xf>
    <xf numFmtId="0" fontId="4" fillId="8" borderId="17" xfId="0" applyFont="1" applyFill="1" applyBorder="1" applyProtection="1">
      <protection locked="0"/>
    </xf>
    <xf numFmtId="49" fontId="4" fillId="8" borderId="1" xfId="0" applyNumberFormat="1" applyFont="1" applyFill="1" applyBorder="1" applyProtection="1">
      <protection locked="0"/>
    </xf>
    <xf numFmtId="0" fontId="2" fillId="0" borderId="15" xfId="1" applyBorder="1" applyAlignment="1">
      <alignment horizontal="center" vertical="center" wrapText="1"/>
    </xf>
    <xf numFmtId="0" fontId="2" fillId="0" borderId="0" xfId="1" quotePrefix="1" applyFont="1"/>
    <xf numFmtId="49" fontId="4" fillId="8" borderId="1" xfId="0" applyNumberFormat="1" applyFont="1" applyFill="1" applyBorder="1" applyAlignment="1" applyProtection="1">
      <alignment horizontal="center"/>
      <protection locked="0"/>
    </xf>
    <xf numFmtId="49" fontId="4" fillId="8" borderId="1" xfId="0" quotePrefix="1" applyNumberFormat="1" applyFont="1" applyFill="1" applyBorder="1" applyAlignment="1" applyProtection="1">
      <alignment horizontal="center"/>
      <protection locked="0"/>
    </xf>
    <xf numFmtId="0" fontId="6" fillId="9" borderId="28" xfId="0" applyFont="1" applyFill="1" applyBorder="1" applyAlignment="1">
      <alignment horizontal="left"/>
    </xf>
    <xf numFmtId="49" fontId="2" fillId="0" borderId="0" xfId="1" applyNumberFormat="1" applyAlignment="1">
      <alignment horizontal="center" vertical="center" wrapText="1"/>
    </xf>
    <xf numFmtId="0" fontId="6" fillId="9" borderId="28" xfId="0" applyFont="1" applyFill="1" applyBorder="1" applyAlignment="1">
      <alignment horizontal="center"/>
    </xf>
    <xf numFmtId="0" fontId="2" fillId="0" borderId="25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24" xfId="1" quotePrefix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left" vertical="center"/>
    </xf>
    <xf numFmtId="0" fontId="2" fillId="0" borderId="26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 wrapText="1"/>
    </xf>
    <xf numFmtId="0" fontId="2" fillId="0" borderId="24" xfId="1" applyFill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2" fillId="0" borderId="18" xfId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2" fillId="0" borderId="20" xfId="1" applyFill="1" applyBorder="1" applyAlignment="1">
      <alignment horizontal="center" vertical="center"/>
    </xf>
    <xf numFmtId="0" fontId="2" fillId="0" borderId="26" xfId="1" applyFill="1" applyBorder="1" applyAlignment="1">
      <alignment horizontal="center" vertical="center"/>
    </xf>
    <xf numFmtId="0" fontId="7" fillId="0" borderId="1" xfId="0" applyNumberFormat="1" applyFont="1" applyFill="1" applyBorder="1" applyProtection="1"/>
    <xf numFmtId="0" fontId="2" fillId="2" borderId="3" xfId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0" fontId="2" fillId="3" borderId="27" xfId="1" applyFont="1" applyFill="1" applyBorder="1" applyAlignment="1" applyProtection="1">
      <alignment horizontal="center" vertical="center" wrapText="1"/>
      <protection locked="0"/>
    </xf>
    <xf numFmtId="14" fontId="2" fillId="4" borderId="0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Alignment="1">
      <alignment horizontal="center"/>
    </xf>
    <xf numFmtId="49" fontId="4" fillId="0" borderId="29" xfId="0" applyNumberFormat="1" applyFont="1" applyBorder="1" applyAlignment="1">
      <alignment horizontal="left"/>
    </xf>
    <xf numFmtId="49" fontId="4" fillId="0" borderId="30" xfId="0" applyNumberFormat="1" applyFont="1" applyBorder="1"/>
    <xf numFmtId="49" fontId="4" fillId="0" borderId="31" xfId="0" applyNumberFormat="1" applyFont="1" applyBorder="1" applyAlignment="1">
      <alignment horizontal="center"/>
    </xf>
    <xf numFmtId="49" fontId="4" fillId="0" borderId="32" xfId="0" applyNumberFormat="1" applyFont="1" applyBorder="1"/>
    <xf numFmtId="49" fontId="8" fillId="0" borderId="33" xfId="0" applyNumberFormat="1" applyFont="1" applyBorder="1" applyAlignment="1">
      <alignment horizontal="center"/>
    </xf>
    <xf numFmtId="49" fontId="8" fillId="0" borderId="34" xfId="0" applyNumberFormat="1" applyFont="1" applyBorder="1"/>
    <xf numFmtId="49" fontId="4" fillId="0" borderId="29" xfId="0" applyNumberFormat="1" applyFont="1" applyBorder="1"/>
    <xf numFmtId="49" fontId="4" fillId="0" borderId="33" xfId="0" applyNumberFormat="1" applyFont="1" applyBorder="1"/>
    <xf numFmtId="49" fontId="4" fillId="0" borderId="34" xfId="0" applyNumberFormat="1" applyFont="1" applyBorder="1"/>
    <xf numFmtId="49" fontId="8" fillId="0" borderId="31" xfId="0" applyNumberFormat="1" applyFont="1" applyBorder="1" applyAlignment="1">
      <alignment horizontal="center"/>
    </xf>
    <xf numFmtId="49" fontId="8" fillId="0" borderId="32" xfId="0" applyNumberFormat="1" applyFont="1" applyBorder="1"/>
    <xf numFmtId="49" fontId="4" fillId="0" borderId="30" xfId="0" applyNumberFormat="1" applyFont="1" applyBorder="1" applyAlignment="1">
      <alignment horizontal="left"/>
    </xf>
    <xf numFmtId="49" fontId="4" fillId="0" borderId="31" xfId="0" applyNumberFormat="1" applyFont="1" applyBorder="1"/>
    <xf numFmtId="49" fontId="4" fillId="0" borderId="32" xfId="0" applyNumberFormat="1" applyFont="1" applyBorder="1" applyAlignment="1">
      <alignment horizontal="center"/>
    </xf>
    <xf numFmtId="0" fontId="5" fillId="0" borderId="31" xfId="0" applyFont="1" applyBorder="1"/>
    <xf numFmtId="49" fontId="4" fillId="0" borderId="34" xfId="0" applyNumberFormat="1" applyFont="1" applyBorder="1" applyAlignment="1">
      <alignment horizontal="center"/>
    </xf>
    <xf numFmtId="49" fontId="4" fillId="0" borderId="30" xfId="0" applyNumberFormat="1" applyFont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49" fontId="4" fillId="0" borderId="31" xfId="0" applyNumberFormat="1" applyFont="1" applyBorder="1" applyAlignment="1">
      <alignment horizontal="left"/>
    </xf>
    <xf numFmtId="0" fontId="5" fillId="0" borderId="32" xfId="0" applyFont="1" applyBorder="1" applyAlignment="1">
      <alignment horizontal="center"/>
    </xf>
    <xf numFmtId="49" fontId="4" fillId="0" borderId="33" xfId="0" applyNumberFormat="1" applyFont="1" applyBorder="1" applyAlignment="1">
      <alignment horizontal="left"/>
    </xf>
    <xf numFmtId="49" fontId="4" fillId="0" borderId="29" xfId="0" applyNumberFormat="1" applyFont="1" applyBorder="1" applyAlignment="1">
      <alignment horizontal="center"/>
    </xf>
    <xf numFmtId="49" fontId="4" fillId="0" borderId="34" xfId="0" applyNumberFormat="1" applyFont="1" applyBorder="1" applyAlignment="1">
      <alignment horizontal="left"/>
    </xf>
    <xf numFmtId="49" fontId="4" fillId="0" borderId="32" xfId="0" applyNumberFormat="1" applyFont="1" applyBorder="1" applyAlignment="1">
      <alignment horizontal="left"/>
    </xf>
    <xf numFmtId="49" fontId="8" fillId="0" borderId="34" xfId="0" applyNumberFormat="1" applyFont="1" applyBorder="1" applyAlignment="1">
      <alignment horizontal="left"/>
    </xf>
    <xf numFmtId="0" fontId="2" fillId="0" borderId="12" xfId="1" applyFont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left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alignment horizontal="center" vertical="bottom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_LOD" displayName="T_LOD" ref="A1:AF11" totalsRowShown="0" headerRowDxfId="96" dataDxfId="95">
  <tableColumns count="32">
    <tableColumn id="1" name="Sheet Number" dataDxfId="94">
      <calculatedColumnFormula>[Phase Code]&amp;"-"&amp;[Facility Code]&amp;"-"&amp;[Discipline Code]&amp;"-"&amp;[@G Drawing Type Code]&amp;"-"&amp;IF([Level Code]="-",[Detail Code]&amp;[Order Number],[Level Code]&amp;[Zone Code])</calculatedColumnFormula>
    </tableColumn>
    <tableColumn id="17" name="Sheet Name" dataDxfId="93">
      <calculatedColumnFormula>[@G Drawing Type Name]&amp; IF([@G Title 3]="",""," - "&amp;[@G Title 3]&amp;IF([@G Title 4]="",""," - "&amp;[@G Title 4]))</calculatedColumnFormula>
    </tableColumn>
    <tableColumn id="21" name="Phase Code" dataDxfId="92"/>
    <tableColumn id="14" name="Phase Title" dataDxfId="91">
      <calculatedColumnFormula>VLOOKUP([Phase Code],T_Phases[],2,FALSE)</calculatedColumnFormula>
    </tableColumn>
    <tableColumn id="23" name="Discipline Code" dataDxfId="90"/>
    <tableColumn id="13" name="Discipline Title" dataDxfId="89">
      <calculatedColumnFormula>VLOOKUP([Discipline Code],T_Disciplines[],2,FALSE)</calculatedColumnFormula>
    </tableColumn>
    <tableColumn id="22" name="Facility Code" dataDxfId="88"/>
    <tableColumn id="18" name="Facility Title" dataDxfId="87">
      <calculatedColumnFormula>VLOOKUP([Facility Code],T_Facilities[],2,FALSE)</calculatedColumnFormula>
    </tableColumn>
    <tableColumn id="24" name="@G Drawing Type Code" dataDxfId="86">
      <calculatedColumnFormula>VLOOKUP([@G Drawing Type Name],T_DrawingTypes[],2,FALSE)</calculatedColumnFormula>
    </tableColumn>
    <tableColumn id="27" name="@G Drawing Type Name" dataDxfId="85"/>
    <tableColumn id="28" name="Level Code" dataDxfId="84">
      <calculatedColumnFormula>VLOOKUP([Level Name],T_Levels[],2,FALSE)</calculatedColumnFormula>
    </tableColumn>
    <tableColumn id="29" name="Level Name" dataDxfId="83"/>
    <tableColumn id="11" name="Zone Code" dataDxfId="82">
      <calculatedColumnFormula>VLOOKUP([Zone Name],T_Zones[],2,FALSE)</calculatedColumnFormula>
    </tableColumn>
    <tableColumn id="12" name="Zone Name" dataDxfId="81"/>
    <tableColumn id="31" name="Detail Code" dataDxfId="80">
      <calculatedColumnFormula>VLOOKUP([Detail Name],T_Details[],2,FALSE)</calculatedColumnFormula>
    </tableColumn>
    <tableColumn id="32" name="Detail Name" dataDxfId="79"/>
    <tableColumn id="19" name="Order Number" dataDxfId="78"/>
    <tableColumn id="15" name="@G Title 3" dataDxfId="77">
      <calculatedColumnFormula>IF([Level Name]&lt;&gt;"-",[Level Name]&amp;IF([Zone Name]="-",""," - "&amp;[Zone Name]),IF([Detail Name]="-","",[Detail Name]))</calculatedColumnFormula>
    </tableColumn>
    <tableColumn id="16" name="@G Title 4" dataDxfId="76"/>
    <tableColumn id="9" name="Current Revision" dataDxfId="75"/>
    <tableColumn id="10" name="Scale" dataDxfId="74"/>
    <tableColumn id="30" name="Format" dataDxfId="73"/>
    <tableColumn id="3" name="Designed By" dataDxfId="72"/>
    <tableColumn id="2" name="Drawn By" dataDxfId="71"/>
    <tableColumn id="4" name="Checked By" dataDxfId="70"/>
    <tableColumn id="5" name="Approved By" dataDxfId="69"/>
    <tableColumn id="20" name="@G Design By Date" dataDxfId="68"/>
    <tableColumn id="6" name="@G Drawn By Date" dataDxfId="67"/>
    <tableColumn id="7" name="@G Checked By Date" dataDxfId="66"/>
    <tableColumn id="8" name="@G Approved By Date" dataDxfId="65"/>
    <tableColumn id="25" name="RevitFileName" dataDxfId="64"/>
    <tableColumn id="26" name="TitleBlock" dataDxfId="63">
      <calculatedColumnFormula>VLOOKUP([Format],T_TitleBlocks[],2,FALSE)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_Scales" displayName="T_Scales" ref="Y1:Z6" totalsRowShown="0" headerRowDxfId="6" dataDxfId="4" headerRowBorderDxfId="5" tableBorderDxfId="3" totalsRowBorderDxfId="2">
  <autoFilter ref="Y1:Z6"/>
  <tableColumns count="2">
    <tableColumn id="1" name="Scale Label" dataDxfId="1"/>
    <tableColumn id="2" name="Scale Code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_Phases" displayName="T_Phases" ref="A1:B5" totalsRowShown="0" headerRowDxfId="62" dataDxfId="60" headerRowBorderDxfId="61" tableBorderDxfId="59" totalsRowBorderDxfId="58">
  <autoFilter ref="A1:B5">
    <filterColumn colId="1"/>
  </autoFilter>
  <tableColumns count="2">
    <tableColumn id="1" name="Phase Code" dataDxfId="57"/>
    <tableColumn id="2" name="Phase Title" dataDxfId="5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_Disciplines" displayName="T_Disciplines" ref="G1:H22" totalsRowShown="0" headerRowDxfId="55" dataDxfId="53" headerRowBorderDxfId="54" tableBorderDxfId="52" totalsRowBorderDxfId="51">
  <autoFilter ref="G1:H22"/>
  <tableColumns count="2">
    <tableColumn id="1" name="Discipline Code" dataDxfId="50"/>
    <tableColumn id="2" name="Discipline Title" dataDxfId="4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_Facilities" displayName="T_Facilities" ref="D1:E2" totalsRowShown="0" headerRowDxfId="48" dataDxfId="46" headerRowBorderDxfId="47" tableBorderDxfId="45" totalsRowBorderDxfId="44">
  <autoFilter ref="D1:E2"/>
  <tableColumns count="2">
    <tableColumn id="1" name="Facility Code" dataDxfId="43"/>
    <tableColumn id="2" name="Facility Title" dataDxfId="4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_DrawingTypes" displayName="T_DrawingTypes" ref="J1:K21" totalsRowShown="0" headerRowDxfId="41" dataDxfId="39" headerRowBorderDxfId="40" tableBorderDxfId="38" totalsRowBorderDxfId="37">
  <autoFilter ref="J1:K21">
    <filterColumn colId="0"/>
    <filterColumn colId="1"/>
  </autoFilter>
  <sortState ref="J2:K21">
    <sortCondition ref="J2"/>
  </sortState>
  <tableColumns count="2">
    <tableColumn id="4" name="Drawing Type Name" dataDxfId="36"/>
    <tableColumn id="3" name="Drawing Type Code" dataDxfId="3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8" name="T_Details" displayName="T_Details" ref="S1:T14" totalsRowShown="0" headerRowDxfId="34" dataDxfId="32" headerRowBorderDxfId="33" tableBorderDxfId="31" totalsRowBorderDxfId="30">
  <autoFilter ref="S1:T14"/>
  <tableColumns count="2">
    <tableColumn id="1" name="Detail Name" dataDxfId="29"/>
    <tableColumn id="2" name="Detail Code" dataDxfId="2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3" name="T_Zones" displayName="T_Zones" ref="P1:Q5" totalsRowShown="0" headerRowDxfId="27" dataDxfId="25" headerRowBorderDxfId="26" tableBorderDxfId="24" totalsRowBorderDxfId="23">
  <autoFilter ref="P1:Q5"/>
  <tableColumns count="2">
    <tableColumn id="1" name="Zone Name" dataDxfId="22"/>
    <tableColumn id="2" name="Zone Code" dataDxfId="2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2" name="T_Levels" displayName="T_Levels" ref="M1:N12" totalsRowShown="0" headerRowDxfId="20" dataDxfId="18" headerRowBorderDxfId="19" tableBorderDxfId="17" totalsRowBorderDxfId="16">
  <autoFilter ref="M1:N12"/>
  <tableColumns count="2">
    <tableColumn id="1" name="Level Name" dataDxfId="15"/>
    <tableColumn id="2" name="Level Code" dataDxfId="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7" name="T_TitleBlocks" displayName="T_TitleBlocks" ref="V1:W5" totalsRowShown="0" headerRowDxfId="13" dataDxfId="11" headerRowBorderDxfId="12" tableBorderDxfId="10" totalsRowBorderDxfId="9">
  <autoFilter ref="V1:W5"/>
  <tableColumns count="2">
    <tableColumn id="1" name="TitleBlock Format" dataDxfId="8"/>
    <tableColumn id="2" name="TitleBlock Name" dataDxfId="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RowHeight="15"/>
  <cols>
    <col min="1" max="1" width="21.28515625" style="79" bestFit="1" customWidth="1"/>
    <col min="2" max="2" width="47" style="79" customWidth="1"/>
    <col min="3" max="3" width="15.5703125" style="82" bestFit="1" customWidth="1"/>
    <col min="4" max="4" width="25.140625" style="79" customWidth="1"/>
    <col min="5" max="5" width="16.7109375" style="82" customWidth="1"/>
    <col min="6" max="6" width="18.5703125" style="79" bestFit="1" customWidth="1"/>
    <col min="7" max="7" width="16.28515625" style="82" bestFit="1" customWidth="1"/>
    <col min="8" max="8" width="17.28515625" style="79" bestFit="1" customWidth="1"/>
    <col min="9" max="9" width="27.85546875" style="82" bestFit="1" customWidth="1"/>
    <col min="10" max="10" width="28.140625" style="79" bestFit="1" customWidth="1"/>
    <col min="11" max="11" width="15" style="79" bestFit="1" customWidth="1"/>
    <col min="12" max="12" width="18.42578125" style="79" bestFit="1" customWidth="1"/>
    <col min="13" max="13" width="16.85546875" style="82" customWidth="1"/>
    <col min="14" max="14" width="14.5703125" style="79" bestFit="1" customWidth="1"/>
    <col min="15" max="15" width="15.140625" style="79" customWidth="1"/>
    <col min="16" max="16" width="26.7109375" style="79" customWidth="1"/>
    <col min="18" max="18" width="33" customWidth="1"/>
    <col min="19" max="19" width="17.5703125" style="79" customWidth="1"/>
    <col min="20" max="20" width="25.5703125" style="79" customWidth="1"/>
    <col min="21" max="21" width="23.28515625" style="85" customWidth="1"/>
    <col min="22" max="22" width="12.85546875" style="82" customWidth="1"/>
    <col min="23" max="23" width="16.5703125" style="79" customWidth="1"/>
    <col min="24" max="24" width="16.5703125" style="82" customWidth="1"/>
    <col min="25" max="26" width="16.5703125" style="79" customWidth="1"/>
    <col min="27" max="30" width="26.42578125" style="79" customWidth="1"/>
    <col min="31" max="31" width="32.85546875" style="79" bestFit="1" customWidth="1"/>
    <col min="32" max="32" width="34.5703125" style="79" customWidth="1"/>
    <col min="33" max="33" width="28.85546875" style="79" bestFit="1" customWidth="1"/>
    <col min="34" max="16384" width="11.42578125" style="79"/>
  </cols>
  <sheetData>
    <row r="1" spans="1:32" ht="14.25">
      <c r="A1" s="79" t="s">
        <v>12</v>
      </c>
      <c r="B1" s="79" t="s">
        <v>8</v>
      </c>
      <c r="C1" s="80" t="s">
        <v>64</v>
      </c>
      <c r="D1" s="79" t="s">
        <v>68</v>
      </c>
      <c r="E1" s="80" t="s">
        <v>57</v>
      </c>
      <c r="F1" s="79" t="s">
        <v>70</v>
      </c>
      <c r="G1" s="80" t="s">
        <v>58</v>
      </c>
      <c r="H1" s="79" t="s">
        <v>71</v>
      </c>
      <c r="I1" s="89" t="s">
        <v>65</v>
      </c>
      <c r="J1" s="81" t="s">
        <v>66</v>
      </c>
      <c r="K1" s="79" t="s">
        <v>59</v>
      </c>
      <c r="L1" s="79" t="s">
        <v>60</v>
      </c>
      <c r="M1" s="80" t="s">
        <v>63</v>
      </c>
      <c r="N1" s="79" t="s">
        <v>67</v>
      </c>
      <c r="O1" s="79" t="s">
        <v>61</v>
      </c>
      <c r="P1" s="79" t="s">
        <v>62</v>
      </c>
      <c r="Q1" s="79" t="s">
        <v>92</v>
      </c>
      <c r="R1" s="81" t="s">
        <v>5</v>
      </c>
      <c r="S1" s="81" t="s">
        <v>6</v>
      </c>
      <c r="T1" s="80" t="s">
        <v>7</v>
      </c>
      <c r="U1" s="85" t="s">
        <v>4</v>
      </c>
      <c r="V1" s="85" t="s">
        <v>9</v>
      </c>
      <c r="W1" s="80" t="s">
        <v>1</v>
      </c>
      <c r="X1" s="79" t="s">
        <v>0</v>
      </c>
      <c r="Y1" s="79" t="s">
        <v>2</v>
      </c>
      <c r="Z1" s="79" t="s">
        <v>3</v>
      </c>
      <c r="AA1" s="81" t="s">
        <v>13</v>
      </c>
      <c r="AB1" s="81" t="s">
        <v>14</v>
      </c>
      <c r="AC1" s="81" t="s">
        <v>15</v>
      </c>
      <c r="AD1" s="81" t="s">
        <v>16</v>
      </c>
      <c r="AE1" s="79" t="s">
        <v>17</v>
      </c>
      <c r="AF1" s="79" t="s">
        <v>18</v>
      </c>
    </row>
    <row r="2" spans="1:32" ht="14.25">
      <c r="A2" s="91" t="str">
        <f>[Phase Code]&amp;"-"&amp;[Facility Code]&amp;"-"&amp;[Discipline Code]&amp;"-"&amp;[@G Drawing Type Code]&amp;"-"&amp;IF([Level Code]="-",[Detail Code]&amp;[Order Number],[Level Code]&amp;[Zone Code])</f>
        <v>PD-B100-A-00-00000</v>
      </c>
      <c r="B2" s="91" t="str">
        <f>[@G Drawing Type Name]&amp; IF([@G Title 3]="",""," - "&amp;[@G Title 3]&amp;IF([@G Title 4]="",""," - "&amp;[@G Title 4]))</f>
        <v>COVER SHEET</v>
      </c>
      <c r="C2" s="97" t="s">
        <v>19</v>
      </c>
      <c r="D2" s="91" t="str">
        <f>VLOOKUP([Phase Code],T_Phases[],2,FALSE)</f>
        <v>PRELIMINARY DESIGN</v>
      </c>
      <c r="E2" s="97" t="s">
        <v>22</v>
      </c>
      <c r="F2" s="91" t="str">
        <f>VLOOKUP([Discipline Code],T_Disciplines[],2,FALSE)</f>
        <v>ARCHITECTURAL</v>
      </c>
      <c r="G2" s="97" t="s">
        <v>78</v>
      </c>
      <c r="H2" s="91" t="str">
        <f>VLOOKUP([Facility Code],T_Facilities[],2,FALSE)</f>
        <v>ATCT COMPLEX</v>
      </c>
      <c r="I2" s="93" t="str">
        <f>VLOOKUP([@G Drawing Type Name],T_DrawingTypes[],2,FALSE)</f>
        <v>00</v>
      </c>
      <c r="J2" s="99" t="s">
        <v>86</v>
      </c>
      <c r="K2" s="91" t="str">
        <f>VLOOKUP([Level Name],T_Levels[],2,FALSE)</f>
        <v>-</v>
      </c>
      <c r="L2" s="101" t="s">
        <v>42</v>
      </c>
      <c r="M2" s="95" t="str">
        <f>VLOOKUP([Zone Name],T_Zones[],2,FALSE)</f>
        <v>000</v>
      </c>
      <c r="N2" s="101" t="s">
        <v>42</v>
      </c>
      <c r="O2" s="91" t="str">
        <f>VLOOKUP([Detail Name],T_Details[],2,FALSE)</f>
        <v>00</v>
      </c>
      <c r="P2" s="101" t="s">
        <v>42</v>
      </c>
      <c r="Q2" s="103" t="s">
        <v>73</v>
      </c>
      <c r="R2" s="91" t="str">
        <f>IF([Level Name]&lt;&gt;"-",[Level Name]&amp;IF([Zone Name]="-",""," - "&amp;[Zone Name]),IF([Detail Name]="-","",[Detail Name]))</f>
        <v/>
      </c>
      <c r="S2" s="101" t="s">
        <v>91</v>
      </c>
      <c r="T2" s="97" t="s">
        <v>22</v>
      </c>
      <c r="U2" s="106" t="s">
        <v>126</v>
      </c>
      <c r="V2" s="106" t="s">
        <v>130</v>
      </c>
      <c r="W2" s="97" t="s">
        <v>82</v>
      </c>
      <c r="X2" s="97" t="s">
        <v>83</v>
      </c>
      <c r="Y2" s="97" t="s">
        <v>84</v>
      </c>
      <c r="Z2" s="97" t="s">
        <v>85</v>
      </c>
      <c r="AA2" s="106" t="s">
        <v>141</v>
      </c>
      <c r="AB2" s="106" t="s">
        <v>141</v>
      </c>
      <c r="AC2" s="106" t="s">
        <v>141</v>
      </c>
      <c r="AD2" s="106" t="s">
        <v>141</v>
      </c>
      <c r="AE2" s="103" t="s">
        <v>80</v>
      </c>
      <c r="AF2" s="123" t="str">
        <f>VLOOKUP([Format],T_TitleBlocks[],2,FALSE)</f>
        <v>@_A_Title Block A0_4581420</v>
      </c>
    </row>
    <row r="3" spans="1:32" ht="14.25">
      <c r="A3" s="91" t="str">
        <f>[Phase Code]&amp;"-"&amp;[Facility Code]&amp;"-"&amp;[Discipline Code]&amp;"-"&amp;[@G Drawing Type Code]&amp;"-"&amp;IF([Level Code]="-",[Detail Code]&amp;[Order Number],[Level Code]&amp;[Zone Code])</f>
        <v>PD-B100-A-00-00001</v>
      </c>
      <c r="B3" s="91" t="str">
        <f>[@G Drawing Type Name]&amp; IF([@G Title 3]="",""," - "&amp;[@G Title 3]&amp;IF([@G Title 4]="",""," - "&amp;[@G Title 4]))</f>
        <v>LIST OF DRAWINGS</v>
      </c>
      <c r="C3" s="97" t="s">
        <v>19</v>
      </c>
      <c r="D3" s="91" t="str">
        <f>VLOOKUP([Phase Code],T_Phases[],2,FALSE)</f>
        <v>PRELIMINARY DESIGN</v>
      </c>
      <c r="E3" s="97" t="s">
        <v>22</v>
      </c>
      <c r="F3" s="91" t="str">
        <f>VLOOKUP([Discipline Code],T_Disciplines[],2,FALSE)</f>
        <v>ARCHITECTURAL</v>
      </c>
      <c r="G3" s="97" t="s">
        <v>78</v>
      </c>
      <c r="H3" s="91" t="str">
        <f>VLOOKUP([Facility Code],T_Facilities[],2,FALSE)</f>
        <v>ATCT COMPLEX</v>
      </c>
      <c r="I3" s="93" t="str">
        <f>VLOOKUP([@G Drawing Type Name],T_DrawingTypes[],2,FALSE)</f>
        <v>00</v>
      </c>
      <c r="J3" s="99" t="s">
        <v>154</v>
      </c>
      <c r="K3" s="91" t="str">
        <f>VLOOKUP([Level Name],T_Levels[],2,FALSE)</f>
        <v>-</v>
      </c>
      <c r="L3" s="101" t="s">
        <v>42</v>
      </c>
      <c r="M3" s="95" t="str">
        <f>VLOOKUP([Zone Name],T_Zones[],2,FALSE)</f>
        <v>000</v>
      </c>
      <c r="N3" s="101" t="s">
        <v>42</v>
      </c>
      <c r="O3" s="91" t="str">
        <f>VLOOKUP([Detail Name],T_Details[],2,FALSE)</f>
        <v>00</v>
      </c>
      <c r="P3" s="101" t="s">
        <v>42</v>
      </c>
      <c r="Q3" s="103" t="s">
        <v>75</v>
      </c>
      <c r="R3" s="91" t="str">
        <f>IF([Level Name]&lt;&gt;"-",[Level Name]&amp;IF([Zone Name]="-",""," - "&amp;[Zone Name]),IF([Detail Name]="-","",[Detail Name]))</f>
        <v/>
      </c>
      <c r="S3" s="101"/>
      <c r="T3" s="97" t="s">
        <v>22</v>
      </c>
      <c r="U3" s="106" t="s">
        <v>126</v>
      </c>
      <c r="V3" s="106" t="s">
        <v>130</v>
      </c>
      <c r="W3" s="97" t="s">
        <v>82</v>
      </c>
      <c r="X3" s="97" t="s">
        <v>83</v>
      </c>
      <c r="Y3" s="97" t="s">
        <v>84</v>
      </c>
      <c r="Z3" s="97" t="s">
        <v>85</v>
      </c>
      <c r="AA3" s="106" t="s">
        <v>141</v>
      </c>
      <c r="AB3" s="106" t="s">
        <v>141</v>
      </c>
      <c r="AC3" s="106" t="s">
        <v>141</v>
      </c>
      <c r="AD3" s="106" t="s">
        <v>141</v>
      </c>
      <c r="AE3" s="103" t="s">
        <v>80</v>
      </c>
      <c r="AF3" s="123" t="str">
        <f>VLOOKUP([Format],T_TitleBlocks[],2,FALSE)</f>
        <v>@_A_Title Block A0_4581420</v>
      </c>
    </row>
    <row r="4" spans="1:32" ht="14.25">
      <c r="A4" s="91" t="str">
        <f>[Phase Code]&amp;"-"&amp;[Facility Code]&amp;"-"&amp;[Discipline Code]&amp;"-"&amp;[@G Drawing Type Code]&amp;"-"&amp;IF([Level Code]="-",[Detail Code]&amp;[Order Number],[Level Code]&amp;[Zone Code])</f>
        <v>PD-B100-A-00-00002</v>
      </c>
      <c r="B4" s="91" t="str">
        <f>[@G Drawing Type Name]&amp; IF([@G Title 3]="",""," - "&amp;[@G Title 3]&amp;IF([@G Title 4]="",""," - "&amp;[@G Title 4]))</f>
        <v>MASTER PLAN</v>
      </c>
      <c r="C4" s="97" t="s">
        <v>19</v>
      </c>
      <c r="D4" s="91" t="str">
        <f>VLOOKUP([Phase Code],T_Phases[],2,FALSE)</f>
        <v>PRELIMINARY DESIGN</v>
      </c>
      <c r="E4" s="97" t="s">
        <v>22</v>
      </c>
      <c r="F4" s="91" t="str">
        <f>VLOOKUP([Discipline Code],T_Disciplines[],2,FALSE)</f>
        <v>ARCHITECTURAL</v>
      </c>
      <c r="G4" s="97" t="s">
        <v>78</v>
      </c>
      <c r="H4" s="91" t="str">
        <f>VLOOKUP([Facility Code],T_Facilities[],2,FALSE)</f>
        <v>ATCT COMPLEX</v>
      </c>
      <c r="I4" s="93" t="str">
        <f>VLOOKUP([@G Drawing Type Name],T_DrawingTypes[],2,FALSE)</f>
        <v>00</v>
      </c>
      <c r="J4" s="99" t="s">
        <v>124</v>
      </c>
      <c r="K4" s="91" t="str">
        <f>VLOOKUP([Level Name],T_Levels[],2,FALSE)</f>
        <v>-</v>
      </c>
      <c r="L4" s="101" t="s">
        <v>42</v>
      </c>
      <c r="M4" s="95" t="str">
        <f>VLOOKUP([Zone Name],T_Zones[],2,FALSE)</f>
        <v>000</v>
      </c>
      <c r="N4" s="101" t="s">
        <v>72</v>
      </c>
      <c r="O4" s="91" t="str">
        <f>VLOOKUP([Detail Name],T_Details[],2,FALSE)</f>
        <v>00</v>
      </c>
      <c r="P4" s="101" t="s">
        <v>42</v>
      </c>
      <c r="Q4" s="103" t="s">
        <v>77</v>
      </c>
      <c r="R4" s="91" t="str">
        <f>IF([Level Name]&lt;&gt;"-",[Level Name]&amp;IF([Zone Name]="-",""," - "&amp;[Zone Name]),IF([Detail Name]="-","",[Detail Name]))</f>
        <v/>
      </c>
      <c r="S4" s="101"/>
      <c r="T4" s="97" t="s">
        <v>22</v>
      </c>
      <c r="U4" s="107" t="s">
        <v>153</v>
      </c>
      <c r="V4" s="106" t="s">
        <v>130</v>
      </c>
      <c r="W4" s="97" t="s">
        <v>82</v>
      </c>
      <c r="X4" s="97" t="s">
        <v>83</v>
      </c>
      <c r="Y4" s="97" t="s">
        <v>84</v>
      </c>
      <c r="Z4" s="97" t="s">
        <v>85</v>
      </c>
      <c r="AA4" s="106" t="s">
        <v>141</v>
      </c>
      <c r="AB4" s="106" t="s">
        <v>141</v>
      </c>
      <c r="AC4" s="106" t="s">
        <v>141</v>
      </c>
      <c r="AD4" s="106" t="s">
        <v>141</v>
      </c>
      <c r="AE4" s="103" t="s">
        <v>80</v>
      </c>
      <c r="AF4" s="123" t="str">
        <f>VLOOKUP([Format],T_TitleBlocks[],2,FALSE)</f>
        <v>@_A_Title Block A0_4581420</v>
      </c>
    </row>
    <row r="5" spans="1:32" ht="14.25">
      <c r="A5" s="91" t="str">
        <f>[Phase Code]&amp;"-"&amp;[Facility Code]&amp;"-"&amp;[Discipline Code]&amp;"-"&amp;[@G Drawing Type Code]&amp;"-"&amp;IF([Level Code]="-",[Detail Code]&amp;[Order Number],[Level Code]&amp;[Zone Code])</f>
        <v>PD-B100-A-01-99001</v>
      </c>
      <c r="B5" s="91" t="str">
        <f>[@G Drawing Type Name]&amp; IF([@G Title 3]="",""," - "&amp;[@G Title 3]&amp;IF([@G Title 4]="",""," - "&amp;[@G Title 4]))</f>
        <v>BUILDING PLAN - ALL LEVELS - ZONE 1</v>
      </c>
      <c r="C5" s="97" t="s">
        <v>19</v>
      </c>
      <c r="D5" s="91" t="str">
        <f>VLOOKUP([Phase Code],T_Phases[],2,FALSE)</f>
        <v>PRELIMINARY DESIGN</v>
      </c>
      <c r="E5" s="97" t="s">
        <v>22</v>
      </c>
      <c r="F5" s="91" t="str">
        <f>VLOOKUP([Discipline Code],T_Disciplines[],2,FALSE)</f>
        <v>ARCHITECTURAL</v>
      </c>
      <c r="G5" s="97" t="s">
        <v>78</v>
      </c>
      <c r="H5" s="91" t="str">
        <f>VLOOKUP([Facility Code],T_Facilities[],2,FALSE)</f>
        <v>ATCT COMPLEX</v>
      </c>
      <c r="I5" s="93" t="str">
        <f>VLOOKUP([@G Drawing Type Name],T_DrawingTypes[],2,FALSE)</f>
        <v>01</v>
      </c>
      <c r="J5" s="99" t="s">
        <v>205</v>
      </c>
      <c r="K5" s="91" t="str">
        <f>VLOOKUP([Level Name],T_Levels[],2,FALSE)</f>
        <v>99</v>
      </c>
      <c r="L5" s="101" t="s">
        <v>120</v>
      </c>
      <c r="M5" s="95" t="str">
        <f>VLOOKUP([Zone Name],T_Zones[],2,FALSE)</f>
        <v>001</v>
      </c>
      <c r="N5" s="101" t="s">
        <v>74</v>
      </c>
      <c r="O5" s="91" t="str">
        <f>VLOOKUP([Detail Name],T_Details[],2,FALSE)</f>
        <v>00</v>
      </c>
      <c r="P5" s="101" t="s">
        <v>42</v>
      </c>
      <c r="Q5" s="103" t="s">
        <v>115</v>
      </c>
      <c r="R5" s="91" t="str">
        <f>IF([Level Name]&lt;&gt;"-",[Level Name]&amp;IF([Zone Name]="-",""," - "&amp;[Zone Name]),IF([Detail Name]="-","",[Detail Name]))</f>
        <v>ALL LEVELS - ZONE 1</v>
      </c>
      <c r="S5" s="101"/>
      <c r="T5" s="97" t="s">
        <v>22</v>
      </c>
      <c r="U5" s="106" t="s">
        <v>153</v>
      </c>
      <c r="V5" s="106" t="s">
        <v>130</v>
      </c>
      <c r="W5" s="97" t="s">
        <v>82</v>
      </c>
      <c r="X5" s="97" t="s">
        <v>83</v>
      </c>
      <c r="Y5" s="97" t="s">
        <v>84</v>
      </c>
      <c r="Z5" s="97" t="s">
        <v>85</v>
      </c>
      <c r="AA5" s="106" t="s">
        <v>141</v>
      </c>
      <c r="AB5" s="106" t="s">
        <v>141</v>
      </c>
      <c r="AC5" s="106" t="s">
        <v>141</v>
      </c>
      <c r="AD5" s="106" t="s">
        <v>141</v>
      </c>
      <c r="AE5" s="103" t="s">
        <v>80</v>
      </c>
      <c r="AF5" s="123" t="str">
        <f>VLOOKUP([Format],T_TitleBlocks[],2,FALSE)</f>
        <v>@_A_Title Block A0_4581420</v>
      </c>
    </row>
    <row r="6" spans="1:32" ht="14.25">
      <c r="A6" s="91" t="str">
        <f>[Phase Code]&amp;"-"&amp;[Facility Code]&amp;"-"&amp;[Discipline Code]&amp;"-"&amp;[@G Drawing Type Code]&amp;"-"&amp;IF([Level Code]="-",[Detail Code]&amp;[Order Number],[Level Code]&amp;[Zone Code])</f>
        <v>PD-B100-A-01-10002</v>
      </c>
      <c r="B6" s="91" t="str">
        <f>[@G Drawing Type Name]&amp; IF([@G Title 3]="",""," - "&amp;[@G Title 3]&amp;IF([@G Title 4]="",""," - "&amp;[@G Title 4]))</f>
        <v>BUILDING PLAN - GROUND FLOOR - ZONE 2</v>
      </c>
      <c r="C6" s="97" t="s">
        <v>19</v>
      </c>
      <c r="D6" s="91" t="str">
        <f>VLOOKUP([Phase Code],T_Phases[],2,FALSE)</f>
        <v>PRELIMINARY DESIGN</v>
      </c>
      <c r="E6" s="97" t="s">
        <v>22</v>
      </c>
      <c r="F6" s="91" t="str">
        <f>VLOOKUP([Discipline Code],T_Disciplines[],2,FALSE)</f>
        <v>ARCHITECTURAL</v>
      </c>
      <c r="G6" s="97" t="s">
        <v>78</v>
      </c>
      <c r="H6" s="91" t="str">
        <f>VLOOKUP([Facility Code],T_Facilities[],2,FALSE)</f>
        <v>ATCT COMPLEX</v>
      </c>
      <c r="I6" s="93" t="str">
        <f>VLOOKUP([@G Drawing Type Name],T_DrawingTypes[],2,FALSE)</f>
        <v>01</v>
      </c>
      <c r="J6" s="99" t="s">
        <v>205</v>
      </c>
      <c r="K6" s="91" t="str">
        <f>VLOOKUP([Level Name],T_Levels[],2,FALSE)</f>
        <v>10</v>
      </c>
      <c r="L6" s="101" t="s">
        <v>38</v>
      </c>
      <c r="M6" s="95" t="str">
        <f>VLOOKUP([Zone Name],T_Zones[],2,FALSE)</f>
        <v>002</v>
      </c>
      <c r="N6" s="101" t="s">
        <v>76</v>
      </c>
      <c r="O6" s="91" t="str">
        <f>VLOOKUP([Detail Name],T_Details[],2,FALSE)</f>
        <v>00</v>
      </c>
      <c r="P6" s="101" t="s">
        <v>42</v>
      </c>
      <c r="Q6" s="103" t="s">
        <v>116</v>
      </c>
      <c r="R6" s="91" t="str">
        <f>IF([Level Name]&lt;&gt;"-",[Level Name]&amp;IF([Zone Name]="-",""," - "&amp;[Zone Name]),IF([Detail Name]="-","",[Detail Name]))</f>
        <v>GROUND FLOOR - ZONE 2</v>
      </c>
      <c r="S6" s="101"/>
      <c r="T6" s="97" t="s">
        <v>22</v>
      </c>
      <c r="U6" s="106" t="s">
        <v>153</v>
      </c>
      <c r="V6" s="106" t="s">
        <v>130</v>
      </c>
      <c r="W6" s="97" t="s">
        <v>82</v>
      </c>
      <c r="X6" s="97" t="s">
        <v>83</v>
      </c>
      <c r="Y6" s="97" t="s">
        <v>84</v>
      </c>
      <c r="Z6" s="97" t="s">
        <v>85</v>
      </c>
      <c r="AA6" s="106" t="s">
        <v>141</v>
      </c>
      <c r="AB6" s="106" t="s">
        <v>141</v>
      </c>
      <c r="AC6" s="106" t="s">
        <v>141</v>
      </c>
      <c r="AD6" s="106" t="s">
        <v>141</v>
      </c>
      <c r="AE6" s="103" t="s">
        <v>80</v>
      </c>
      <c r="AF6" s="123" t="str">
        <f>VLOOKUP([Format],T_TitleBlocks[],2,FALSE)</f>
        <v>@_A_Title Block A0_4581420</v>
      </c>
    </row>
    <row r="7" spans="1:32" ht="14.25">
      <c r="A7" s="91" t="str">
        <f>[Phase Code]&amp;"-"&amp;[Facility Code]&amp;"-"&amp;[Discipline Code]&amp;"-"&amp;[@G Drawing Type Code]&amp;"-"&amp;IF([Level Code]="-",[Detail Code]&amp;[Order Number],[Level Code]&amp;[Zone Code])</f>
        <v>PD-B100-A-01-11002</v>
      </c>
      <c r="B7" s="91" t="str">
        <f>[@G Drawing Type Name]&amp; IF([@G Title 3]="",""," - "&amp;[@G Title 3]&amp;IF([@G Title 4]="",""," - "&amp;[@G Title 4]))</f>
        <v>BUILDING PLAN - LEVEL 1 - ZONE 2</v>
      </c>
      <c r="C7" s="97" t="s">
        <v>19</v>
      </c>
      <c r="D7" s="91" t="str">
        <f>VLOOKUP([Phase Code],T_Phases[],2,FALSE)</f>
        <v>PRELIMINARY DESIGN</v>
      </c>
      <c r="E7" s="97" t="s">
        <v>22</v>
      </c>
      <c r="F7" s="91" t="str">
        <f>VLOOKUP([Discipline Code],T_Disciplines[],2,FALSE)</f>
        <v>ARCHITECTURAL</v>
      </c>
      <c r="G7" s="97" t="s">
        <v>78</v>
      </c>
      <c r="H7" s="91" t="str">
        <f>VLOOKUP([Facility Code],T_Facilities[],2,FALSE)</f>
        <v>ATCT COMPLEX</v>
      </c>
      <c r="I7" s="93" t="str">
        <f>VLOOKUP([@G Drawing Type Name],T_DrawingTypes[],2,FALSE)</f>
        <v>01</v>
      </c>
      <c r="J7" s="99" t="s">
        <v>205</v>
      </c>
      <c r="K7" s="91" t="str">
        <f>VLOOKUP([Level Name],T_Levels[],2,FALSE)</f>
        <v>11</v>
      </c>
      <c r="L7" s="101" t="s">
        <v>39</v>
      </c>
      <c r="M7" s="95" t="str">
        <f>VLOOKUP([Zone Name],T_Zones[],2,FALSE)</f>
        <v>002</v>
      </c>
      <c r="N7" s="101" t="s">
        <v>76</v>
      </c>
      <c r="O7" s="91" t="str">
        <f>VLOOKUP([Detail Name],T_Details[],2,FALSE)</f>
        <v>00</v>
      </c>
      <c r="P7" s="101" t="s">
        <v>42</v>
      </c>
      <c r="Q7" s="103" t="s">
        <v>117</v>
      </c>
      <c r="R7" s="91" t="str">
        <f>IF([Level Name]&lt;&gt;"-",[Level Name]&amp;IF([Zone Name]="-",""," - "&amp;[Zone Name]),IF([Detail Name]="-","",[Detail Name]))</f>
        <v>LEVEL 1 - ZONE 2</v>
      </c>
      <c r="S7" s="101"/>
      <c r="T7" s="97" t="s">
        <v>22</v>
      </c>
      <c r="U7" s="106" t="s">
        <v>153</v>
      </c>
      <c r="V7" s="106" t="s">
        <v>130</v>
      </c>
      <c r="W7" s="97" t="s">
        <v>82</v>
      </c>
      <c r="X7" s="97" t="s">
        <v>83</v>
      </c>
      <c r="Y7" s="97" t="s">
        <v>84</v>
      </c>
      <c r="Z7" s="97" t="s">
        <v>85</v>
      </c>
      <c r="AA7" s="106" t="s">
        <v>141</v>
      </c>
      <c r="AB7" s="106" t="s">
        <v>141</v>
      </c>
      <c r="AC7" s="106" t="s">
        <v>141</v>
      </c>
      <c r="AD7" s="106" t="s">
        <v>141</v>
      </c>
      <c r="AE7" s="103" t="s">
        <v>80</v>
      </c>
      <c r="AF7" s="123" t="str">
        <f>VLOOKUP([Format],T_TitleBlocks[],2,FALSE)</f>
        <v>@_A_Title Block A0_4581420</v>
      </c>
    </row>
    <row r="8" spans="1:32" ht="14.25">
      <c r="A8" s="91" t="str">
        <f>[Phase Code]&amp;"-"&amp;[Facility Code]&amp;"-"&amp;[Discipline Code]&amp;"-"&amp;[@G Drawing Type Code]&amp;"-"&amp;IF([Level Code]="-",[Detail Code]&amp;[Order Number],[Level Code]&amp;[Zone Code])</f>
        <v>PD-B100-A-01-13002</v>
      </c>
      <c r="B8" s="91" t="str">
        <f>[@G Drawing Type Name]&amp; IF([@G Title 3]="",""," - "&amp;[@G Title 3]&amp;IF([@G Title 4]="",""," - "&amp;[@G Title 4]))</f>
        <v>BUILDING PLAN - LEVEL 3 - ZONE 2</v>
      </c>
      <c r="C8" s="97" t="s">
        <v>19</v>
      </c>
      <c r="D8" s="91" t="str">
        <f>VLOOKUP([Phase Code],T_Phases[],2,FALSE)</f>
        <v>PRELIMINARY DESIGN</v>
      </c>
      <c r="E8" s="97" t="s">
        <v>22</v>
      </c>
      <c r="F8" s="91" t="str">
        <f>VLOOKUP([Discipline Code],T_Disciplines[],2,FALSE)</f>
        <v>ARCHITECTURAL</v>
      </c>
      <c r="G8" s="97" t="s">
        <v>78</v>
      </c>
      <c r="H8" s="91" t="str">
        <f>VLOOKUP([Facility Code],T_Facilities[],2,FALSE)</f>
        <v>ATCT COMPLEX</v>
      </c>
      <c r="I8" s="93" t="str">
        <f>VLOOKUP([@G Drawing Type Name],T_DrawingTypes[],2,FALSE)</f>
        <v>01</v>
      </c>
      <c r="J8" s="99" t="s">
        <v>205</v>
      </c>
      <c r="K8" s="91" t="str">
        <f>VLOOKUP([Level Name],T_Levels[],2,FALSE)</f>
        <v>13</v>
      </c>
      <c r="L8" s="101" t="s">
        <v>108</v>
      </c>
      <c r="M8" s="95" t="str">
        <f>VLOOKUP([Zone Name],T_Zones[],2,FALSE)</f>
        <v>002</v>
      </c>
      <c r="N8" s="101" t="s">
        <v>76</v>
      </c>
      <c r="O8" s="91" t="str">
        <f>VLOOKUP([Detail Name],T_Details[],2,FALSE)</f>
        <v>00</v>
      </c>
      <c r="P8" s="101" t="s">
        <v>42</v>
      </c>
      <c r="Q8" s="103" t="s">
        <v>118</v>
      </c>
      <c r="R8" s="91" t="str">
        <f>IF([Level Name]&lt;&gt;"-",[Level Name]&amp;IF([Zone Name]="-",""," - "&amp;[Zone Name]),IF([Detail Name]="-","",[Detail Name]))</f>
        <v>LEVEL 3 - ZONE 2</v>
      </c>
      <c r="S8" s="101"/>
      <c r="T8" s="97" t="s">
        <v>22</v>
      </c>
      <c r="U8" s="106" t="s">
        <v>153</v>
      </c>
      <c r="V8" s="106" t="s">
        <v>130</v>
      </c>
      <c r="W8" s="97" t="s">
        <v>82</v>
      </c>
      <c r="X8" s="97" t="s">
        <v>83</v>
      </c>
      <c r="Y8" s="97" t="s">
        <v>84</v>
      </c>
      <c r="Z8" s="97" t="s">
        <v>85</v>
      </c>
      <c r="AA8" s="106" t="s">
        <v>141</v>
      </c>
      <c r="AB8" s="106" t="s">
        <v>141</v>
      </c>
      <c r="AC8" s="106" t="s">
        <v>141</v>
      </c>
      <c r="AD8" s="106" t="s">
        <v>141</v>
      </c>
      <c r="AE8" s="103" t="s">
        <v>80</v>
      </c>
      <c r="AF8" s="123" t="str">
        <f>VLOOKUP([Format],T_TitleBlocks[],2,FALSE)</f>
        <v>@_A_Title Block A0_4581420</v>
      </c>
    </row>
    <row r="9" spans="1:32" ht="14.25">
      <c r="A9" s="92" t="str">
        <f>[Phase Code]&amp;"-"&amp;[Facility Code]&amp;"-"&amp;[Discipline Code]&amp;"-"&amp;[@G Drawing Type Code]&amp;"-"&amp;IF([Level Code]="-",[Detail Code]&amp;[Order Number],[Level Code]&amp;[Zone Code])</f>
        <v>PD-B100-A-01-90002</v>
      </c>
      <c r="B9" s="92" t="str">
        <f>[@G Drawing Type Name]&amp; IF([@G Title 3]="",""," - "&amp;[@G Title 3]&amp;IF([@G Title 4]="",""," - "&amp;[@G Title 4]))</f>
        <v>BUILDING PLAN - ROOF - ZONE 2</v>
      </c>
      <c r="C9" s="98" t="s">
        <v>19</v>
      </c>
      <c r="D9" s="92" t="str">
        <f>VLOOKUP([Phase Code],T_Phases[],2,FALSE)</f>
        <v>PRELIMINARY DESIGN</v>
      </c>
      <c r="E9" s="98" t="s">
        <v>22</v>
      </c>
      <c r="F9" s="92" t="str">
        <f>VLOOKUP([Discipline Code],T_Disciplines[],2,FALSE)</f>
        <v>ARCHITECTURAL</v>
      </c>
      <c r="G9" s="98" t="s">
        <v>78</v>
      </c>
      <c r="H9" s="92" t="str">
        <f>VLOOKUP([Facility Code],T_Facilities[],2,FALSE)</f>
        <v>ATCT COMPLEX</v>
      </c>
      <c r="I9" s="94" t="str">
        <f>VLOOKUP([@G Drawing Type Name],T_DrawingTypes[],2,FALSE)</f>
        <v>01</v>
      </c>
      <c r="J9" s="100" t="s">
        <v>205</v>
      </c>
      <c r="K9" s="92" t="str">
        <f>VLOOKUP([Level Name],T_Levels[],2,FALSE)</f>
        <v>90</v>
      </c>
      <c r="L9" s="102" t="s">
        <v>41</v>
      </c>
      <c r="M9" s="96" t="str">
        <f>VLOOKUP([Zone Name],T_Zones[],2,FALSE)</f>
        <v>002</v>
      </c>
      <c r="N9" s="102" t="s">
        <v>76</v>
      </c>
      <c r="O9" s="92" t="str">
        <f>VLOOKUP([Detail Name],T_Details[],2,FALSE)</f>
        <v>00</v>
      </c>
      <c r="P9" s="102" t="s">
        <v>42</v>
      </c>
      <c r="Q9" s="103" t="s">
        <v>119</v>
      </c>
      <c r="R9" s="92" t="str">
        <f>IF([Level Name]&lt;&gt;"-",[Level Name]&amp;IF([Zone Name]="-",""," - "&amp;[Zone Name]),IF([Detail Name]="-","",[Detail Name]))</f>
        <v>ROOF - ZONE 2</v>
      </c>
      <c r="S9" s="102"/>
      <c r="T9" s="97" t="s">
        <v>22</v>
      </c>
      <c r="U9" s="106" t="s">
        <v>153</v>
      </c>
      <c r="V9" s="106" t="s">
        <v>130</v>
      </c>
      <c r="W9" s="97" t="s">
        <v>82</v>
      </c>
      <c r="X9" s="97" t="s">
        <v>83</v>
      </c>
      <c r="Y9" s="97" t="s">
        <v>84</v>
      </c>
      <c r="Z9" s="97" t="s">
        <v>85</v>
      </c>
      <c r="AA9" s="106" t="s">
        <v>141</v>
      </c>
      <c r="AB9" s="106" t="s">
        <v>141</v>
      </c>
      <c r="AC9" s="106" t="s">
        <v>141</v>
      </c>
      <c r="AD9" s="106" t="s">
        <v>141</v>
      </c>
      <c r="AE9" s="103" t="s">
        <v>80</v>
      </c>
      <c r="AF9" s="123" t="str">
        <f>VLOOKUP([Format],T_TitleBlocks[],2,FALSE)</f>
        <v>@_A_Title Block A0_4581420</v>
      </c>
    </row>
    <row r="10" spans="1:32" ht="14.25">
      <c r="A10" s="91" t="str">
        <f>[Phase Code]&amp;"-"&amp;[Facility Code]&amp;"-"&amp;[Discipline Code]&amp;"-"&amp;[@G Drawing Type Code]&amp;"-"&amp;IF([Level Code]="-",[Detail Code]&amp;[Order Number],[Level Code]&amp;[Zone Code])</f>
        <v>PD-B100-A-02-00008</v>
      </c>
      <c r="B10" s="91" t="str">
        <f>[@G Drawing Type Name]&amp; IF([@G Title 3]="",""," - "&amp;[@G Title 3]&amp;IF([@G Title 4]="",""," - "&amp;[@G Title 4]))</f>
        <v>ELEVATIONS</v>
      </c>
      <c r="C10" s="97" t="s">
        <v>19</v>
      </c>
      <c r="D10" s="91" t="str">
        <f>VLOOKUP([Phase Code],T_Phases[],2,FALSE)</f>
        <v>PRELIMINARY DESIGN</v>
      </c>
      <c r="E10" s="97" t="s">
        <v>22</v>
      </c>
      <c r="F10" s="91" t="str">
        <f>VLOOKUP([Discipline Code],T_Disciplines[],2,FALSE)</f>
        <v>ARCHITECTURAL</v>
      </c>
      <c r="G10" s="97" t="s">
        <v>78</v>
      </c>
      <c r="H10" s="91" t="str">
        <f>VLOOKUP([Facility Code],T_Facilities[],2,FALSE)</f>
        <v>ATCT COMPLEX</v>
      </c>
      <c r="I10" s="93" t="str">
        <f>VLOOKUP([@G Drawing Type Name],T_DrawingTypes[],2,FALSE)</f>
        <v>02</v>
      </c>
      <c r="J10" s="99" t="s">
        <v>88</v>
      </c>
      <c r="K10" s="91" t="str">
        <f>VLOOKUP([Level Name],T_Levels[],2,FALSE)</f>
        <v>-</v>
      </c>
      <c r="L10" s="101" t="s">
        <v>42</v>
      </c>
      <c r="M10" s="95" t="str">
        <f>VLOOKUP([Zone Name],T_Zones[],2,FALSE)</f>
        <v>000</v>
      </c>
      <c r="N10" s="101" t="s">
        <v>72</v>
      </c>
      <c r="O10" s="91" t="str">
        <f>VLOOKUP([Detail Name],T_Details[],2,FALSE)</f>
        <v>00</v>
      </c>
      <c r="P10" s="101" t="s">
        <v>42</v>
      </c>
      <c r="Q10" s="103" t="s">
        <v>122</v>
      </c>
      <c r="R10" s="91" t="str">
        <f>IF([Level Name]&lt;&gt;"-",[Level Name]&amp;IF([Zone Name]="-",""," - "&amp;[Zone Name]),IF([Detail Name]="-","",[Detail Name]))</f>
        <v/>
      </c>
      <c r="S10" s="101"/>
      <c r="T10" s="97" t="s">
        <v>22</v>
      </c>
      <c r="U10" s="106" t="s">
        <v>153</v>
      </c>
      <c r="V10" s="106" t="s">
        <v>130</v>
      </c>
      <c r="W10" s="97" t="s">
        <v>82</v>
      </c>
      <c r="X10" s="97" t="s">
        <v>83</v>
      </c>
      <c r="Y10" s="97" t="s">
        <v>84</v>
      </c>
      <c r="Z10" s="97" t="s">
        <v>85</v>
      </c>
      <c r="AA10" s="106" t="s">
        <v>141</v>
      </c>
      <c r="AB10" s="106" t="s">
        <v>141</v>
      </c>
      <c r="AC10" s="106" t="s">
        <v>141</v>
      </c>
      <c r="AD10" s="106" t="s">
        <v>141</v>
      </c>
      <c r="AE10" s="103" t="s">
        <v>80</v>
      </c>
      <c r="AF10" s="123" t="str">
        <f>VLOOKUP([Format],T_TitleBlocks[],2,FALSE)</f>
        <v>@_A_Title Block A0_4581420</v>
      </c>
    </row>
    <row r="11" spans="1:32" ht="14.25">
      <c r="A11" s="91" t="str">
        <f>[Phase Code]&amp;"-"&amp;[Facility Code]&amp;"-"&amp;[Discipline Code]&amp;"-"&amp;[@G Drawing Type Code]&amp;"-"&amp;IF([Level Code]="-",[Detail Code]&amp;[Order Number],[Level Code]&amp;[Zone Code])</f>
        <v>PD-B100-A-03-00009</v>
      </c>
      <c r="B11" s="91" t="str">
        <f>[@G Drawing Type Name]&amp; IF([@G Title 3]="",""," - "&amp;[@G Title 3]&amp;IF([@G Title 4]="",""," - "&amp;[@G Title 4]))</f>
        <v>SECTIONS</v>
      </c>
      <c r="C11" s="97" t="s">
        <v>19</v>
      </c>
      <c r="D11" s="91" t="str">
        <f>VLOOKUP([Phase Code],T_Phases[],2,FALSE)</f>
        <v>PRELIMINARY DESIGN</v>
      </c>
      <c r="E11" s="97" t="s">
        <v>22</v>
      </c>
      <c r="F11" s="91" t="str">
        <f>VLOOKUP([Discipline Code],T_Disciplines[],2,FALSE)</f>
        <v>ARCHITECTURAL</v>
      </c>
      <c r="G11" s="97" t="s">
        <v>78</v>
      </c>
      <c r="H11" s="91" t="str">
        <f>VLOOKUP([Facility Code],T_Facilities[],2,FALSE)</f>
        <v>ATCT COMPLEX</v>
      </c>
      <c r="I11" s="93" t="str">
        <f>VLOOKUP([@G Drawing Type Name],T_DrawingTypes[],2,FALSE)</f>
        <v>03</v>
      </c>
      <c r="J11" s="99" t="s">
        <v>89</v>
      </c>
      <c r="K11" s="91" t="str">
        <f>VLOOKUP([Level Name],T_Levels[],2,FALSE)</f>
        <v>-</v>
      </c>
      <c r="L11" s="101" t="s">
        <v>42</v>
      </c>
      <c r="M11" s="95" t="str">
        <f>VLOOKUP([Zone Name],T_Zones[],2,FALSE)</f>
        <v>000</v>
      </c>
      <c r="N11" s="101" t="s">
        <v>72</v>
      </c>
      <c r="O11" s="91" t="str">
        <f>VLOOKUP([Detail Name],T_Details[],2,FALSE)</f>
        <v>00</v>
      </c>
      <c r="P11" s="101" t="s">
        <v>42</v>
      </c>
      <c r="Q11" s="103" t="s">
        <v>123</v>
      </c>
      <c r="R11" s="91" t="str">
        <f>IF([Level Name]&lt;&gt;"-",[Level Name]&amp;IF([Zone Name]="-",""," - "&amp;[Zone Name]),IF([Detail Name]="-","",[Detail Name]))</f>
        <v/>
      </c>
      <c r="S11" s="101"/>
      <c r="T11" s="97" t="s">
        <v>22</v>
      </c>
      <c r="U11" s="106" t="s">
        <v>153</v>
      </c>
      <c r="V11" s="106" t="s">
        <v>130</v>
      </c>
      <c r="W11" s="97" t="s">
        <v>82</v>
      </c>
      <c r="X11" s="97" t="s">
        <v>83</v>
      </c>
      <c r="Y11" s="97" t="s">
        <v>84</v>
      </c>
      <c r="Z11" s="97" t="s">
        <v>85</v>
      </c>
      <c r="AA11" s="106" t="s">
        <v>141</v>
      </c>
      <c r="AB11" s="106" t="s">
        <v>141</v>
      </c>
      <c r="AC11" s="106" t="s">
        <v>141</v>
      </c>
      <c r="AD11" s="106" t="s">
        <v>141</v>
      </c>
      <c r="AE11" s="103" t="s">
        <v>80</v>
      </c>
      <c r="AF11" s="123" t="str">
        <f>VLOOKUP([Format],T_TitleBlocks[],2,FALSE)</f>
        <v>@_A_Title Block A0_4581420</v>
      </c>
    </row>
  </sheetData>
  <dataValidations count="9">
    <dataValidation type="list" showInputMessage="1" showErrorMessage="1" sqref="N2:N11">
      <formula1>INDIRECT("T_Zones[Zone Name]")</formula1>
    </dataValidation>
    <dataValidation type="list" showInputMessage="1" showErrorMessage="1" sqref="L2:L11">
      <formula1>INDIRECT("T_Levels[Level Name]")</formula1>
    </dataValidation>
    <dataValidation type="list" showInputMessage="1" showErrorMessage="1" sqref="P2:P11">
      <formula1>INDIRECT("T_Details[Detail Name]")</formula1>
    </dataValidation>
    <dataValidation type="list" showInputMessage="1" showErrorMessage="1" sqref="E2:E11">
      <formula1>INDIRECT("T_Disciplines[Discipline Code]")</formula1>
    </dataValidation>
    <dataValidation type="list" showInputMessage="1" showErrorMessage="1" sqref="G2:G11">
      <formula1>INDIRECT("T_facilities[Facility Code]")</formula1>
    </dataValidation>
    <dataValidation type="list" showInputMessage="1" showErrorMessage="1" sqref="V2:V11">
      <formula1>INDIRECT("T_TitleBlocks[TitleBlock Format]")</formula1>
    </dataValidation>
    <dataValidation type="list" showInputMessage="1" showErrorMessage="1" sqref="C2:C11">
      <formula1>INDIRECT("T_Phases[Phase Code]")</formula1>
    </dataValidation>
    <dataValidation type="list" showInputMessage="1" showErrorMessage="1" sqref="J2:J11">
      <formula1>INDIRECT("T_DrawingTypes[Drawing Type Name]")</formula1>
    </dataValidation>
    <dataValidation type="list" showInputMessage="1" showErrorMessage="1" sqref="U2:U11">
      <formula1>INDIRECT("T_Scales[Scale Label]")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8" scale="54" fitToWidth="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5"/>
  <sheetViews>
    <sheetView tabSelected="1" view="pageBreakPreview" zoomScale="70" zoomScaleNormal="85" zoomScaleSheetLayoutView="70" workbookViewId="0">
      <selection activeCell="D38" sqref="D38"/>
    </sheetView>
  </sheetViews>
  <sheetFormatPr baseColWidth="10" defaultRowHeight="12.75"/>
  <cols>
    <col min="1" max="1" width="21.85546875" style="1" customWidth="1"/>
    <col min="2" max="2" width="25" style="5" customWidth="1"/>
    <col min="3" max="3" width="18.28515625" style="3" customWidth="1"/>
    <col min="4" max="4" width="21.28515625" style="3" customWidth="1"/>
    <col min="5" max="5" width="22.5703125" style="3" customWidth="1"/>
    <col min="6" max="6" width="22" style="3" customWidth="1"/>
    <col min="7" max="7" width="10" style="3" customWidth="1"/>
    <col min="8" max="8" width="107.28515625" style="3" bestFit="1" customWidth="1"/>
    <col min="9" max="9" width="14.42578125" style="5" customWidth="1"/>
    <col min="10" max="10" width="10" style="3" customWidth="1"/>
    <col min="11" max="15" width="14.42578125" style="3" customWidth="1"/>
    <col min="16" max="16" width="26.42578125" style="6" hidden="1" customWidth="1"/>
    <col min="17" max="17" width="26.42578125" style="3" customWidth="1"/>
    <col min="18" max="16384" width="11.42578125" style="3"/>
  </cols>
  <sheetData>
    <row r="1" spans="1:17" ht="15">
      <c r="A1" s="1" t="s">
        <v>138</v>
      </c>
      <c r="B1" s="2" t="s">
        <v>68</v>
      </c>
      <c r="C1" s="2" t="s">
        <v>71</v>
      </c>
      <c r="D1" s="2" t="s">
        <v>70</v>
      </c>
      <c r="E1" s="105" t="s">
        <v>66</v>
      </c>
      <c r="F1" s="2" t="s">
        <v>12</v>
      </c>
      <c r="G1" s="108" t="s">
        <v>7</v>
      </c>
      <c r="H1" s="2" t="s">
        <v>8</v>
      </c>
      <c r="I1" s="4" t="s">
        <v>9</v>
      </c>
      <c r="J1" s="3" t="s">
        <v>4</v>
      </c>
      <c r="K1" s="4" t="s">
        <v>1</v>
      </c>
      <c r="L1" s="4" t="s">
        <v>0</v>
      </c>
      <c r="M1" s="4" t="s">
        <v>2</v>
      </c>
      <c r="N1" s="4" t="s">
        <v>3</v>
      </c>
      <c r="O1" s="105" t="s">
        <v>13</v>
      </c>
      <c r="Q1" s="110" t="s">
        <v>17</v>
      </c>
    </row>
    <row r="2" spans="1:17" ht="13.5" thickBot="1">
      <c r="A2" s="1" t="s">
        <v>139</v>
      </c>
      <c r="B2" s="5">
        <f>MATCH(B1,T_LOD[#Headers],0)</f>
        <v>4</v>
      </c>
      <c r="C2" s="3">
        <f>MATCH(C1,T_LOD[#Headers],0)</f>
        <v>8</v>
      </c>
      <c r="D2" s="3">
        <f>MATCH(D1,T_LOD[#Headers],0)</f>
        <v>6</v>
      </c>
      <c r="E2" s="3">
        <f>MATCH(E1,T_LOD[#Headers],0)</f>
        <v>10</v>
      </c>
      <c r="F2" s="3">
        <f>MATCH(F1,T_LOD[#Headers],0)</f>
        <v>1</v>
      </c>
      <c r="G2" s="3">
        <f>MATCH(G1,T_LOD[#Headers],0)</f>
        <v>20</v>
      </c>
      <c r="H2" s="3">
        <f>MATCH(H1,T_LOD[#Headers],0)</f>
        <v>2</v>
      </c>
      <c r="I2" s="3">
        <f>MATCH(I1,T_LOD[#Headers],0)</f>
        <v>22</v>
      </c>
      <c r="J2" s="3">
        <f>MATCH(J1,T_LOD[#Headers],0)</f>
        <v>21</v>
      </c>
      <c r="K2" s="3">
        <f>MATCH(K1,T_LOD[#Headers],0)</f>
        <v>23</v>
      </c>
      <c r="L2" s="3">
        <f>MATCH(L1,T_LOD[#Headers],0)</f>
        <v>24</v>
      </c>
      <c r="M2" s="3">
        <f>MATCH(M1,T_LOD[#Headers],0)</f>
        <v>25</v>
      </c>
      <c r="N2" s="3">
        <f>MATCH(N1,T_LOD[#Headers],0)</f>
        <v>26</v>
      </c>
      <c r="O2" s="3">
        <f>MATCH(O1,T_LOD[#Headers],0)</f>
        <v>27</v>
      </c>
      <c r="P2" s="3" t="e">
        <f>MATCH(P1,T_LOD[#Headers],0)</f>
        <v>#N/A</v>
      </c>
      <c r="Q2" s="3">
        <f>MATCH(Q1,T_LOD[#Headers],0)</f>
        <v>31</v>
      </c>
    </row>
    <row r="3" spans="1:17" s="11" customFormat="1" ht="44.25" customHeight="1" thickBot="1">
      <c r="A3" s="109" t="s">
        <v>140</v>
      </c>
      <c r="B3" s="124" t="s">
        <v>149</v>
      </c>
      <c r="C3" s="124" t="s">
        <v>106</v>
      </c>
      <c r="D3" s="124" t="s">
        <v>69</v>
      </c>
      <c r="E3" s="124" t="s">
        <v>146</v>
      </c>
      <c r="F3" s="124" t="s">
        <v>12</v>
      </c>
      <c r="G3" s="124" t="s">
        <v>131</v>
      </c>
      <c r="H3" s="124" t="s">
        <v>144</v>
      </c>
      <c r="I3" s="124" t="s">
        <v>9</v>
      </c>
      <c r="J3" s="124" t="s">
        <v>4</v>
      </c>
      <c r="K3" s="125" t="s">
        <v>1</v>
      </c>
      <c r="L3" s="125" t="s">
        <v>0</v>
      </c>
      <c r="M3" s="125" t="s">
        <v>2</v>
      </c>
      <c r="N3" s="125" t="s">
        <v>2</v>
      </c>
      <c r="O3" s="124" t="s">
        <v>143</v>
      </c>
      <c r="P3" s="126"/>
      <c r="Q3" s="127" t="s">
        <v>142</v>
      </c>
    </row>
    <row r="4" spans="1:17" s="11" customFormat="1" ht="13.5" thickBot="1">
      <c r="A4" s="7"/>
      <c r="B4" s="12"/>
      <c r="C4" s="13"/>
      <c r="D4" s="13"/>
      <c r="E4" s="13"/>
      <c r="F4" s="13"/>
      <c r="G4" s="13"/>
      <c r="H4" s="16"/>
      <c r="I4" s="17"/>
      <c r="J4" s="15"/>
      <c r="K4" s="14"/>
      <c r="L4" s="14"/>
      <c r="M4" s="13"/>
      <c r="N4" s="13"/>
      <c r="O4" s="13"/>
      <c r="P4" s="18"/>
    </row>
    <row r="5" spans="1:17" s="11" customFormat="1">
      <c r="A5" s="19" t="s">
        <v>104</v>
      </c>
      <c r="B5" s="20" t="str">
        <f>VLOOKUP($A5,T_LOD[#All],B$2,FALSE)</f>
        <v>PRELIMINARY DESIGN</v>
      </c>
      <c r="C5" s="21" t="str">
        <f>VLOOKUP($A5,T_LOD[#All],C$2,FALSE)</f>
        <v>ATCT COMPLEX</v>
      </c>
      <c r="D5" s="21" t="str">
        <f>VLOOKUP($A5,T_LOD[#All],D$2,FALSE)</f>
        <v>ARCHITECTURAL</v>
      </c>
      <c r="E5" s="21" t="str">
        <f>VLOOKUP($A5,T_LOD[#All],E$2,FALSE)</f>
        <v>COVER SHEET</v>
      </c>
      <c r="F5" s="21" t="str">
        <f>VLOOKUP($A5,T_LOD[#All],F$2,FALSE)</f>
        <v>PD-B100-A-00-00000</v>
      </c>
      <c r="G5" s="21" t="str">
        <f>VLOOKUP($A5,T_LOD[#All],G$2,FALSE)</f>
        <v>A</v>
      </c>
      <c r="H5" s="22" t="str">
        <f>VLOOKUP($A5,T_LOD[#All],H$2,FALSE)</f>
        <v>COVER SHEET</v>
      </c>
      <c r="I5" s="23" t="str">
        <f>VLOOKUP($A5,T_LOD[#All],I$2,FALSE)</f>
        <v>A0</v>
      </c>
      <c r="J5" s="21" t="str">
        <f>VLOOKUP($A5,T_LOD[#All],J$2,FALSE)</f>
        <v>NTS</v>
      </c>
      <c r="K5" s="21" t="str">
        <f>VLOOKUP($A5,T_LOD[#All],K$2,FALSE)</f>
        <v>ADPi</v>
      </c>
      <c r="L5" s="21" t="str">
        <f>VLOOKUP($A5,T_LOD[#All],L$2,FALSE)</f>
        <v>PARK</v>
      </c>
      <c r="M5" s="21" t="str">
        <f>VLOOKUP($A5,T_LOD[#All],M$2,FALSE)</f>
        <v>GOUILLARD</v>
      </c>
      <c r="N5" s="21" t="str">
        <f>VLOOKUP($A5,T_LOD[#All],N$2,FALSE)</f>
        <v>TESSIER</v>
      </c>
      <c r="O5" s="23" t="str">
        <f>VLOOKUP($A5,T_LOD[#All],O$2,FALSE)</f>
        <v>27/06/2014</v>
      </c>
      <c r="P5" s="154" t="s">
        <v>11</v>
      </c>
      <c r="Q5" s="11" t="str">
        <f>VLOOKUP($A5,T_LOD[#All],Q$2,FALSE)</f>
        <v>4581420_A_ATC_PRO_R14</v>
      </c>
    </row>
    <row r="6" spans="1:17" s="11" customFormat="1">
      <c r="A6" s="19" t="s">
        <v>105</v>
      </c>
      <c r="B6" s="24" t="str">
        <f>VLOOKUP($A6,T_LOD[#All],B$2,FALSE)</f>
        <v>PRELIMINARY DESIGN</v>
      </c>
      <c r="C6" s="26" t="str">
        <f>VLOOKUP($A6,T_LOD[#All],C$2,FALSE)</f>
        <v>ATCT COMPLEX</v>
      </c>
      <c r="D6" s="25" t="str">
        <f>VLOOKUP($A6,T_LOD[#All],D$2,FALSE)</f>
        <v>ARCHITECTURAL</v>
      </c>
      <c r="E6" s="27" t="str">
        <f>VLOOKUP($A6,T_LOD[#All],E$2,FALSE)</f>
        <v>LIST OF DRAWINGS</v>
      </c>
      <c r="F6" s="27" t="str">
        <f>VLOOKUP($A6,T_LOD[#All],F$2,FALSE)</f>
        <v>PD-B100-A-00-00001</v>
      </c>
      <c r="G6" s="25" t="str">
        <f>VLOOKUP($A6,T_LOD[#All],G$2,FALSE)</f>
        <v>A</v>
      </c>
      <c r="H6" s="29" t="str">
        <f>VLOOKUP($A6,T_LOD[#All],H$2,FALSE)</f>
        <v>LIST OF DRAWINGS</v>
      </c>
      <c r="I6" s="30" t="str">
        <f>VLOOKUP($A6,T_LOD[#All],I$2,FALSE)</f>
        <v>A0</v>
      </c>
      <c r="J6" s="28" t="str">
        <f>VLOOKUP($A6,T_LOD[#All],J$2,FALSE)</f>
        <v>NTS</v>
      </c>
      <c r="K6" s="25" t="str">
        <f>VLOOKUP($A6,T_LOD[#All],K$2,FALSE)</f>
        <v>ADPi</v>
      </c>
      <c r="L6" s="25" t="str">
        <f>VLOOKUP($A6,T_LOD[#All],L$2,FALSE)</f>
        <v>PARK</v>
      </c>
      <c r="M6" s="25" t="str">
        <f>VLOOKUP($A6,T_LOD[#All],M$2,FALSE)</f>
        <v>GOUILLARD</v>
      </c>
      <c r="N6" s="25" t="str">
        <f>VLOOKUP($A6,T_LOD[#All],N$2,FALSE)</f>
        <v>TESSIER</v>
      </c>
      <c r="O6" s="30" t="str">
        <f>VLOOKUP($A6,T_LOD[#All],O$2,FALSE)</f>
        <v>27/06/2014</v>
      </c>
      <c r="P6" s="155"/>
      <c r="Q6" s="11" t="str">
        <f>VLOOKUP($A6,T_LOD[#All],Q$2,FALSE)</f>
        <v>4581420_A_ATC_PRO_R14</v>
      </c>
    </row>
    <row r="7" spans="1:17" s="11" customFormat="1" ht="13.5" thickBot="1">
      <c r="A7" s="19" t="s">
        <v>127</v>
      </c>
      <c r="B7" s="37" t="str">
        <f>VLOOKUP($A7,T_LOD[#All],B$2,FALSE)</f>
        <v>PRELIMINARY DESIGN</v>
      </c>
      <c r="C7" s="39" t="str">
        <f>VLOOKUP($A7,T_LOD[#All],C$2,FALSE)</f>
        <v>ATCT COMPLEX</v>
      </c>
      <c r="D7" s="38" t="str">
        <f>VLOOKUP($A7,T_LOD[#All],D$2,FALSE)</f>
        <v>ARCHITECTURAL</v>
      </c>
      <c r="E7" s="40" t="str">
        <f>VLOOKUP($A7,T_LOD[#All],E$2,FALSE)</f>
        <v>MASTER PLAN</v>
      </c>
      <c r="F7" s="40" t="str">
        <f>VLOOKUP($A7,T_LOD[#All],F$2,FALSE)</f>
        <v>PD-B100-A-00-00002</v>
      </c>
      <c r="G7" s="38" t="str">
        <f>VLOOKUP($A7,T_LOD[#All],G$2,FALSE)</f>
        <v>A</v>
      </c>
      <c r="H7" s="42" t="str">
        <f>VLOOKUP($A7,T_LOD[#All],H$2,FALSE)</f>
        <v>MASTER PLAN</v>
      </c>
      <c r="I7" s="43" t="str">
        <f>VLOOKUP($A7,T_LOD[#All],I$2,FALSE)</f>
        <v>A0</v>
      </c>
      <c r="J7" s="41" t="str">
        <f>VLOOKUP($A7,T_LOD[#All],J$2,FALSE)</f>
        <v>1:100</v>
      </c>
      <c r="K7" s="38" t="str">
        <f>VLOOKUP($A7,T_LOD[#All],K$2,FALSE)</f>
        <v>ADPi</v>
      </c>
      <c r="L7" s="38" t="str">
        <f>VLOOKUP($A7,T_LOD[#All],L$2,FALSE)</f>
        <v>PARK</v>
      </c>
      <c r="M7" s="38" t="str">
        <f>VLOOKUP($A7,T_LOD[#All],M$2,FALSE)</f>
        <v>GOUILLARD</v>
      </c>
      <c r="N7" s="38" t="str">
        <f>VLOOKUP($A7,T_LOD[#All],N$2,FALSE)</f>
        <v>TESSIER</v>
      </c>
      <c r="O7" s="43" t="str">
        <f>VLOOKUP($A7,T_LOD[#All],O$2,FALSE)</f>
        <v>27/06/2014</v>
      </c>
      <c r="P7" s="155"/>
      <c r="Q7" s="11" t="str">
        <f>VLOOKUP($A7,T_LOD[#All],Q$2,FALSE)</f>
        <v>4581420_A_ATC_PRO_R14</v>
      </c>
    </row>
    <row r="8" spans="1:17" s="11" customFormat="1" ht="13.5" thickBot="1">
      <c r="A8" s="19"/>
      <c r="B8" s="9"/>
      <c r="C8" s="9"/>
      <c r="D8" s="9"/>
      <c r="E8" s="44"/>
      <c r="F8" s="44"/>
      <c r="G8" s="9"/>
      <c r="H8" s="46" t="s">
        <v>132</v>
      </c>
      <c r="I8" s="47">
        <f>SUBTOTAL(3,I5:I7)</f>
        <v>3</v>
      </c>
      <c r="J8" s="45"/>
      <c r="K8" s="9"/>
      <c r="L8" s="9"/>
      <c r="M8" s="9"/>
      <c r="N8" s="9"/>
      <c r="O8" s="9"/>
      <c r="P8" s="10"/>
    </row>
    <row r="9" spans="1:17" s="11" customFormat="1" ht="13.5" thickBot="1">
      <c r="A9" s="19"/>
      <c r="B9" s="48"/>
      <c r="C9" s="50"/>
      <c r="D9" s="50"/>
      <c r="E9" s="49"/>
      <c r="F9" s="49"/>
      <c r="G9" s="48"/>
      <c r="H9" s="53"/>
      <c r="I9" s="49"/>
      <c r="J9" s="52"/>
      <c r="K9" s="51"/>
      <c r="L9" s="51"/>
      <c r="M9" s="49"/>
      <c r="N9" s="49"/>
      <c r="O9" s="49"/>
      <c r="P9" s="10"/>
    </row>
    <row r="10" spans="1:17" s="11" customFormat="1">
      <c r="A10" s="19" t="s">
        <v>128</v>
      </c>
      <c r="B10" s="20" t="str">
        <f>VLOOKUP($A10,T_LOD[#All],B$2,FALSE)</f>
        <v>PRELIMINARY DESIGN</v>
      </c>
      <c r="C10" s="54" t="str">
        <f>VLOOKUP($A10,T_LOD[#All],C$2,FALSE)</f>
        <v>ATCT COMPLEX</v>
      </c>
      <c r="D10" s="54" t="str">
        <f>VLOOKUP($A10,T_LOD[#All],D$2,FALSE)</f>
        <v>ARCHITECTURAL</v>
      </c>
      <c r="E10" s="56" t="str">
        <f>VLOOKUP($A10,T_LOD[#All],E$2,FALSE)</f>
        <v>BUILDING PLAN</v>
      </c>
      <c r="F10" s="56" t="str">
        <f>VLOOKUP($A10,T_LOD[#All],F$2,FALSE)</f>
        <v>PD-B100-A-01-99001</v>
      </c>
      <c r="G10" s="54" t="str">
        <f>VLOOKUP($A10,T_LOD[#All],G$2,FALSE)</f>
        <v>A</v>
      </c>
      <c r="H10" s="58" t="str">
        <f>VLOOKUP($A10,T_LOD[#All],H$2,FALSE)</f>
        <v>BUILDING PLAN - ALL LEVELS - ZONE 1</v>
      </c>
      <c r="I10" s="23" t="str">
        <f>VLOOKUP($A10,T_LOD[#All],I$2,FALSE)</f>
        <v>A0</v>
      </c>
      <c r="J10" s="57" t="str">
        <f>VLOOKUP($A10,T_LOD[#All],J$2,FALSE)</f>
        <v>1:100</v>
      </c>
      <c r="K10" s="55" t="str">
        <f>VLOOKUP($A10,T_LOD[#All],K$2,FALSE)</f>
        <v>ADPi</v>
      </c>
      <c r="L10" s="55" t="str">
        <f>VLOOKUP($A10,T_LOD[#All],L$2,FALSE)</f>
        <v>PARK</v>
      </c>
      <c r="M10" s="55" t="str">
        <f>VLOOKUP($A10,T_LOD[#All],M$2,FALSE)</f>
        <v>GOUILLARD</v>
      </c>
      <c r="N10" s="55" t="str">
        <f>VLOOKUP($A10,T_LOD[#All],N$2,FALSE)</f>
        <v>TESSIER</v>
      </c>
      <c r="O10" s="118" t="str">
        <f>VLOOKUP($A10,T_LOD[#All],O$2,FALSE)</f>
        <v>27/06/2014</v>
      </c>
      <c r="P10" s="59" t="s">
        <v>11</v>
      </c>
      <c r="Q10" s="11" t="str">
        <f>VLOOKUP($A10,T_LOD[#All],Q$2,FALSE)</f>
        <v>4581420_A_ATC_PRO_R14</v>
      </c>
    </row>
    <row r="11" spans="1:17" s="11" customFormat="1">
      <c r="A11" s="19" t="s">
        <v>129</v>
      </c>
      <c r="B11" s="31" t="str">
        <f>VLOOKUP($A11,T_LOD[#All],B$2,FALSE)</f>
        <v>PRELIMINARY DESIGN</v>
      </c>
      <c r="C11" s="32" t="str">
        <f>VLOOKUP($A11,T_LOD[#All],C$2,FALSE)</f>
        <v>ATCT COMPLEX</v>
      </c>
      <c r="D11" s="32" t="str">
        <f>VLOOKUP($A11,T_LOD[#All],D$2,FALSE)</f>
        <v>ARCHITECTURAL</v>
      </c>
      <c r="E11" s="33" t="str">
        <f>VLOOKUP($A11,T_LOD[#All],E$2,FALSE)</f>
        <v>BUILDING PLAN</v>
      </c>
      <c r="F11" s="33" t="str">
        <f>VLOOKUP($A11,T_LOD[#All],F$2,FALSE)</f>
        <v>PD-B100-A-01-10002</v>
      </c>
      <c r="G11" s="32" t="str">
        <f>VLOOKUP($A11,T_LOD[#All],G$2,FALSE)</f>
        <v>A</v>
      </c>
      <c r="H11" s="35" t="str">
        <f>VLOOKUP($A11,T_LOD[#All],H$2,FALSE)</f>
        <v>BUILDING PLAN - GROUND FLOOR - ZONE 2</v>
      </c>
      <c r="I11" s="36" t="str">
        <f>VLOOKUP($A11,T_LOD[#All],I$2,FALSE)</f>
        <v>A0</v>
      </c>
      <c r="J11" s="34" t="str">
        <f>VLOOKUP($A11,T_LOD[#All],J$2,FALSE)</f>
        <v>1:100</v>
      </c>
      <c r="K11" s="63" t="str">
        <f>VLOOKUP($A11,T_LOD[#All],K$2,FALSE)</f>
        <v>ADPi</v>
      </c>
      <c r="L11" s="63" t="str">
        <f>VLOOKUP($A11,T_LOD[#All],L$2,FALSE)</f>
        <v>PARK</v>
      </c>
      <c r="M11" s="63" t="str">
        <f>VLOOKUP($A11,T_LOD[#All],M$2,FALSE)</f>
        <v>GOUILLARD</v>
      </c>
      <c r="N11" s="63" t="str">
        <f>VLOOKUP($A11,T_LOD[#All],N$2,FALSE)</f>
        <v>TESSIER</v>
      </c>
      <c r="O11" s="119" t="str">
        <f>VLOOKUP($A11,T_LOD[#All],O$2,FALSE)</f>
        <v>27/06/2014</v>
      </c>
      <c r="P11" s="78"/>
      <c r="Q11" s="11" t="str">
        <f>VLOOKUP($A11,T_LOD[#All],Q$2,FALSE)</f>
        <v>4581420_A_ATC_PRO_R14</v>
      </c>
    </row>
    <row r="12" spans="1:17" s="11" customFormat="1">
      <c r="A12" s="19" t="s">
        <v>133</v>
      </c>
      <c r="B12" s="24" t="str">
        <f>VLOOKUP($A12,T_LOD[#All],B$2,FALSE)</f>
        <v>PRELIMINARY DESIGN</v>
      </c>
      <c r="C12" s="25" t="str">
        <f>VLOOKUP($A12,T_LOD[#All],C$2,FALSE)</f>
        <v>ATCT COMPLEX</v>
      </c>
      <c r="D12" s="25" t="str">
        <f>VLOOKUP($A12,T_LOD[#All],D$2,FALSE)</f>
        <v>ARCHITECTURAL</v>
      </c>
      <c r="E12" s="26" t="str">
        <f>VLOOKUP($A12,T_LOD[#All],E$2,FALSE)</f>
        <v>BUILDING PLAN</v>
      </c>
      <c r="F12" s="26" t="str">
        <f>VLOOKUP($A12,T_LOD[#All],F$2,FALSE)</f>
        <v>PD-B100-A-01-11002</v>
      </c>
      <c r="G12" s="25" t="str">
        <f>VLOOKUP($A12,T_LOD[#All],G$2,FALSE)</f>
        <v>A</v>
      </c>
      <c r="H12" s="61" t="str">
        <f>VLOOKUP($A12,T_LOD[#All],H$2,FALSE)</f>
        <v>BUILDING PLAN - LEVEL 1 - ZONE 2</v>
      </c>
      <c r="I12" s="36" t="str">
        <f>VLOOKUP($A12,T_LOD[#All],I$2,FALSE)</f>
        <v>A0</v>
      </c>
      <c r="J12" s="28" t="str">
        <f>VLOOKUP($A12,T_LOD[#All],J$2,FALSE)</f>
        <v>1:100</v>
      </c>
      <c r="K12" s="60" t="str">
        <f>VLOOKUP($A12,T_LOD[#All],K$2,FALSE)</f>
        <v>ADPi</v>
      </c>
      <c r="L12" s="60" t="str">
        <f>VLOOKUP($A12,T_LOD[#All],L$2,FALSE)</f>
        <v>PARK</v>
      </c>
      <c r="M12" s="60" t="str">
        <f>VLOOKUP($A12,T_LOD[#All],M$2,FALSE)</f>
        <v>GOUILLARD</v>
      </c>
      <c r="N12" s="60" t="str">
        <f>VLOOKUP($A12,T_LOD[#All],N$2,FALSE)</f>
        <v>TESSIER</v>
      </c>
      <c r="O12" s="120" t="str">
        <f>VLOOKUP($A12,T_LOD[#All],O$2,FALSE)</f>
        <v>27/06/2014</v>
      </c>
      <c r="P12" s="62"/>
      <c r="Q12" s="11" t="str">
        <f>VLOOKUP($A12,T_LOD[#All],Q$2,FALSE)</f>
        <v>4581420_A_ATC_PRO_R14</v>
      </c>
    </row>
    <row r="13" spans="1:17" s="11" customFormat="1">
      <c r="A13" s="19" t="s">
        <v>134</v>
      </c>
      <c r="B13" s="24" t="str">
        <f>VLOOKUP($A13,T_LOD[#All],B$2,FALSE)</f>
        <v>PRELIMINARY DESIGN</v>
      </c>
      <c r="C13" s="25" t="str">
        <f>VLOOKUP($A13,T_LOD[#All],C$2,FALSE)</f>
        <v>ATCT COMPLEX</v>
      </c>
      <c r="D13" s="25" t="str">
        <f>VLOOKUP($A13,T_LOD[#All],D$2,FALSE)</f>
        <v>ARCHITECTURAL</v>
      </c>
      <c r="E13" s="26" t="str">
        <f>VLOOKUP($A13,T_LOD[#All],E$2,FALSE)</f>
        <v>BUILDING PLAN</v>
      </c>
      <c r="F13" s="26" t="str">
        <f>VLOOKUP($A13,T_LOD[#All],F$2,FALSE)</f>
        <v>PD-B100-A-01-13002</v>
      </c>
      <c r="G13" s="25" t="str">
        <f>VLOOKUP($A13,T_LOD[#All],G$2,FALSE)</f>
        <v>A</v>
      </c>
      <c r="H13" s="61" t="str">
        <f>VLOOKUP($A13,T_LOD[#All],H$2,FALSE)</f>
        <v>BUILDING PLAN - LEVEL 3 - ZONE 2</v>
      </c>
      <c r="I13" s="36" t="str">
        <f>VLOOKUP($A13,T_LOD[#All],I$2,FALSE)</f>
        <v>A0</v>
      </c>
      <c r="J13" s="28" t="str">
        <f>VLOOKUP($A13,T_LOD[#All],J$2,FALSE)</f>
        <v>1:100</v>
      </c>
      <c r="K13" s="60" t="str">
        <f>VLOOKUP($A13,T_LOD[#All],K$2,FALSE)</f>
        <v>ADPi</v>
      </c>
      <c r="L13" s="60" t="str">
        <f>VLOOKUP($A13,T_LOD[#All],L$2,FALSE)</f>
        <v>PARK</v>
      </c>
      <c r="M13" s="60" t="str">
        <f>VLOOKUP($A13,T_LOD[#All],M$2,FALSE)</f>
        <v>GOUILLARD</v>
      </c>
      <c r="N13" s="60" t="str">
        <f>VLOOKUP($A13,T_LOD[#All],N$2,FALSE)</f>
        <v>TESSIER</v>
      </c>
      <c r="O13" s="120" t="str">
        <f>VLOOKUP($A13,T_LOD[#All],O$2,FALSE)</f>
        <v>27/06/2014</v>
      </c>
      <c r="P13" s="62"/>
      <c r="Q13" s="11" t="str">
        <f>VLOOKUP($A13,T_LOD[#All],Q$2,FALSE)</f>
        <v>4581420_A_ATC_PRO_R14</v>
      </c>
    </row>
    <row r="14" spans="1:17" s="11" customFormat="1" ht="13.5" thickBot="1">
      <c r="A14" s="19" t="s">
        <v>135</v>
      </c>
      <c r="B14" s="37" t="str">
        <f>VLOOKUP($A14,T_LOD[#All],B$2,FALSE)</f>
        <v>PRELIMINARY DESIGN</v>
      </c>
      <c r="C14" s="38" t="str">
        <f>VLOOKUP($A14,T_LOD[#All],C$2,FALSE)</f>
        <v>ATCT COMPLEX</v>
      </c>
      <c r="D14" s="38" t="str">
        <f>VLOOKUP($A14,T_LOD[#All],D$2,FALSE)</f>
        <v>ARCHITECTURAL</v>
      </c>
      <c r="E14" s="39" t="str">
        <f>VLOOKUP($A14,T_LOD[#All],E$2,FALSE)</f>
        <v>BUILDING PLAN</v>
      </c>
      <c r="F14" s="39" t="str">
        <f>VLOOKUP($A14,T_LOD[#All],F$2,FALSE)</f>
        <v>PD-B100-A-01-90002</v>
      </c>
      <c r="G14" s="38" t="str">
        <f>VLOOKUP($A14,T_LOD[#All],G$2,FALSE)</f>
        <v>A</v>
      </c>
      <c r="H14" s="65" t="str">
        <f>VLOOKUP($A14,T_LOD[#All],H$2,FALSE)</f>
        <v>BUILDING PLAN - ROOF - ZONE 2</v>
      </c>
      <c r="I14" s="43" t="str">
        <f>VLOOKUP($A14,T_LOD[#All],I$2,FALSE)</f>
        <v>A0</v>
      </c>
      <c r="J14" s="41" t="str">
        <f>VLOOKUP($A14,T_LOD[#All],J$2,FALSE)</f>
        <v>1:100</v>
      </c>
      <c r="K14" s="64" t="str">
        <f>VLOOKUP($A14,T_LOD[#All],K$2,FALSE)</f>
        <v>ADPi</v>
      </c>
      <c r="L14" s="64" t="str">
        <f>VLOOKUP($A14,T_LOD[#All],L$2,FALSE)</f>
        <v>PARK</v>
      </c>
      <c r="M14" s="64" t="str">
        <f>VLOOKUP($A14,T_LOD[#All],M$2,FALSE)</f>
        <v>GOUILLARD</v>
      </c>
      <c r="N14" s="64" t="str">
        <f>VLOOKUP($A14,T_LOD[#All],N$2,FALSE)</f>
        <v>TESSIER</v>
      </c>
      <c r="O14" s="121" t="str">
        <f>VLOOKUP($A14,T_LOD[#All],O$2,FALSE)</f>
        <v>27/06/2014</v>
      </c>
      <c r="P14" s="62"/>
      <c r="Q14" s="11" t="str">
        <f>VLOOKUP($A14,T_LOD[#All],Q$2,FALSE)</f>
        <v>4581420_A_ATC_PRO_R14</v>
      </c>
    </row>
    <row r="15" spans="1:17" s="11" customFormat="1" ht="13.5" thickBot="1">
      <c r="A15" s="19"/>
      <c r="B15" s="9"/>
      <c r="C15" s="66"/>
      <c r="D15" s="44"/>
      <c r="E15" s="66"/>
      <c r="F15" s="66"/>
      <c r="G15" s="9"/>
      <c r="H15" s="46" t="str">
        <f ca="1" xml:space="preserve"> "TOTAL " &amp; VLOOKUP(OFFSET(H15,-1,-COLUMN(H15)+1),T_LOD[#All],MATCH("@G Drawing Type Name",T_LOD[#Headers],0),FALSE)</f>
        <v>TOTAL BUILDING PLAN</v>
      </c>
      <c r="I15" s="47">
        <f>SUBTOTAL(3,I10:I14)</f>
        <v>5</v>
      </c>
      <c r="J15" s="45"/>
      <c r="K15" s="8"/>
      <c r="L15" s="8"/>
      <c r="M15" s="8"/>
      <c r="N15" s="8"/>
      <c r="O15" s="8"/>
      <c r="P15" s="10"/>
    </row>
    <row r="16" spans="1:17" s="11" customFormat="1" ht="13.5" thickBot="1">
      <c r="A16" s="19"/>
      <c r="B16" s="8"/>
      <c r="C16" s="8"/>
      <c r="D16" s="8"/>
      <c r="E16" s="8"/>
      <c r="F16" s="8"/>
      <c r="G16" s="8"/>
      <c r="H16" s="68"/>
      <c r="I16" s="9"/>
      <c r="J16" s="8"/>
      <c r="K16" s="67"/>
      <c r="L16" s="67"/>
      <c r="M16" s="8"/>
      <c r="N16" s="8"/>
      <c r="O16" s="8"/>
      <c r="P16" s="10"/>
    </row>
    <row r="17" spans="1:17" s="11" customFormat="1" ht="13.5" thickBot="1">
      <c r="A17" s="19" t="s">
        <v>136</v>
      </c>
      <c r="B17" s="111" t="str">
        <f>VLOOKUP($A17,T_LOD[#All],B$2,FALSE)</f>
        <v>PRELIMINARY DESIGN</v>
      </c>
      <c r="C17" s="112" t="str">
        <f>VLOOKUP($A17,T_LOD[#All],C$2,FALSE)</f>
        <v>ATCT COMPLEX</v>
      </c>
      <c r="D17" s="112" t="str">
        <f>VLOOKUP($A17,T_LOD[#All],D$2,FALSE)</f>
        <v>ARCHITECTURAL</v>
      </c>
      <c r="E17" s="113" t="str">
        <f>VLOOKUP($A17,T_LOD[#All],E$2,FALSE)</f>
        <v>ELEVATIONS</v>
      </c>
      <c r="F17" s="113" t="str">
        <f>VLOOKUP($A17,T_LOD[#All],F$2,FALSE)</f>
        <v>PD-B100-A-02-00008</v>
      </c>
      <c r="G17" s="112" t="str">
        <f>VLOOKUP($A17,T_LOD[#All],G$2,FALSE)</f>
        <v>A</v>
      </c>
      <c r="H17" s="114" t="str">
        <f>VLOOKUP($A17,T_LOD[#All],H$2,FALSE)</f>
        <v>ELEVATIONS</v>
      </c>
      <c r="I17" s="115" t="str">
        <f>VLOOKUP($A17,T_LOD[#All],I$2,FALSE)</f>
        <v>A0</v>
      </c>
      <c r="J17" s="116" t="str">
        <f>VLOOKUP($A17,T_LOD[#All],J$2,FALSE)</f>
        <v>1:100</v>
      </c>
      <c r="K17" s="117" t="str">
        <f>VLOOKUP($A17,T_LOD[#All],K$2,FALSE)</f>
        <v>ADPi</v>
      </c>
      <c r="L17" s="117" t="str">
        <f>VLOOKUP($A17,T_LOD[#All],L$2,FALSE)</f>
        <v>PARK</v>
      </c>
      <c r="M17" s="117" t="str">
        <f>VLOOKUP($A17,T_LOD[#All],M$2,FALSE)</f>
        <v>GOUILLARD</v>
      </c>
      <c r="N17" s="117" t="str">
        <f>VLOOKUP($A17,T_LOD[#All],N$2,FALSE)</f>
        <v>TESSIER</v>
      </c>
      <c r="O17" s="122" t="str">
        <f>VLOOKUP($A17,T_LOD[#All],O$2,FALSE)</f>
        <v>27/06/2014</v>
      </c>
      <c r="P17" s="104"/>
      <c r="Q17" s="11" t="str">
        <f>VLOOKUP($A17,T_LOD[#All],Q$2,FALSE)</f>
        <v>4581420_A_ATC_PRO_R14</v>
      </c>
    </row>
    <row r="18" spans="1:17" s="11" customFormat="1" ht="13.5" thickBot="1">
      <c r="A18" s="19"/>
      <c r="B18" s="9"/>
      <c r="C18" s="66"/>
      <c r="D18" s="44"/>
      <c r="E18" s="66"/>
      <c r="F18" s="66"/>
      <c r="G18" s="9"/>
      <c r="H18" s="46" t="str">
        <f ca="1" xml:space="preserve"> "TOTAL " &amp; VLOOKUP(OFFSET(H18,-1,-COLUMN(H18)+1),T_LOD[#All],MATCH("@G Drawing Type Name",T_LOD[#Headers],0),FALSE)</f>
        <v>TOTAL ELEVATIONS</v>
      </c>
      <c r="I18" s="47">
        <f>SUBTOTAL(3,I17:I17)</f>
        <v>1</v>
      </c>
      <c r="J18" s="45"/>
      <c r="K18" s="8"/>
      <c r="L18" s="8"/>
      <c r="M18" s="8"/>
      <c r="N18" s="8"/>
      <c r="O18" s="8"/>
      <c r="P18" s="10"/>
    </row>
    <row r="19" spans="1:17" s="11" customFormat="1" ht="13.5" thickBot="1">
      <c r="A19" s="19"/>
      <c r="B19" s="8"/>
      <c r="C19" s="8"/>
      <c r="D19" s="8"/>
      <c r="E19" s="8"/>
      <c r="F19" s="8"/>
      <c r="G19" s="8"/>
      <c r="H19" s="68"/>
      <c r="I19" s="9"/>
      <c r="J19" s="8"/>
      <c r="K19" s="67"/>
      <c r="L19" s="67"/>
      <c r="M19" s="8"/>
      <c r="N19" s="8"/>
      <c r="O19" s="8"/>
      <c r="P19" s="10"/>
    </row>
    <row r="20" spans="1:17" s="11" customFormat="1" ht="13.5" thickBot="1">
      <c r="A20" s="19" t="s">
        <v>137</v>
      </c>
      <c r="B20" s="111" t="str">
        <f>VLOOKUP($A20,T_LOD[#All],B$2,FALSE)</f>
        <v>PRELIMINARY DESIGN</v>
      </c>
      <c r="C20" s="112" t="str">
        <f>VLOOKUP($A20,T_LOD[#All],C$2,FALSE)</f>
        <v>ATCT COMPLEX</v>
      </c>
      <c r="D20" s="112" t="str">
        <f>VLOOKUP($A20,T_LOD[#All],D$2,FALSE)</f>
        <v>ARCHITECTURAL</v>
      </c>
      <c r="E20" s="113" t="str">
        <f>VLOOKUP($A20,T_LOD[#All],E$2,FALSE)</f>
        <v>SECTIONS</v>
      </c>
      <c r="F20" s="113" t="str">
        <f>VLOOKUP($A20,T_LOD[#All],F$2,FALSE)</f>
        <v>PD-B100-A-03-00009</v>
      </c>
      <c r="G20" s="112" t="str">
        <f>VLOOKUP($A20,T_LOD[#All],G$2,FALSE)</f>
        <v>A</v>
      </c>
      <c r="H20" s="114" t="str">
        <f>VLOOKUP($A20,T_LOD[#All],H$2,FALSE)</f>
        <v>SECTIONS</v>
      </c>
      <c r="I20" s="115" t="str">
        <f>VLOOKUP($A20,T_LOD[#All],I$2,FALSE)</f>
        <v>A0</v>
      </c>
      <c r="J20" s="116" t="str">
        <f>VLOOKUP($A20,T_LOD[#All],J$2,FALSE)</f>
        <v>1:100</v>
      </c>
      <c r="K20" s="117" t="str">
        <f>VLOOKUP($A20,T_LOD[#All],K$2,FALSE)</f>
        <v>ADPi</v>
      </c>
      <c r="L20" s="117" t="str">
        <f>VLOOKUP($A20,T_LOD[#All],L$2,FALSE)</f>
        <v>PARK</v>
      </c>
      <c r="M20" s="117" t="str">
        <f>VLOOKUP($A20,T_LOD[#All],M$2,FALSE)</f>
        <v>GOUILLARD</v>
      </c>
      <c r="N20" s="117" t="str">
        <f>VLOOKUP($A20,T_LOD[#All],N$2,FALSE)</f>
        <v>TESSIER</v>
      </c>
      <c r="O20" s="122" t="str">
        <f>VLOOKUP($A20,T_LOD[#All],O$2,FALSE)</f>
        <v>27/06/2014</v>
      </c>
      <c r="P20" s="104"/>
      <c r="Q20" s="11" t="str">
        <f>VLOOKUP($A20,T_LOD[#All],Q$2,FALSE)</f>
        <v>4581420_A_ATC_PRO_R14</v>
      </c>
    </row>
    <row r="21" spans="1:17" s="11" customFormat="1" ht="13.5" thickBot="1">
      <c r="A21" s="19"/>
      <c r="B21" s="9"/>
      <c r="C21" s="66"/>
      <c r="D21" s="44"/>
      <c r="E21" s="66"/>
      <c r="F21" s="66"/>
      <c r="G21" s="9"/>
      <c r="H21" s="46" t="str">
        <f ca="1" xml:space="preserve"> "TOTAL " &amp; VLOOKUP(OFFSET(H21,-1,-COLUMN(H21)+1),T_LOD[#All],MATCH("@G Drawing Type Name",T_LOD[#Headers],0),FALSE)</f>
        <v>TOTAL SECTIONS</v>
      </c>
      <c r="I21" s="47">
        <f>SUBTOTAL(3,I20:I20)</f>
        <v>1</v>
      </c>
      <c r="J21" s="45"/>
      <c r="K21" s="8"/>
      <c r="L21" s="8"/>
      <c r="M21" s="8"/>
      <c r="N21" s="8"/>
      <c r="O21" s="8"/>
      <c r="P21" s="10"/>
    </row>
    <row r="22" spans="1:17" s="11" customFormat="1" ht="13.5" thickBot="1">
      <c r="A22" s="19"/>
      <c r="B22" s="8"/>
      <c r="C22" s="8"/>
      <c r="D22" s="8"/>
      <c r="E22" s="8"/>
      <c r="F22" s="8"/>
      <c r="G22" s="8"/>
      <c r="H22" s="68"/>
      <c r="I22" s="9"/>
      <c r="J22" s="8"/>
      <c r="K22" s="67"/>
      <c r="L22" s="67"/>
      <c r="M22" s="8"/>
      <c r="N22" s="8"/>
      <c r="O22" s="8"/>
      <c r="P22" s="10"/>
    </row>
    <row r="23" spans="1:17" s="11" customFormat="1" ht="13.5" customHeight="1" thickBot="1">
      <c r="A23" s="19"/>
      <c r="B23" s="72" t="s">
        <v>10</v>
      </c>
      <c r="C23" s="71"/>
      <c r="D23" s="71"/>
      <c r="E23" s="71"/>
      <c r="F23" s="71"/>
      <c r="G23" s="71"/>
      <c r="H23" s="71"/>
      <c r="I23" s="71"/>
      <c r="J23" s="71"/>
      <c r="P23" s="73"/>
    </row>
    <row r="24" spans="1:17" s="11" customFormat="1" ht="16.5" thickBot="1">
      <c r="A24" s="19"/>
      <c r="B24" s="8"/>
      <c r="C24" s="8"/>
      <c r="D24" s="69"/>
      <c r="E24" s="69"/>
      <c r="F24" s="69"/>
      <c r="G24" s="8"/>
      <c r="H24" s="74" t="s">
        <v>145</v>
      </c>
      <c r="I24" s="75">
        <f ca="1">SUBTOTAL(3,I$4:OFFSET(I24,-1,0))</f>
        <v>10</v>
      </c>
      <c r="J24" s="70"/>
      <c r="P24" s="10"/>
    </row>
    <row r="25" spans="1:17" s="11" customFormat="1" ht="15.75">
      <c r="A25" s="19"/>
      <c r="B25" s="8"/>
      <c r="C25" s="8"/>
      <c r="D25" s="69"/>
      <c r="E25" s="69"/>
      <c r="F25" s="69"/>
      <c r="G25" s="8"/>
      <c r="H25" s="76"/>
      <c r="I25" s="77"/>
      <c r="J25" s="70"/>
      <c r="K25" s="8"/>
      <c r="L25" s="8"/>
      <c r="M25" s="8"/>
      <c r="N25" s="8"/>
      <c r="O25" s="8"/>
      <c r="P25" s="10"/>
    </row>
  </sheetData>
  <dataConsolidate/>
  <mergeCells count="1">
    <mergeCell ref="P5:P7"/>
  </mergeCells>
  <pageMargins left="0.59055118110236227" right="0.59055118110236227" top="0.74803149606299213" bottom="0.74803149606299213" header="0.31496062992125984" footer="0.31496062992125984"/>
  <pageSetup paperSize="8" scale="60" fitToHeight="0" orientation="landscape" r:id="rId1"/>
  <headerFooter>
    <oddHeader>&amp;L&amp;F&amp;C&amp;"-,Gras"&amp;14LIST OF DOCUMENTS&amp;R&amp;D</oddHeader>
    <oddFooter>&amp;RRev : A
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28"/>
  <sheetViews>
    <sheetView topLeftCell="I1" workbookViewId="0">
      <selection activeCell="J4" sqref="J4"/>
    </sheetView>
  </sheetViews>
  <sheetFormatPr baseColWidth="10" defaultRowHeight="14.25"/>
  <cols>
    <col min="1" max="1" width="15.42578125" style="85" bestFit="1" customWidth="1"/>
    <col min="2" max="2" width="26.140625" style="84" customWidth="1"/>
    <col min="3" max="3" width="11.42578125" style="84"/>
    <col min="4" max="4" width="16.28515625" style="84" bestFit="1" customWidth="1"/>
    <col min="5" max="5" width="20" style="84" bestFit="1" customWidth="1"/>
    <col min="6" max="6" width="11.42578125" style="84"/>
    <col min="7" max="7" width="19.42578125" style="85" bestFit="1" customWidth="1"/>
    <col min="8" max="8" width="46.28515625" style="84" customWidth="1"/>
    <col min="9" max="9" width="11.42578125" style="84"/>
    <col min="10" max="10" width="37.5703125" style="85" customWidth="1"/>
    <col min="11" max="11" width="23.28515625" style="84" bestFit="1" customWidth="1"/>
    <col min="12" max="12" width="14.28515625" style="84" customWidth="1"/>
    <col min="13" max="13" width="21.85546875" style="85" customWidth="1"/>
    <col min="14" max="14" width="18.5703125" style="85" customWidth="1"/>
    <col min="15" max="15" width="11.42578125" style="84"/>
    <col min="16" max="16" width="17.42578125" style="85" customWidth="1"/>
    <col min="17" max="17" width="16.28515625" style="85" customWidth="1"/>
    <col min="18" max="18" width="11.42578125" style="84"/>
    <col min="19" max="19" width="60" style="85" customWidth="1"/>
    <col min="20" max="20" width="14.5703125" style="85" customWidth="1"/>
    <col min="21" max="21" width="11.42578125" style="84"/>
    <col min="22" max="22" width="26.140625" style="84" customWidth="1"/>
    <col min="23" max="23" width="33" style="84" customWidth="1"/>
    <col min="24" max="24" width="11.42578125" style="84"/>
    <col min="25" max="25" width="16.7109375" style="84" customWidth="1"/>
    <col min="26" max="26" width="14.28515625" style="84" customWidth="1"/>
    <col min="27" max="16384" width="11.42578125" style="84"/>
  </cols>
  <sheetData>
    <row r="1" spans="1:26">
      <c r="A1" s="129" t="s">
        <v>64</v>
      </c>
      <c r="B1" s="130" t="s">
        <v>68</v>
      </c>
      <c r="D1" s="135" t="s">
        <v>58</v>
      </c>
      <c r="E1" s="130" t="s">
        <v>71</v>
      </c>
      <c r="G1" s="129" t="s">
        <v>57</v>
      </c>
      <c r="H1" s="130" t="s">
        <v>70</v>
      </c>
      <c r="J1" s="129" t="s">
        <v>55</v>
      </c>
      <c r="K1" s="140" t="s">
        <v>56</v>
      </c>
      <c r="M1" s="129" t="s">
        <v>60</v>
      </c>
      <c r="N1" s="145" t="s">
        <v>59</v>
      </c>
      <c r="P1" s="129" t="s">
        <v>67</v>
      </c>
      <c r="Q1" s="145" t="s">
        <v>63</v>
      </c>
      <c r="S1" s="129" t="s">
        <v>62</v>
      </c>
      <c r="T1" s="145" t="s">
        <v>61</v>
      </c>
      <c r="V1" s="150" t="s">
        <v>147</v>
      </c>
      <c r="W1" s="140" t="s">
        <v>148</v>
      </c>
      <c r="Y1" s="150" t="s">
        <v>203</v>
      </c>
      <c r="Z1" s="140" t="s">
        <v>150</v>
      </c>
    </row>
    <row r="2" spans="1:26">
      <c r="A2" s="131" t="s">
        <v>207</v>
      </c>
      <c r="B2" s="132" t="s">
        <v>208</v>
      </c>
      <c r="D2" s="136" t="s">
        <v>78</v>
      </c>
      <c r="E2" s="137" t="s">
        <v>79</v>
      </c>
      <c r="G2" s="131" t="s">
        <v>22</v>
      </c>
      <c r="H2" s="132" t="s">
        <v>177</v>
      </c>
      <c r="J2" s="141" t="s">
        <v>94</v>
      </c>
      <c r="K2" s="142" t="s">
        <v>28</v>
      </c>
      <c r="M2" s="131" t="s">
        <v>42</v>
      </c>
      <c r="N2" s="142" t="s">
        <v>42</v>
      </c>
      <c r="P2" s="141" t="s">
        <v>42</v>
      </c>
      <c r="Q2" s="142" t="s">
        <v>73</v>
      </c>
      <c r="S2" s="147" t="s">
        <v>42</v>
      </c>
      <c r="T2" s="142" t="s">
        <v>21</v>
      </c>
      <c r="V2" s="146" t="s">
        <v>130</v>
      </c>
      <c r="W2" s="151" t="s">
        <v>81</v>
      </c>
      <c r="Y2" s="131" t="s">
        <v>126</v>
      </c>
      <c r="Z2" s="152" t="s">
        <v>21</v>
      </c>
    </row>
    <row r="3" spans="1:26">
      <c r="A3" s="131" t="s">
        <v>19</v>
      </c>
      <c r="B3" s="132" t="s">
        <v>20</v>
      </c>
      <c r="G3" s="138" t="s">
        <v>157</v>
      </c>
      <c r="H3" s="139" t="s">
        <v>180</v>
      </c>
      <c r="J3" s="141" t="s">
        <v>205</v>
      </c>
      <c r="K3" s="142" t="s">
        <v>23</v>
      </c>
      <c r="M3" s="131" t="s">
        <v>38</v>
      </c>
      <c r="N3" s="142" t="s">
        <v>32</v>
      </c>
      <c r="P3" s="141" t="s">
        <v>72</v>
      </c>
      <c r="Q3" s="142" t="s">
        <v>73</v>
      </c>
      <c r="S3" s="147" t="s">
        <v>49</v>
      </c>
      <c r="T3" s="142" t="s">
        <v>27</v>
      </c>
      <c r="V3" s="133" t="s">
        <v>198</v>
      </c>
      <c r="W3" s="151" t="s">
        <v>199</v>
      </c>
      <c r="Y3" s="131" t="s">
        <v>153</v>
      </c>
      <c r="Z3" s="152" t="s">
        <v>23</v>
      </c>
    </row>
    <row r="4" spans="1:26">
      <c r="A4" s="133" t="s">
        <v>155</v>
      </c>
      <c r="B4" s="134" t="s">
        <v>156</v>
      </c>
      <c r="G4" s="138" t="s">
        <v>158</v>
      </c>
      <c r="H4" s="139" t="s">
        <v>178</v>
      </c>
      <c r="J4" s="143" t="s">
        <v>90</v>
      </c>
      <c r="K4" s="142" t="s">
        <v>26</v>
      </c>
      <c r="M4" s="131" t="s">
        <v>39</v>
      </c>
      <c r="N4" s="142" t="s">
        <v>33</v>
      </c>
      <c r="P4" s="141" t="s">
        <v>74</v>
      </c>
      <c r="Q4" s="142" t="s">
        <v>75</v>
      </c>
      <c r="S4" s="147" t="s">
        <v>47</v>
      </c>
      <c r="T4" s="142" t="s">
        <v>26</v>
      </c>
      <c r="V4" s="138" t="s">
        <v>200</v>
      </c>
      <c r="W4" s="151" t="s">
        <v>202</v>
      </c>
      <c r="Y4" s="131" t="s">
        <v>151</v>
      </c>
      <c r="Z4" s="152" t="s">
        <v>24</v>
      </c>
    </row>
    <row r="5" spans="1:26">
      <c r="A5" s="133" t="s">
        <v>209</v>
      </c>
      <c r="B5" s="134" t="s">
        <v>210</v>
      </c>
      <c r="G5" s="138" t="s">
        <v>159</v>
      </c>
      <c r="H5" s="139" t="s">
        <v>179</v>
      </c>
      <c r="J5" s="141" t="s">
        <v>86</v>
      </c>
      <c r="K5" s="142" t="s">
        <v>21</v>
      </c>
      <c r="M5" s="131" t="s">
        <v>107</v>
      </c>
      <c r="N5" s="142" t="s">
        <v>34</v>
      </c>
      <c r="P5" s="136" t="s">
        <v>76</v>
      </c>
      <c r="Q5" s="144" t="s">
        <v>77</v>
      </c>
      <c r="S5" s="147" t="s">
        <v>45</v>
      </c>
      <c r="T5" s="142" t="s">
        <v>25</v>
      </c>
      <c r="V5" s="133" t="s">
        <v>201</v>
      </c>
      <c r="W5" s="151" t="s">
        <v>206</v>
      </c>
      <c r="Y5" s="146" t="s">
        <v>152</v>
      </c>
      <c r="Z5" s="151" t="s">
        <v>27</v>
      </c>
    </row>
    <row r="6" spans="1:26">
      <c r="G6" s="138" t="s">
        <v>160</v>
      </c>
      <c r="H6" s="139" t="s">
        <v>181</v>
      </c>
      <c r="J6" s="141" t="s">
        <v>88</v>
      </c>
      <c r="K6" s="142" t="s">
        <v>24</v>
      </c>
      <c r="M6" s="131" t="s">
        <v>108</v>
      </c>
      <c r="N6" s="142" t="s">
        <v>35</v>
      </c>
      <c r="S6" s="147" t="s">
        <v>52</v>
      </c>
      <c r="T6" s="142" t="s">
        <v>30</v>
      </c>
      <c r="V6" s="87"/>
      <c r="W6" s="86"/>
      <c r="Y6" s="133" t="s">
        <v>204</v>
      </c>
      <c r="Z6" s="153" t="s">
        <v>32</v>
      </c>
    </row>
    <row r="7" spans="1:26">
      <c r="G7" s="138" t="s">
        <v>161</v>
      </c>
      <c r="H7" s="139" t="s">
        <v>182</v>
      </c>
      <c r="J7" s="141" t="s">
        <v>100</v>
      </c>
      <c r="K7" s="142" t="s">
        <v>34</v>
      </c>
      <c r="M7" s="131" t="s">
        <v>109</v>
      </c>
      <c r="N7" s="142" t="s">
        <v>36</v>
      </c>
      <c r="S7" s="147" t="s">
        <v>43</v>
      </c>
      <c r="T7" s="142" t="s">
        <v>23</v>
      </c>
      <c r="V7" s="83"/>
      <c r="W7" s="85"/>
    </row>
    <row r="8" spans="1:26">
      <c r="G8" s="138" t="s">
        <v>162</v>
      </c>
      <c r="H8" s="139" t="s">
        <v>183</v>
      </c>
      <c r="J8" s="141" t="s">
        <v>93</v>
      </c>
      <c r="K8" s="142" t="s">
        <v>27</v>
      </c>
      <c r="M8" s="131" t="s">
        <v>110</v>
      </c>
      <c r="N8" s="142" t="s">
        <v>37</v>
      </c>
      <c r="S8" s="147" t="s">
        <v>53</v>
      </c>
      <c r="T8" s="142" t="s">
        <v>31</v>
      </c>
      <c r="V8" s="87"/>
      <c r="W8" s="86"/>
    </row>
    <row r="9" spans="1:26">
      <c r="G9" s="138" t="s">
        <v>163</v>
      </c>
      <c r="H9" s="139" t="s">
        <v>184</v>
      </c>
      <c r="J9" s="141" t="s">
        <v>97</v>
      </c>
      <c r="K9" s="142" t="s">
        <v>31</v>
      </c>
      <c r="M9" s="131" t="s">
        <v>111</v>
      </c>
      <c r="N9" s="142" t="s">
        <v>113</v>
      </c>
      <c r="S9" s="147" t="s">
        <v>44</v>
      </c>
      <c r="T9" s="142" t="s">
        <v>24</v>
      </c>
      <c r="V9" s="83"/>
      <c r="W9" s="85"/>
    </row>
    <row r="10" spans="1:26">
      <c r="G10" s="138" t="s">
        <v>164</v>
      </c>
      <c r="H10" s="139" t="s">
        <v>185</v>
      </c>
      <c r="J10" s="141" t="s">
        <v>96</v>
      </c>
      <c r="K10" s="142" t="s">
        <v>30</v>
      </c>
      <c r="M10" s="131" t="s">
        <v>112</v>
      </c>
      <c r="N10" s="142" t="s">
        <v>114</v>
      </c>
      <c r="S10" s="147" t="s">
        <v>51</v>
      </c>
      <c r="T10" s="142" t="s">
        <v>29</v>
      </c>
      <c r="V10" s="87"/>
      <c r="W10" s="86"/>
    </row>
    <row r="11" spans="1:26">
      <c r="G11" s="138" t="s">
        <v>165</v>
      </c>
      <c r="H11" s="139" t="s">
        <v>186</v>
      </c>
      <c r="J11" s="141" t="s">
        <v>125</v>
      </c>
      <c r="K11" s="142" t="s">
        <v>21</v>
      </c>
      <c r="M11" s="131" t="s">
        <v>41</v>
      </c>
      <c r="N11" s="142" t="s">
        <v>40</v>
      </c>
      <c r="S11" s="147" t="s">
        <v>54</v>
      </c>
      <c r="T11" s="148" t="s">
        <v>32</v>
      </c>
      <c r="V11" s="87"/>
      <c r="W11" s="88"/>
    </row>
    <row r="12" spans="1:26">
      <c r="G12" s="138" t="s">
        <v>166</v>
      </c>
      <c r="H12" s="139" t="s">
        <v>189</v>
      </c>
      <c r="J12" s="141" t="s">
        <v>103</v>
      </c>
      <c r="K12" s="142" t="s">
        <v>37</v>
      </c>
      <c r="M12" s="146" t="s">
        <v>120</v>
      </c>
      <c r="N12" s="144" t="s">
        <v>121</v>
      </c>
      <c r="S12" s="147" t="s">
        <v>48</v>
      </c>
      <c r="T12" s="142" t="s">
        <v>26</v>
      </c>
      <c r="V12" s="87"/>
      <c r="W12" s="86"/>
    </row>
    <row r="13" spans="1:26">
      <c r="G13" s="138" t="s">
        <v>167</v>
      </c>
      <c r="H13" s="139" t="s">
        <v>187</v>
      </c>
      <c r="J13" s="141" t="s">
        <v>87</v>
      </c>
      <c r="K13" s="142" t="s">
        <v>21</v>
      </c>
      <c r="M13" s="86"/>
      <c r="N13" s="86"/>
      <c r="S13" s="147" t="s">
        <v>50</v>
      </c>
      <c r="T13" s="142" t="s">
        <v>28</v>
      </c>
      <c r="V13" s="87"/>
      <c r="W13" s="86"/>
    </row>
    <row r="14" spans="1:26">
      <c r="G14" s="138" t="s">
        <v>168</v>
      </c>
      <c r="H14" s="139" t="s">
        <v>190</v>
      </c>
      <c r="J14" s="143" t="s">
        <v>154</v>
      </c>
      <c r="K14" s="142" t="s">
        <v>21</v>
      </c>
      <c r="M14" s="86"/>
      <c r="N14" s="128"/>
      <c r="S14" s="149" t="s">
        <v>46</v>
      </c>
      <c r="T14" s="144" t="s">
        <v>26</v>
      </c>
      <c r="V14" s="87"/>
      <c r="W14" s="86"/>
    </row>
    <row r="15" spans="1:26">
      <c r="G15" s="138" t="s">
        <v>169</v>
      </c>
      <c r="H15" s="139" t="s">
        <v>191</v>
      </c>
      <c r="J15" s="141" t="s">
        <v>124</v>
      </c>
      <c r="K15" s="142" t="s">
        <v>21</v>
      </c>
      <c r="M15" s="86"/>
      <c r="N15" s="86"/>
    </row>
    <row r="16" spans="1:26">
      <c r="G16" s="138" t="s">
        <v>170</v>
      </c>
      <c r="H16" s="139" t="s">
        <v>192</v>
      </c>
      <c r="J16" s="141" t="s">
        <v>98</v>
      </c>
      <c r="K16" s="142" t="s">
        <v>32</v>
      </c>
    </row>
    <row r="17" spans="7:14">
      <c r="G17" s="138" t="s">
        <v>171</v>
      </c>
      <c r="H17" s="139" t="s">
        <v>188</v>
      </c>
      <c r="J17" s="143" t="s">
        <v>102</v>
      </c>
      <c r="K17" s="142" t="s">
        <v>36</v>
      </c>
    </row>
    <row r="18" spans="7:14">
      <c r="G18" s="138" t="s">
        <v>172</v>
      </c>
      <c r="H18" s="139" t="s">
        <v>193</v>
      </c>
      <c r="J18" s="141" t="s">
        <v>89</v>
      </c>
      <c r="K18" s="142" t="s">
        <v>25</v>
      </c>
    </row>
    <row r="19" spans="7:14">
      <c r="G19" s="138" t="s">
        <v>174</v>
      </c>
      <c r="H19" s="139" t="s">
        <v>194</v>
      </c>
      <c r="J19" s="141" t="s">
        <v>101</v>
      </c>
      <c r="K19" s="142" t="s">
        <v>35</v>
      </c>
    </row>
    <row r="20" spans="7:14">
      <c r="G20" s="138" t="s">
        <v>175</v>
      </c>
      <c r="H20" s="139" t="s">
        <v>195</v>
      </c>
      <c r="J20" s="141" t="s">
        <v>99</v>
      </c>
      <c r="K20" s="142" t="s">
        <v>33</v>
      </c>
    </row>
    <row r="21" spans="7:14">
      <c r="G21" s="138" t="s">
        <v>173</v>
      </c>
      <c r="H21" s="139" t="s">
        <v>196</v>
      </c>
      <c r="J21" s="136" t="s">
        <v>95</v>
      </c>
      <c r="K21" s="144" t="s">
        <v>29</v>
      </c>
      <c r="M21" s="86"/>
      <c r="N21" s="86"/>
    </row>
    <row r="22" spans="7:14">
      <c r="G22" s="133" t="s">
        <v>176</v>
      </c>
      <c r="H22" s="134" t="s">
        <v>197</v>
      </c>
    </row>
    <row r="28" spans="7:14">
      <c r="K28" s="90"/>
    </row>
  </sheetData>
  <pageMargins left="0.7" right="0.7" top="0.75" bottom="0.75" header="0.3" footer="0.3"/>
  <pageSetup paperSize="9" orientation="portrait" r:id="rId1"/>
  <ignoredErrors>
    <ignoredError sqref="N3:N4 Q2:Q5 N5:N12 K2:K21" numberStoredAsText="1"/>
  </ignoredErrors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LOD</vt:lpstr>
      <vt:lpstr>Printable List</vt:lpstr>
      <vt:lpstr>Tables</vt:lpstr>
      <vt:lpstr>'Printable List'!Impression_des_titres</vt:lpstr>
      <vt:lpstr>'Printable List'!Zone_d_impression</vt:lpstr>
    </vt:vector>
  </TitlesOfParts>
  <Company>Aéroports de Paris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MONTAGNAC</dc:creator>
  <cp:lastModifiedBy>Christian MONTAGNAC</cp:lastModifiedBy>
  <cp:lastPrinted>2014-06-27T14:56:01Z</cp:lastPrinted>
  <dcterms:created xsi:type="dcterms:W3CDTF">2014-06-06T11:05:27Z</dcterms:created>
  <dcterms:modified xsi:type="dcterms:W3CDTF">2014-07-03T09:30:09Z</dcterms:modified>
</cp:coreProperties>
</file>