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e\Desktop\РГПУ им.Герцена\1 курс\Физика\"/>
    </mc:Choice>
  </mc:AlternateContent>
  <xr:revisionPtr revIDLastSave="0" documentId="13_ncr:1_{952A65A4-05F9-45B8-BB9B-DFB9DAA54604}" xr6:coauthVersionLast="47" xr6:coauthVersionMax="47" xr10:uidLastSave="{00000000-0000-0000-0000-000000000000}"/>
  <bookViews>
    <workbookView xWindow="-108" yWindow="-108" windowWidth="23256" windowHeight="13176" xr2:uid="{F025B844-CB21-4241-B4B4-568E6D5B04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Q14" i="1"/>
  <c r="Q4" i="1"/>
  <c r="Q6" i="1"/>
  <c r="Q7" i="1"/>
  <c r="Q8" i="1"/>
  <c r="Q9" i="1"/>
  <c r="Q10" i="1"/>
  <c r="Q11" i="1"/>
  <c r="Q12" i="1"/>
  <c r="Q13" i="1"/>
  <c r="Q3" i="1"/>
  <c r="P14" i="1"/>
  <c r="P13" i="1"/>
  <c r="P10" i="1"/>
  <c r="P11" i="1"/>
  <c r="P12" i="1"/>
  <c r="P9" i="1"/>
  <c r="P8" i="1"/>
  <c r="P4" i="1"/>
  <c r="P5" i="1"/>
  <c r="P6" i="1"/>
  <c r="P7" i="1"/>
  <c r="P3" i="1"/>
  <c r="O8" i="1"/>
  <c r="O14" i="1"/>
  <c r="O10" i="1"/>
  <c r="O11" i="1"/>
  <c r="O12" i="1"/>
  <c r="O13" i="1"/>
  <c r="O9" i="1"/>
  <c r="O4" i="1"/>
  <c r="O5" i="1"/>
  <c r="O6" i="1"/>
  <c r="O7" i="1"/>
  <c r="O3" i="1"/>
  <c r="J9" i="1"/>
  <c r="J3" i="1"/>
  <c r="L3" i="1" s="1"/>
  <c r="G11" i="1"/>
  <c r="G12" i="1"/>
  <c r="L9" i="1"/>
  <c r="E13" i="1"/>
  <c r="F13" i="1" s="1"/>
  <c r="G13" i="1" s="1"/>
  <c r="E12" i="1"/>
  <c r="F12" i="1" s="1"/>
  <c r="H12" i="1" s="1"/>
  <c r="D9" i="1"/>
  <c r="E9" i="1"/>
  <c r="E7" i="1"/>
  <c r="F7" i="1" s="1"/>
  <c r="H7" i="1" s="1"/>
  <c r="E6" i="1"/>
  <c r="F6" i="1" s="1"/>
  <c r="H6" i="1" s="1"/>
  <c r="E5" i="1"/>
  <c r="F5" i="1" s="1"/>
  <c r="H5" i="1" s="1"/>
  <c r="E4" i="1"/>
  <c r="F4" i="1" s="1"/>
  <c r="E3" i="1"/>
  <c r="D3" i="1"/>
  <c r="D8" i="1" s="1"/>
  <c r="E11" i="1"/>
  <c r="F11" i="1" s="1"/>
  <c r="H11" i="1" s="1"/>
  <c r="E10" i="1"/>
  <c r="F10" i="1" s="1"/>
  <c r="H4" i="1" l="1"/>
  <c r="G4" i="1"/>
  <c r="H10" i="1"/>
  <c r="G10" i="1"/>
  <c r="I10" i="1"/>
  <c r="G7" i="1"/>
  <c r="G6" i="1"/>
  <c r="G5" i="1"/>
  <c r="I4" i="1"/>
  <c r="I12" i="1"/>
  <c r="I5" i="1"/>
  <c r="I7" i="1"/>
  <c r="I6" i="1"/>
  <c r="I11" i="1"/>
  <c r="F3" i="1"/>
  <c r="E14" i="1"/>
  <c r="F9" i="1"/>
  <c r="H13" i="1"/>
  <c r="I13" i="1" s="1"/>
  <c r="E8" i="1"/>
  <c r="H9" i="1" l="1"/>
  <c r="I9" i="1" s="1"/>
  <c r="G9" i="1"/>
  <c r="G14" i="1" s="1"/>
  <c r="F8" i="1"/>
  <c r="H8" i="1" s="1"/>
  <c r="G3" i="1"/>
  <c r="G8" i="1" s="1"/>
  <c r="I14" i="1"/>
  <c r="H3" i="1"/>
  <c r="I3" i="1" s="1"/>
  <c r="I8" i="1" s="1"/>
  <c r="F14" i="1"/>
  <c r="H14" i="1" s="1"/>
</calcChain>
</file>

<file path=xl/sharedStrings.xml><?xml version="1.0" encoding="utf-8"?>
<sst xmlns="http://schemas.openxmlformats.org/spreadsheetml/2006/main" count="20" uniqueCount="19">
  <si>
    <t>№ опыта</t>
  </si>
  <si>
    <t>1 шарик</t>
  </si>
  <si>
    <t>Ср. знач.</t>
  </si>
  <si>
    <t>2 шарик</t>
  </si>
  <si>
    <t>m, г</t>
  </si>
  <si>
    <t>r, см</t>
  </si>
  <si>
    <t>r, м</t>
  </si>
  <si>
    <t>m, мг</t>
  </si>
  <si>
    <t>V0, м/c</t>
  </si>
  <si>
    <t>n, Пз</t>
  </si>
  <si>
    <t>dt n, Пз</t>
  </si>
  <si>
    <t>r, мм</t>
  </si>
  <si>
    <t>V, см3</t>
  </si>
  <si>
    <t>t, c</t>
  </si>
  <si>
    <t>L, м</t>
  </si>
  <si>
    <t>g, м/c2</t>
  </si>
  <si>
    <t>p т, кг/м3</t>
  </si>
  <si>
    <t>p ж, кг/м3</t>
  </si>
  <si>
    <t>dt относ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</si>
</sst>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9" fontId="2" fillId="0" borderId="0" xfId="1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2" fillId="3" borderId="1" xfId="0" applyNumberFormat="1" applyFont="1" applyFill="1" applyBorder="1"/>
    <xf numFmtId="2" fontId="2" fillId="3" borderId="1" xfId="0" applyNumberFormat="1" applyFont="1" applyFill="1" applyBorder="1"/>
    <xf numFmtId="0" fontId="2" fillId="4" borderId="1" xfId="0" applyFont="1" applyFill="1" applyBorder="1"/>
    <xf numFmtId="164" fontId="2" fillId="4" borderId="1" xfId="0" applyNumberFormat="1" applyFont="1" applyFill="1" applyBorder="1"/>
    <xf numFmtId="2" fontId="2" fillId="4" borderId="1" xfId="0" applyNumberFormat="1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164" fontId="2" fillId="3" borderId="2" xfId="0" applyNumberFormat="1" applyFont="1" applyFill="1" applyBorder="1"/>
    <xf numFmtId="2" fontId="2" fillId="3" borderId="2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9" fontId="2" fillId="2" borderId="5" xfId="1" applyFont="1" applyFill="1" applyBorder="1"/>
    <xf numFmtId="0" fontId="2" fillId="3" borderId="6" xfId="0" applyFont="1" applyFill="1" applyBorder="1" applyAlignment="1">
      <alignment horizontal="center" vertical="center"/>
    </xf>
    <xf numFmtId="9" fontId="2" fillId="3" borderId="7" xfId="1" applyFont="1" applyFill="1" applyBorder="1"/>
    <xf numFmtId="0" fontId="2" fillId="3" borderId="8" xfId="0" applyFont="1" applyFill="1" applyBorder="1" applyAlignment="1">
      <alignment horizontal="center" vertical="center"/>
    </xf>
    <xf numFmtId="9" fontId="2" fillId="3" borderId="9" xfId="1" applyFont="1" applyFill="1" applyBorder="1"/>
    <xf numFmtId="0" fontId="2" fillId="4" borderId="8" xfId="0" applyFont="1" applyFill="1" applyBorder="1"/>
    <xf numFmtId="9" fontId="2" fillId="4" borderId="9" xfId="1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1" xfId="0" applyFont="1" applyFill="1" applyBorder="1" applyAlignment="1">
      <alignment vertical="center"/>
    </xf>
    <xf numFmtId="164" fontId="2" fillId="4" borderId="11" xfId="0" applyNumberFormat="1" applyFont="1" applyFill="1" applyBorder="1"/>
    <xf numFmtId="2" fontId="2" fillId="4" borderId="11" xfId="0" applyNumberFormat="1" applyFont="1" applyFill="1" applyBorder="1"/>
    <xf numFmtId="0" fontId="2" fillId="3" borderId="11" xfId="0" applyFont="1" applyFill="1" applyBorder="1" applyAlignment="1">
      <alignment horizontal="center" vertical="center"/>
    </xf>
    <xf numFmtId="9" fontId="2" fillId="4" borderId="12" xfId="1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ранжевый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0D84-E328-428B-BA7C-5F79483DCF49}">
  <dimension ref="B1:Q14"/>
  <sheetViews>
    <sheetView tabSelected="1" zoomScale="70" zoomScaleNormal="70" workbookViewId="0">
      <selection activeCell="D22" sqref="D22"/>
    </sheetView>
  </sheetViews>
  <sheetFormatPr defaultRowHeight="15" x14ac:dyDescent="0.25"/>
  <cols>
    <col min="1" max="2" width="8.88671875" style="1"/>
    <col min="3" max="7" width="9" style="1" bestFit="1" customWidth="1"/>
    <col min="8" max="8" width="11.5546875" style="1" bestFit="1" customWidth="1"/>
    <col min="9" max="9" width="10.5546875" style="1" bestFit="1" customWidth="1"/>
    <col min="10" max="16" width="9" style="1" bestFit="1" customWidth="1"/>
    <col min="17" max="17" width="9" style="2" bestFit="1" customWidth="1"/>
    <col min="18" max="16384" width="8.88671875" style="1"/>
  </cols>
  <sheetData>
    <row r="1" spans="2:17" ht="15.6" thickBot="1" x14ac:dyDescent="0.3"/>
    <row r="2" spans="2:17" ht="15.6" thickBot="1" x14ac:dyDescent="0.3">
      <c r="B2" s="14" t="s">
        <v>0</v>
      </c>
      <c r="C2" s="15" t="s">
        <v>7</v>
      </c>
      <c r="D2" s="15" t="s">
        <v>4</v>
      </c>
      <c r="E2" s="15" t="s">
        <v>11</v>
      </c>
      <c r="F2" s="15" t="s">
        <v>5</v>
      </c>
      <c r="G2" s="15" t="s">
        <v>6</v>
      </c>
      <c r="H2" s="15" t="s">
        <v>12</v>
      </c>
      <c r="I2" s="15" t="s">
        <v>16</v>
      </c>
      <c r="J2" s="15" t="s">
        <v>14</v>
      </c>
      <c r="K2" s="15" t="s">
        <v>13</v>
      </c>
      <c r="L2" s="15" t="s">
        <v>8</v>
      </c>
      <c r="M2" s="15" t="s">
        <v>17</v>
      </c>
      <c r="N2" s="15" t="s">
        <v>15</v>
      </c>
      <c r="O2" s="15" t="s">
        <v>9</v>
      </c>
      <c r="P2" s="15" t="s">
        <v>10</v>
      </c>
      <c r="Q2" s="16" t="s">
        <v>18</v>
      </c>
    </row>
    <row r="3" spans="2:17" x14ac:dyDescent="0.25">
      <c r="B3" s="17" t="s">
        <v>1</v>
      </c>
      <c r="C3" s="10">
        <v>212</v>
      </c>
      <c r="D3" s="10">
        <f>C3/1000</f>
        <v>0.21199999999999999</v>
      </c>
      <c r="E3" s="11">
        <f>3.4/2</f>
        <v>1.7</v>
      </c>
      <c r="F3" s="11">
        <f>E3/10</f>
        <v>0.16999999999999998</v>
      </c>
      <c r="G3" s="11">
        <f>F3/100</f>
        <v>1.6999999999999999E-3</v>
      </c>
      <c r="H3" s="12">
        <f>4/3 * PI()*F3^3</f>
        <v>2.0579526276115534E-2</v>
      </c>
      <c r="I3" s="13">
        <f>$D$3/H3*1000</f>
        <v>10301.500489155858</v>
      </c>
      <c r="J3" s="10">
        <f>10/100</f>
        <v>0.1</v>
      </c>
      <c r="K3" s="10">
        <v>1.35</v>
      </c>
      <c r="L3" s="10">
        <f>J3/K3</f>
        <v>7.407407407407407E-2</v>
      </c>
      <c r="M3" s="10">
        <v>1272</v>
      </c>
      <c r="N3" s="10">
        <v>9.8000000000000007</v>
      </c>
      <c r="O3" s="11">
        <f>2/9 *(G3^2*(I3-$M$3)*$N$3/$L$3)</f>
        <v>0.76720053856161674</v>
      </c>
      <c r="P3" s="11">
        <f>ABS($O$8-O3)</f>
        <v>2.7416940248443544E-2</v>
      </c>
      <c r="Q3" s="18">
        <f>P3/O3</f>
        <v>3.5736341243771931E-2</v>
      </c>
    </row>
    <row r="4" spans="2:17" x14ac:dyDescent="0.25">
      <c r="B4" s="19"/>
      <c r="C4" s="3"/>
      <c r="D4" s="3"/>
      <c r="E4" s="4">
        <f>3.2/2</f>
        <v>1.6</v>
      </c>
      <c r="F4" s="4">
        <f t="shared" ref="F4:F7" si="0">E4/10</f>
        <v>0.16</v>
      </c>
      <c r="G4" s="4">
        <f t="shared" ref="G4:G13" si="1">F4/100</f>
        <v>1.6000000000000001E-3</v>
      </c>
      <c r="H4" s="5">
        <f t="shared" ref="H4:H14" si="2">4/3 * PI()*F4^3</f>
        <v>1.7157284678805059E-2</v>
      </c>
      <c r="I4" s="6">
        <f t="shared" ref="I4:I7" si="3">$D$3/H4*1000</f>
        <v>12356.267554497732</v>
      </c>
      <c r="J4" s="3"/>
      <c r="K4" s="3"/>
      <c r="L4" s="3"/>
      <c r="M4" s="3"/>
      <c r="N4" s="3"/>
      <c r="O4" s="4">
        <f t="shared" ref="O4:O7" si="4">2/9 *(G4^2*(I4-$M$3)*$N$3/$L$3)</f>
        <v>0.83424631322171738</v>
      </c>
      <c r="P4" s="4">
        <f t="shared" ref="P4:P7" si="5">ABS($O$8-O4)</f>
        <v>3.9628834411657099E-2</v>
      </c>
      <c r="Q4" s="20">
        <f t="shared" ref="Q4:Q13" si="6">P4/O4</f>
        <v>4.7502558637169498E-2</v>
      </c>
    </row>
    <row r="5" spans="2:17" x14ac:dyDescent="0.25">
      <c r="B5" s="19"/>
      <c r="C5" s="3"/>
      <c r="D5" s="3"/>
      <c r="E5" s="4">
        <f>3.55/2</f>
        <v>1.7749999999999999</v>
      </c>
      <c r="F5" s="4">
        <f t="shared" si="0"/>
        <v>0.17749999999999999</v>
      </c>
      <c r="G5" s="4">
        <f t="shared" si="1"/>
        <v>1.7749999999999999E-3</v>
      </c>
      <c r="H5" s="5">
        <f t="shared" si="2"/>
        <v>2.342522017164534E-2</v>
      </c>
      <c r="I5" s="6">
        <f t="shared" si="3"/>
        <v>9050.075023696545</v>
      </c>
      <c r="J5" s="3"/>
      <c r="K5" s="3"/>
      <c r="L5" s="3"/>
      <c r="M5" s="3"/>
      <c r="N5" s="3"/>
      <c r="O5" s="4">
        <f t="shared" si="4"/>
        <v>0.7204704500730974</v>
      </c>
      <c r="P5" s="4">
        <f t="shared" si="5"/>
        <v>7.4147028736962883E-2</v>
      </c>
      <c r="Q5" s="20">
        <f t="shared" si="6"/>
        <v>0.10291473956973542</v>
      </c>
    </row>
    <row r="6" spans="2:17" x14ac:dyDescent="0.25">
      <c r="B6" s="19"/>
      <c r="C6" s="3"/>
      <c r="D6" s="3"/>
      <c r="E6" s="4">
        <f>3.2/2</f>
        <v>1.6</v>
      </c>
      <c r="F6" s="4">
        <f t="shared" si="0"/>
        <v>0.16</v>
      </c>
      <c r="G6" s="4">
        <f t="shared" si="1"/>
        <v>1.6000000000000001E-3</v>
      </c>
      <c r="H6" s="5">
        <f t="shared" si="2"/>
        <v>1.7157284678805059E-2</v>
      </c>
      <c r="I6" s="6">
        <f t="shared" si="3"/>
        <v>12356.267554497732</v>
      </c>
      <c r="J6" s="3"/>
      <c r="K6" s="3"/>
      <c r="L6" s="3"/>
      <c r="M6" s="3"/>
      <c r="N6" s="3"/>
      <c r="O6" s="4">
        <f t="shared" si="4"/>
        <v>0.83424631322171738</v>
      </c>
      <c r="P6" s="4">
        <f t="shared" si="5"/>
        <v>3.9628834411657099E-2</v>
      </c>
      <c r="Q6" s="20">
        <f t="shared" si="6"/>
        <v>4.7502558637169498E-2</v>
      </c>
    </row>
    <row r="7" spans="2:17" x14ac:dyDescent="0.25">
      <c r="B7" s="19"/>
      <c r="C7" s="3"/>
      <c r="D7" s="3"/>
      <c r="E7" s="4">
        <f>3.25/2</f>
        <v>1.625</v>
      </c>
      <c r="F7" s="4">
        <f t="shared" si="0"/>
        <v>0.16250000000000001</v>
      </c>
      <c r="G7" s="4">
        <f t="shared" si="1"/>
        <v>1.6250000000000001E-3</v>
      </c>
      <c r="H7" s="5">
        <f t="shared" si="2"/>
        <v>1.7974164218585355E-2</v>
      </c>
      <c r="I7" s="6">
        <f t="shared" si="3"/>
        <v>11794.70697061904</v>
      </c>
      <c r="J7" s="3"/>
      <c r="K7" s="3"/>
      <c r="L7" s="3"/>
      <c r="M7" s="3"/>
      <c r="N7" s="3"/>
      <c r="O7" s="4">
        <f t="shared" si="4"/>
        <v>0.81692377897215274</v>
      </c>
      <c r="P7" s="4">
        <f t="shared" si="5"/>
        <v>2.2306300162092452E-2</v>
      </c>
      <c r="Q7" s="20">
        <f t="shared" si="6"/>
        <v>2.7305240386267207E-2</v>
      </c>
    </row>
    <row r="8" spans="2:17" x14ac:dyDescent="0.25">
      <c r="B8" s="21" t="s">
        <v>2</v>
      </c>
      <c r="C8" s="7">
        <v>212</v>
      </c>
      <c r="D8" s="7">
        <f>D3</f>
        <v>0.21199999999999999</v>
      </c>
      <c r="E8" s="7">
        <f>AVERAGE(E3:E7)</f>
        <v>1.6599999999999997</v>
      </c>
      <c r="F8" s="7">
        <f>AVERAGE(F3:F7)</f>
        <v>0.16599999999999998</v>
      </c>
      <c r="G8" s="7">
        <f>AVERAGE(G3:G7)</f>
        <v>1.66E-3</v>
      </c>
      <c r="H8" s="8">
        <f t="shared" si="2"/>
        <v>1.9160766278593561E-2</v>
      </c>
      <c r="I8" s="9">
        <f>AVERAGE(I3:I7)</f>
        <v>11171.763518493381</v>
      </c>
      <c r="J8" s="7">
        <v>0.1</v>
      </c>
      <c r="K8" s="7">
        <v>1.35</v>
      </c>
      <c r="L8" s="7">
        <v>7.4069999999999997E-2</v>
      </c>
      <c r="M8" s="3"/>
      <c r="N8" s="3"/>
      <c r="O8" s="7">
        <f>AVERAGE(O3:O7)</f>
        <v>0.79461747881006028</v>
      </c>
      <c r="P8" s="7">
        <f>AVERAGE(P3:P7)</f>
        <v>4.0625587594162613E-2</v>
      </c>
      <c r="Q8" s="22">
        <f t="shared" si="6"/>
        <v>5.1125967748657422E-2</v>
      </c>
    </row>
    <row r="9" spans="2:17" x14ac:dyDescent="0.25">
      <c r="B9" s="19" t="s">
        <v>3</v>
      </c>
      <c r="C9" s="3">
        <v>169</v>
      </c>
      <c r="D9" s="3">
        <f>169/1000</f>
        <v>0.16900000000000001</v>
      </c>
      <c r="E9" s="4">
        <f>3/2</f>
        <v>1.5</v>
      </c>
      <c r="F9" s="4">
        <f>E9/10</f>
        <v>0.15</v>
      </c>
      <c r="G9" s="4">
        <f t="shared" si="1"/>
        <v>1.5E-3</v>
      </c>
      <c r="H9" s="5">
        <f t="shared" si="2"/>
        <v>1.4137166941154067E-2</v>
      </c>
      <c r="I9" s="6">
        <f>$D$9/H9*1000</f>
        <v>11954.30461445792</v>
      </c>
      <c r="J9" s="3">
        <f>10/100</f>
        <v>0.1</v>
      </c>
      <c r="K9" s="3">
        <v>1.55</v>
      </c>
      <c r="L9" s="3">
        <f>J9/K9</f>
        <v>6.4516129032258063E-2</v>
      </c>
      <c r="M9" s="3"/>
      <c r="N9" s="3"/>
      <c r="O9" s="4">
        <f>2/9 *(G9^2*(I9-$M$3)*$N$3/$L$9)</f>
        <v>0.8113210354680791</v>
      </c>
      <c r="P9" s="4">
        <f>ABS($O$14-O9)</f>
        <v>1.7960620543375772E-2</v>
      </c>
      <c r="Q9" s="20">
        <f t="shared" si="6"/>
        <v>2.2137501381328872E-2</v>
      </c>
    </row>
    <row r="10" spans="2:17" x14ac:dyDescent="0.25">
      <c r="B10" s="19"/>
      <c r="C10" s="3"/>
      <c r="D10" s="3"/>
      <c r="E10" s="4">
        <f>3.1/2</f>
        <v>1.55</v>
      </c>
      <c r="F10" s="4">
        <f t="shared" ref="F10:F13" si="7">E10/10</f>
        <v>0.155</v>
      </c>
      <c r="G10" s="4">
        <f t="shared" si="1"/>
        <v>1.5499999999999999E-3</v>
      </c>
      <c r="H10" s="5">
        <f t="shared" si="2"/>
        <v>1.5598531123848921E-2</v>
      </c>
      <c r="I10" s="6">
        <f t="shared" ref="I10:I13" si="8">$D$9/H10*1000</f>
        <v>10834.353482271954</v>
      </c>
      <c r="J10" s="3"/>
      <c r="K10" s="3"/>
      <c r="L10" s="3"/>
      <c r="M10" s="3"/>
      <c r="N10" s="3"/>
      <c r="O10" s="4">
        <f t="shared" ref="O10:O13" si="9">2/9 *(G10^2*(I10-$M$3)*$N$3/$L$9)</f>
        <v>0.77548508649599024</v>
      </c>
      <c r="P10" s="4">
        <f t="shared" ref="P10:P12" si="10">ABS($O$14-O10)</f>
        <v>1.7875328428713089E-2</v>
      </c>
      <c r="Q10" s="20">
        <f t="shared" si="6"/>
        <v>2.3050512176168738E-2</v>
      </c>
    </row>
    <row r="11" spans="2:17" x14ac:dyDescent="0.25">
      <c r="B11" s="19"/>
      <c r="C11" s="3"/>
      <c r="D11" s="3"/>
      <c r="E11" s="4">
        <f>3.05/2</f>
        <v>1.5249999999999999</v>
      </c>
      <c r="F11" s="4">
        <f t="shared" si="7"/>
        <v>0.1525</v>
      </c>
      <c r="G11" s="4">
        <f t="shared" si="1"/>
        <v>1.5249999999999999E-3</v>
      </c>
      <c r="H11" s="5">
        <f t="shared" si="2"/>
        <v>1.4855871710509682E-2</v>
      </c>
      <c r="I11" s="6">
        <f t="shared" si="8"/>
        <v>11375.973304914995</v>
      </c>
      <c r="J11" s="3"/>
      <c r="K11" s="3"/>
      <c r="L11" s="3"/>
      <c r="M11" s="3"/>
      <c r="N11" s="3"/>
      <c r="O11" s="4">
        <f t="shared" si="9"/>
        <v>0.79318983069537807</v>
      </c>
      <c r="P11" s="4">
        <f t="shared" si="10"/>
        <v>1.7058422932525463E-4</v>
      </c>
      <c r="Q11" s="20">
        <f t="shared" si="6"/>
        <v>2.1506103926686239E-4</v>
      </c>
    </row>
    <row r="12" spans="2:17" x14ac:dyDescent="0.25">
      <c r="B12" s="19"/>
      <c r="C12" s="3"/>
      <c r="D12" s="3"/>
      <c r="E12" s="4">
        <f>3/2</f>
        <v>1.5</v>
      </c>
      <c r="F12" s="4">
        <f t="shared" si="7"/>
        <v>0.15</v>
      </c>
      <c r="G12" s="4">
        <f t="shared" si="1"/>
        <v>1.5E-3</v>
      </c>
      <c r="H12" s="5">
        <f t="shared" si="2"/>
        <v>1.4137166941154067E-2</v>
      </c>
      <c r="I12" s="6">
        <f t="shared" si="8"/>
        <v>11954.30461445792</v>
      </c>
      <c r="J12" s="3"/>
      <c r="K12" s="3"/>
      <c r="L12" s="3"/>
      <c r="M12" s="3"/>
      <c r="N12" s="3"/>
      <c r="O12" s="4">
        <f t="shared" si="9"/>
        <v>0.8113210354680791</v>
      </c>
      <c r="P12" s="4">
        <f t="shared" si="10"/>
        <v>1.7960620543375772E-2</v>
      </c>
      <c r="Q12" s="20">
        <f t="shared" si="6"/>
        <v>2.2137501381328872E-2</v>
      </c>
    </row>
    <row r="13" spans="2:17" x14ac:dyDescent="0.25">
      <c r="B13" s="19"/>
      <c r="C13" s="3"/>
      <c r="D13" s="3"/>
      <c r="E13" s="4">
        <f>3.1/2</f>
        <v>1.55</v>
      </c>
      <c r="F13" s="4">
        <f t="shared" si="7"/>
        <v>0.155</v>
      </c>
      <c r="G13" s="4">
        <f t="shared" si="1"/>
        <v>1.5499999999999999E-3</v>
      </c>
      <c r="H13" s="5">
        <f t="shared" si="2"/>
        <v>1.5598531123848921E-2</v>
      </c>
      <c r="I13" s="6">
        <f t="shared" si="8"/>
        <v>10834.353482271954</v>
      </c>
      <c r="J13" s="3"/>
      <c r="K13" s="3"/>
      <c r="L13" s="3"/>
      <c r="M13" s="3"/>
      <c r="N13" s="3"/>
      <c r="O13" s="4">
        <f t="shared" si="9"/>
        <v>0.77548508649599024</v>
      </c>
      <c r="P13" s="4">
        <f>ABS($O$14-O13)</f>
        <v>1.7875328428713089E-2</v>
      </c>
      <c r="Q13" s="20">
        <f t="shared" si="6"/>
        <v>2.3050512176168738E-2</v>
      </c>
    </row>
    <row r="14" spans="2:17" ht="15.6" thickBot="1" x14ac:dyDescent="0.3">
      <c r="B14" s="23" t="s">
        <v>2</v>
      </c>
      <c r="C14" s="24">
        <v>169</v>
      </c>
      <c r="D14" s="25">
        <v>0.16900000000000001</v>
      </c>
      <c r="E14" s="24">
        <f>AVERAGE(E9:E13)</f>
        <v>1.5249999999999999</v>
      </c>
      <c r="F14" s="24">
        <f>AVERAGE(F9:F13)</f>
        <v>0.15250000000000002</v>
      </c>
      <c r="G14" s="24">
        <f>AVERAGE(G9:G13)</f>
        <v>1.5249999999999999E-3</v>
      </c>
      <c r="H14" s="26">
        <f t="shared" si="2"/>
        <v>1.4855871710509689E-2</v>
      </c>
      <c r="I14" s="27">
        <f>AVERAGE(I9:I13)</f>
        <v>11390.657899674949</v>
      </c>
      <c r="J14" s="24">
        <v>0.1</v>
      </c>
      <c r="K14" s="24">
        <v>1.55</v>
      </c>
      <c r="L14" s="24">
        <v>6.4519999999999994E-2</v>
      </c>
      <c r="M14" s="28"/>
      <c r="N14" s="28"/>
      <c r="O14" s="24">
        <f>AVERAGE(O9:O13)</f>
        <v>0.79336041492470333</v>
      </c>
      <c r="P14" s="24">
        <f>AVERAGE(P9:P13)</f>
        <v>1.4368496434700595E-2</v>
      </c>
      <c r="Q14" s="29">
        <f>P14/O14</f>
        <v>1.8110931884677266E-2</v>
      </c>
    </row>
  </sheetData>
  <mergeCells count="14">
    <mergeCell ref="B3:B7"/>
    <mergeCell ref="B9:B13"/>
    <mergeCell ref="C3:C7"/>
    <mergeCell ref="C9:C13"/>
    <mergeCell ref="D3:D7"/>
    <mergeCell ref="D9:D13"/>
    <mergeCell ref="M3:M14"/>
    <mergeCell ref="N3:N14"/>
    <mergeCell ref="J3:J7"/>
    <mergeCell ref="J9:J13"/>
    <mergeCell ref="K3:K7"/>
    <mergeCell ref="K9:K13"/>
    <mergeCell ref="L3:L7"/>
    <mergeCell ref="L9: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Froliv</dc:creator>
  <cp:lastModifiedBy>Andrew Froliv</cp:lastModifiedBy>
  <dcterms:created xsi:type="dcterms:W3CDTF">2024-12-07T11:40:36Z</dcterms:created>
  <dcterms:modified xsi:type="dcterms:W3CDTF">2024-12-17T11:29:03Z</dcterms:modified>
</cp:coreProperties>
</file>