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РГПУ им.Герцена\1 курс\ИТФ\"/>
    </mc:Choice>
  </mc:AlternateContent>
  <xr:revisionPtr revIDLastSave="0" documentId="13_ncr:1_{2A79E77A-167E-4EA7-9B4F-D614CF3F80AE}" xr6:coauthVersionLast="47" xr6:coauthVersionMax="47" xr10:uidLastSave="{00000000-0000-0000-0000-000000000000}"/>
  <bookViews>
    <workbookView xWindow="-108" yWindow="-108" windowWidth="23256" windowHeight="13176" xr2:uid="{94899354-CDE7-4276-81AD-B91BF03B3E29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  <c r="L3" i="1"/>
  <c r="Q3" i="1"/>
  <c r="N38" i="1"/>
  <c r="O38" i="1"/>
  <c r="P38" i="1"/>
  <c r="Q3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3" i="1"/>
  <c r="C5" i="1"/>
  <c r="K38" i="1" s="1"/>
  <c r="L38" i="1" l="1"/>
  <c r="I38" i="1"/>
  <c r="H38" i="1"/>
  <c r="L4" i="1"/>
  <c r="D14" i="1"/>
  <c r="A18" i="1"/>
  <c r="B18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I5" i="1"/>
  <c r="K3" i="1"/>
  <c r="D10" i="1"/>
  <c r="D33" i="2"/>
  <c r="D34" i="2"/>
  <c r="D35" i="2"/>
  <c r="D36" i="2"/>
  <c r="D37" i="2"/>
  <c r="D23" i="2"/>
  <c r="D24" i="2"/>
  <c r="D25" i="2"/>
  <c r="D26" i="2"/>
  <c r="D27" i="2"/>
  <c r="D28" i="2"/>
  <c r="D29" i="2"/>
  <c r="D30" i="2"/>
  <c r="D31" i="2"/>
  <c r="D32" i="2"/>
  <c r="D22" i="2"/>
  <c r="D15" i="2"/>
  <c r="D14" i="2"/>
  <c r="D9" i="2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V4" i="1"/>
  <c r="V5" i="1"/>
  <c r="V7" i="1"/>
  <c r="V8" i="1"/>
  <c r="V9" i="1"/>
  <c r="V10" i="1"/>
  <c r="V11" i="1"/>
  <c r="V12" i="1"/>
  <c r="V13" i="1"/>
  <c r="V14" i="1"/>
  <c r="V15" i="1"/>
  <c r="V16" i="1"/>
  <c r="V17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5" i="1"/>
  <c r="V56" i="1"/>
  <c r="V57" i="1"/>
  <c r="V58" i="1"/>
  <c r="V59" i="1"/>
  <c r="V60" i="1"/>
  <c r="V61" i="1"/>
  <c r="V62" i="1"/>
  <c r="V63" i="1"/>
  <c r="V64" i="1"/>
  <c r="V65" i="1"/>
  <c r="V68" i="1"/>
  <c r="V69" i="1"/>
  <c r="V70" i="1"/>
  <c r="V71" i="1"/>
  <c r="V72" i="1"/>
  <c r="V73" i="1"/>
  <c r="V74" i="1"/>
  <c r="V75" i="1"/>
  <c r="V76" i="1"/>
  <c r="V77" i="1"/>
  <c r="V79" i="1"/>
  <c r="V80" i="1"/>
  <c r="V81" i="1"/>
  <c r="V82" i="1"/>
  <c r="V83" i="1"/>
  <c r="V84" i="1"/>
  <c r="V85" i="1"/>
  <c r="V86" i="1"/>
  <c r="V87" i="1"/>
  <c r="V88" i="1"/>
  <c r="V89" i="1"/>
  <c r="V92" i="1"/>
  <c r="V93" i="1"/>
  <c r="V3" i="1"/>
  <c r="V6" i="1"/>
  <c r="V18" i="1"/>
  <c r="V19" i="1"/>
  <c r="V20" i="1"/>
  <c r="V54" i="1"/>
  <c r="V66" i="1"/>
  <c r="V67" i="1"/>
  <c r="V78" i="1"/>
  <c r="V90" i="1"/>
  <c r="V91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D12" i="1"/>
  <c r="D11" i="1"/>
</calcChain>
</file>

<file path=xl/sharedStrings.xml><?xml version="1.0" encoding="utf-8"?>
<sst xmlns="http://schemas.openxmlformats.org/spreadsheetml/2006/main" count="68" uniqueCount="62">
  <si>
    <t>t</t>
  </si>
  <si>
    <t>x</t>
  </si>
  <si>
    <t>y</t>
  </si>
  <si>
    <t>Исходные данные</t>
  </si>
  <si>
    <t>V0, м/c</t>
  </si>
  <si>
    <t>g, м/c^2</t>
  </si>
  <si>
    <t>Полученные данные</t>
  </si>
  <si>
    <t>t1, время полета, c</t>
  </si>
  <si>
    <t>a, радианы</t>
  </si>
  <si>
    <t>Vx, м/c</t>
  </si>
  <si>
    <t>Vy, м/с</t>
  </si>
  <si>
    <t>S, м</t>
  </si>
  <si>
    <t>S</t>
  </si>
  <si>
    <t>a, град</t>
  </si>
  <si>
    <t>a, рад</t>
  </si>
  <si>
    <t>Зависимость S от a</t>
  </si>
  <si>
    <t>Данные для 3 пункта, задания 1</t>
  </si>
  <si>
    <t>x1</t>
  </si>
  <si>
    <t>y1</t>
  </si>
  <si>
    <t>x2</t>
  </si>
  <si>
    <t>y2</t>
  </si>
  <si>
    <t>Калибр, мм</t>
  </si>
  <si>
    <t>m</t>
  </si>
  <si>
    <t>m, г</t>
  </si>
  <si>
    <t>L</t>
  </si>
  <si>
    <t>L, м</t>
  </si>
  <si>
    <t>Легенда</t>
  </si>
  <si>
    <t>V0</t>
  </si>
  <si>
    <t>Начальная скорость пули</t>
  </si>
  <si>
    <t>Масса пули</t>
  </si>
  <si>
    <t>Cd</t>
  </si>
  <si>
    <t>p</t>
  </si>
  <si>
    <t>Плотность воздуха</t>
  </si>
  <si>
    <t>A</t>
  </si>
  <si>
    <t>Площадь попереч. сеч. пули</t>
  </si>
  <si>
    <t>Коэфф. сопр. воздуха</t>
  </si>
  <si>
    <t>Дистанция</t>
  </si>
  <si>
    <t>p, км/м3</t>
  </si>
  <si>
    <t>A,м2</t>
  </si>
  <si>
    <t>F</t>
  </si>
  <si>
    <t>Сила сопротивления воздуха</t>
  </si>
  <si>
    <t>Формулы, нужные для вычислений</t>
  </si>
  <si>
    <t>Закон изменения скорости</t>
  </si>
  <si>
    <t>Vкон</t>
  </si>
  <si>
    <t>Конечная скорость пули</t>
  </si>
  <si>
    <t>Vср</t>
  </si>
  <si>
    <t>Время полета пули</t>
  </si>
  <si>
    <t>tпол</t>
  </si>
  <si>
    <t>Vветр</t>
  </si>
  <si>
    <t>d</t>
  </si>
  <si>
    <t>h1,м</t>
  </si>
  <si>
    <t>h2,м</t>
  </si>
  <si>
    <t>x3</t>
  </si>
  <si>
    <t>y3</t>
  </si>
  <si>
    <t>t2, время полета, с</t>
  </si>
  <si>
    <t>t2</t>
  </si>
  <si>
    <t>t1</t>
  </si>
  <si>
    <t>Угол падения</t>
  </si>
  <si>
    <t>Рад</t>
  </si>
  <si>
    <t>Град</t>
  </si>
  <si>
    <t>Завиcимость S от 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</si>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</sst>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2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5" borderId="0" xfId="0" applyFont="1" applyFill="1"/>
    <xf numFmtId="0" fontId="1" fillId="4" borderId="11" xfId="0" applyFont="1" applyFill="1" applyBorder="1"/>
    <xf numFmtId="0" fontId="1" fillId="4" borderId="13" xfId="0" applyFont="1" applyFill="1" applyBorder="1"/>
    <xf numFmtId="0" fontId="1" fillId="4" borderId="12" xfId="0" applyFont="1" applyFill="1" applyBorder="1"/>
    <xf numFmtId="0" fontId="1" fillId="5" borderId="2" xfId="0" applyFont="1" applyFill="1" applyBorder="1"/>
    <xf numFmtId="0" fontId="1" fillId="5" borderId="15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14" xfId="0" applyFont="1" applyFill="1" applyBorder="1"/>
    <xf numFmtId="0" fontId="1" fillId="5" borderId="7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8" borderId="5" xfId="0" applyFont="1" applyFill="1" applyBorder="1"/>
    <xf numFmtId="0" fontId="1" fillId="7" borderId="12" xfId="0" applyFont="1" applyFill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9" borderId="16" xfId="0" applyFont="1" applyFill="1" applyBorder="1" applyAlignment="1"/>
    <xf numFmtId="0" fontId="1" fillId="9" borderId="16" xfId="0" applyFont="1" applyFill="1" applyBorder="1"/>
    <xf numFmtId="0" fontId="1" fillId="8" borderId="22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8" borderId="25" xfId="0" applyFont="1" applyFill="1" applyBorder="1"/>
    <xf numFmtId="0" fontId="1" fillId="2" borderId="2" xfId="0" applyFont="1" applyFill="1" applyBorder="1"/>
    <xf numFmtId="0" fontId="1" fillId="2" borderId="15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2" xfId="0" applyFont="1" applyFill="1" applyBorder="1" applyAlignment="1"/>
    <xf numFmtId="0" fontId="1" fillId="9" borderId="0" xfId="0" applyFont="1" applyFill="1" applyBorder="1"/>
    <xf numFmtId="0" fontId="1" fillId="2" borderId="15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14" xfId="0" applyFont="1" applyFill="1" applyBorder="1"/>
    <xf numFmtId="0" fontId="1" fillId="6" borderId="1" xfId="0" applyFont="1" applyFill="1" applyBorder="1" applyAlignment="1">
      <alignment horizontal="center"/>
    </xf>
    <xf numFmtId="2" fontId="1" fillId="7" borderId="9" xfId="0" applyNumberFormat="1" applyFont="1" applyFill="1" applyBorder="1"/>
    <xf numFmtId="2" fontId="1" fillId="7" borderId="10" xfId="0" applyNumberFormat="1" applyFont="1" applyFill="1" applyBorder="1"/>
    <xf numFmtId="2" fontId="1" fillId="2" borderId="9" xfId="0" applyNumberFormat="1" applyFont="1" applyFill="1" applyBorder="1"/>
    <xf numFmtId="165" fontId="1" fillId="2" borderId="10" xfId="0" applyNumberFormat="1" applyFont="1" applyFill="1" applyBorder="1"/>
    <xf numFmtId="164" fontId="1" fillId="5" borderId="6" xfId="0" applyNumberFormat="1" applyFont="1" applyFill="1" applyBorder="1"/>
    <xf numFmtId="0" fontId="1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S </a:t>
            </a:r>
            <a:r>
              <a:rPr lang="ru-RU" baseline="0"/>
              <a:t>от </a:t>
            </a:r>
            <a:r>
              <a:rPr lang="en-US" baseline="0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1'!$V$2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1'!$T$3:$T$93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'Задание 1'!$V$3:$V$93</c:f>
              <c:numCache>
                <c:formatCode>General</c:formatCode>
                <c:ptCount val="91"/>
                <c:pt idx="0">
                  <c:v>755.92894601845444</c:v>
                </c:pt>
                <c:pt idx="1">
                  <c:v>830.38570068010154</c:v>
                </c:pt>
                <c:pt idx="2">
                  <c:v>911.12474270989799</c:v>
                </c:pt>
                <c:pt idx="3">
                  <c:v>997.77879104307681</c:v>
                </c:pt>
                <c:pt idx="4">
                  <c:v>1089.830190836851</c:v>
                </c:pt>
                <c:pt idx="5">
                  <c:v>1186.6556109886844</c:v>
                </c:pt>
                <c:pt idx="6">
                  <c:v>1287.5729411394827</c:v>
                </c:pt>
                <c:pt idx="7">
                  <c:v>1391.882533421438</c:v>
                </c:pt>
                <c:pt idx="8">
                  <c:v>1498.8985940116424</c:v>
                </c:pt>
                <c:pt idx="9">
                  <c:v>1607.9699372823356</c:v>
                </c:pt>
                <c:pt idx="10">
                  <c:v>1718.4914977476947</c:v>
                </c:pt>
                <c:pt idx="11">
                  <c:v>1829.908893193792</c:v>
                </c:pt>
                <c:pt idx="12">
                  <c:v>1941.7183474015617</c:v>
                </c:pt>
                <c:pt idx="13">
                  <c:v>2053.4638661271797</c:v>
                </c:pt>
                <c:pt idx="14">
                  <c:v>2164.7330346868371</c:v>
                </c:pt>
                <c:pt idx="15">
                  <c:v>2275.1523344115435</c:v>
                </c:pt>
                <c:pt idx="16">
                  <c:v>2384.3825152506556</c:v>
                </c:pt>
                <c:pt idx="17">
                  <c:v>2492.1143130404266</c:v>
                </c:pt>
                <c:pt idx="18">
                  <c:v>2598.0646406775595</c:v>
                </c:pt>
                <c:pt idx="19">
                  <c:v>2701.9732873110529</c:v>
                </c:pt>
                <c:pt idx="20">
                  <c:v>2803.6001071655778</c:v>
                </c:pt>
                <c:pt idx="21">
                  <c:v>2902.7226538208379</c:v>
                </c:pt>
                <c:pt idx="22">
                  <c:v>2999.1342058447417</c:v>
                </c:pt>
                <c:pt idx="23">
                  <c:v>3092.6421286228974</c:v>
                </c:pt>
                <c:pt idx="24">
                  <c:v>3183.0665207359589</c:v>
                </c:pt>
                <c:pt idx="25">
                  <c:v>3270.2390987650324</c:v>
                </c:pt>
                <c:pt idx="26">
                  <c:v>3354.002280519242</c:v>
                </c:pt>
                <c:pt idx="27">
                  <c:v>3434.2084326195613</c:v>
                </c:pt>
                <c:pt idx="28">
                  <c:v>3510.71925377762</c:v>
                </c:pt>
                <c:pt idx="29">
                  <c:v>3583.4052698414921</c:v>
                </c:pt>
                <c:pt idx="30">
                  <c:v>3652.1454207280563</c:v>
                </c:pt>
                <c:pt idx="31">
                  <c:v>3716.8267227696892</c:v>
                </c:pt>
                <c:pt idx="32">
                  <c:v>3777.3439928440584</c:v>
                </c:pt>
                <c:pt idx="33">
                  <c:v>3833.5996230085357</c:v>
                </c:pt>
                <c:pt idx="34">
                  <c:v>3885.503396301513</c:v>
                </c:pt>
                <c:pt idx="35">
                  <c:v>3932.9723359701202</c:v>
                </c:pt>
                <c:pt idx="36">
                  <c:v>3975.9305816973651</c:v>
                </c:pt>
                <c:pt idx="37">
                  <c:v>4014.3092874818426</c:v>
                </c:pt>
                <c:pt idx="38">
                  <c:v>4048.0465367123984</c:v>
                </c:pt>
                <c:pt idx="39">
                  <c:v>4077.0872707130575</c:v>
                </c:pt>
                <c:pt idx="40">
                  <c:v>4101.383227638973</c:v>
                </c:pt>
                <c:pt idx="41">
                  <c:v>4120.8928891054129</c:v>
                </c:pt>
                <c:pt idx="42">
                  <c:v>4135.5814323478362</c:v>
                </c:pt>
                <c:pt idx="43">
                  <c:v>4145.4206860575741</c:v>
                </c:pt>
                <c:pt idx="44">
                  <c:v>4150.3890883268923</c:v>
                </c:pt>
                <c:pt idx="45">
                  <c:v>4150.4716453796864</c:v>
                </c:pt>
                <c:pt idx="46">
                  <c:v>4145.6598899679148</c:v>
                </c:pt>
                <c:pt idx="47">
                  <c:v>4135.9518384860194</c:v>
                </c:pt>
                <c:pt idx="48">
                  <c:v>4121.3519460013649</c:v>
                </c:pt>
                <c:pt idx="49">
                  <c:v>4101.8710585229028</c:v>
                </c:pt>
                <c:pt idx="50">
                  <c:v>4077.5263619362049</c:v>
                </c:pt>
                <c:pt idx="51">
                  <c:v>4048.3413271240802</c:v>
                </c:pt>
                <c:pt idx="52">
                  <c:v>4014.3456508703921</c:v>
                </c:pt>
                <c:pt idx="53">
                  <c:v>3975.5751922126215</c:v>
                </c:pt>
                <c:pt idx="54">
                  <c:v>3932.071903967847</c:v>
                </c:pt>
                <c:pt idx="55">
                  <c:v>3883.8837592084951</c:v>
                </c:pt>
                <c:pt idx="56">
                  <c:v>3831.0646725095653</c:v>
                </c:pt>
                <c:pt idx="57">
                  <c:v>3773.6744158292117</c:v>
                </c:pt>
                <c:pt idx="58">
                  <c:v>3711.7785289200197</c:v>
                </c:pt>
                <c:pt idx="59">
                  <c:v>3645.4482242001213</c:v>
                </c:pt>
                <c:pt idx="60">
                  <c:v>3574.7602860415986</c:v>
                </c:pt>
                <c:pt idx="61">
                  <c:v>3499.7969644592818</c:v>
                </c:pt>
                <c:pt idx="62">
                  <c:v>3420.6458632060671</c:v>
                </c:pt>
                <c:pt idx="63">
                  <c:v>3337.3998223019103</c:v>
                </c:pt>
                <c:pt idx="64">
                  <c:v>3250.1567950427775</c:v>
                </c:pt>
                <c:pt idx="65">
                  <c:v>3159.019719553301</c:v>
                </c:pt>
                <c:pt idx="66">
                  <c:v>3064.0963849630111</c:v>
                </c:pt>
                <c:pt idx="67">
                  <c:v>2965.4992923007812</c:v>
                </c:pt>
                <c:pt idx="68">
                  <c:v>2863.3455102158105</c:v>
                </c:pt>
                <c:pt idx="69">
                  <c:v>2757.7565256461908</c:v>
                </c:pt>
                <c:pt idx="70">
                  <c:v>2648.8580895677405</c:v>
                </c:pt>
                <c:pt idx="71">
                  <c:v>2536.7800579668938</c:v>
                </c:pt>
                <c:pt idx="72">
                  <c:v>2421.6562281914266</c:v>
                </c:pt>
                <c:pt idx="73">
                  <c:v>2303.6241708424236</c:v>
                </c:pt>
                <c:pt idx="74">
                  <c:v>2182.8250573796163</c:v>
                </c:pt>
                <c:pt idx="75">
                  <c:v>2059.4034836205346</c:v>
                </c:pt>
                <c:pt idx="76">
                  <c:v>1933.5072893215104</c:v>
                </c:pt>
                <c:pt idx="77">
                  <c:v>1805.287374035734</c:v>
                </c:pt>
                <c:pt idx="78">
                  <c:v>1674.8975094502064</c:v>
                </c:pt>
                <c:pt idx="79">
                  <c:v>1542.4941484094657</c:v>
                </c:pt>
                <c:pt idx="80">
                  <c:v>1408.236230839778</c:v>
                </c:pt>
                <c:pt idx="81">
                  <c:v>1272.2849867925554</c:v>
                </c:pt>
                <c:pt idx="82">
                  <c:v>1134.8037368306166</c:v>
                </c:pt>
                <c:pt idx="83">
                  <c:v>995.9576899852218</c:v>
                </c:pt>
                <c:pt idx="84">
                  <c:v>855.91373951577259</c:v>
                </c:pt>
                <c:pt idx="85">
                  <c:v>714.84025670750304</c:v>
                </c:pt>
                <c:pt idx="86">
                  <c:v>572.90688294571305</c:v>
                </c:pt>
                <c:pt idx="87">
                  <c:v>430.28432030770085</c:v>
                </c:pt>
                <c:pt idx="88">
                  <c:v>287.14412091595437</c:v>
                </c:pt>
                <c:pt idx="89">
                  <c:v>143.65847529800953</c:v>
                </c:pt>
                <c:pt idx="90">
                  <c:v>5.0431246106388027E-13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5-4AD6-B199-2543AC9A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17711"/>
        <c:axId val="760016047"/>
      </c:scatterChart>
      <c:valAx>
        <c:axId val="76001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016047"/>
        <c:crosses val="autoZero"/>
        <c:crossBetween val="midCat"/>
        <c:majorUnit val="5"/>
      </c:valAx>
      <c:valAx>
        <c:axId val="7600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01771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по исходным данным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1'!$I$2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1'!$H$3:$H$38</c:f>
              <c:numCache>
                <c:formatCode>General</c:formatCode>
                <c:ptCount val="36"/>
                <c:pt idx="0">
                  <c:v>0</c:v>
                </c:pt>
                <c:pt idx="1">
                  <c:v>105.98385284664099</c:v>
                </c:pt>
                <c:pt idx="2">
                  <c:v>211.96770569328197</c:v>
                </c:pt>
                <c:pt idx="3">
                  <c:v>317.95155853992298</c:v>
                </c:pt>
                <c:pt idx="4">
                  <c:v>423.93541138656394</c:v>
                </c:pt>
                <c:pt idx="5">
                  <c:v>529.9192642332049</c:v>
                </c:pt>
                <c:pt idx="6">
                  <c:v>635.90311707984597</c:v>
                </c:pt>
                <c:pt idx="7">
                  <c:v>741.88696992648693</c:v>
                </c:pt>
                <c:pt idx="8">
                  <c:v>847.87082277312788</c:v>
                </c:pt>
                <c:pt idx="9">
                  <c:v>953.85467561976884</c:v>
                </c:pt>
                <c:pt idx="10">
                  <c:v>1059.8385284664098</c:v>
                </c:pt>
                <c:pt idx="11">
                  <c:v>1165.8223813130508</c:v>
                </c:pt>
                <c:pt idx="12">
                  <c:v>1271.8062341596919</c:v>
                </c:pt>
                <c:pt idx="13">
                  <c:v>1377.7900870063329</c:v>
                </c:pt>
                <c:pt idx="14">
                  <c:v>1483.7739398529739</c:v>
                </c:pt>
                <c:pt idx="15">
                  <c:v>1589.7577926996148</c:v>
                </c:pt>
                <c:pt idx="16">
                  <c:v>1695.7416455462558</c:v>
                </c:pt>
                <c:pt idx="17">
                  <c:v>1801.7254983928967</c:v>
                </c:pt>
                <c:pt idx="18">
                  <c:v>1907.7093512395377</c:v>
                </c:pt>
                <c:pt idx="19">
                  <c:v>2013.6932040861786</c:v>
                </c:pt>
                <c:pt idx="20">
                  <c:v>2119.6770569328196</c:v>
                </c:pt>
                <c:pt idx="21">
                  <c:v>2225.6609097794608</c:v>
                </c:pt>
                <c:pt idx="22">
                  <c:v>2331.6447626261015</c:v>
                </c:pt>
                <c:pt idx="23">
                  <c:v>2437.6286154727427</c:v>
                </c:pt>
                <c:pt idx="24">
                  <c:v>2543.6124683193839</c:v>
                </c:pt>
                <c:pt idx="25">
                  <c:v>2649.5963211660246</c:v>
                </c:pt>
                <c:pt idx="26">
                  <c:v>2755.5801740126658</c:v>
                </c:pt>
                <c:pt idx="27">
                  <c:v>2861.5640268593065</c:v>
                </c:pt>
                <c:pt idx="28">
                  <c:v>2967.5478797059477</c:v>
                </c:pt>
                <c:pt idx="29">
                  <c:v>3073.5317325525884</c:v>
                </c:pt>
                <c:pt idx="30">
                  <c:v>3179.5155853992296</c:v>
                </c:pt>
                <c:pt idx="31">
                  <c:v>3285.4994382458704</c:v>
                </c:pt>
                <c:pt idx="32">
                  <c:v>3391.4832910925115</c:v>
                </c:pt>
                <c:pt idx="33">
                  <c:v>3497.4671439391527</c:v>
                </c:pt>
                <c:pt idx="34">
                  <c:v>3603.4509967857934</c:v>
                </c:pt>
                <c:pt idx="35">
                  <c:v>3668.4720905072081</c:v>
                </c:pt>
              </c:numCache>
            </c:numRef>
          </c:xVal>
          <c:yVal>
            <c:numRef>
              <c:f>'Задание 1'!$I$3:$I$38</c:f>
              <c:numCache>
                <c:formatCode>General</c:formatCode>
                <c:ptCount val="36"/>
                <c:pt idx="0">
                  <c:v>0</c:v>
                </c:pt>
                <c:pt idx="1">
                  <c:v>164.70961923128519</c:v>
                </c:pt>
                <c:pt idx="2">
                  <c:v>319.61923846257037</c:v>
                </c:pt>
                <c:pt idx="3">
                  <c:v>464.72885769385556</c:v>
                </c:pt>
                <c:pt idx="4">
                  <c:v>600.0384769251408</c:v>
                </c:pt>
                <c:pt idx="5">
                  <c:v>725.54809615642603</c:v>
                </c:pt>
                <c:pt idx="6">
                  <c:v>841.25771538771119</c:v>
                </c:pt>
                <c:pt idx="7">
                  <c:v>947.16733461899628</c:v>
                </c:pt>
                <c:pt idx="8">
                  <c:v>1043.2769538502816</c:v>
                </c:pt>
                <c:pt idx="9">
                  <c:v>1129.5865730815667</c:v>
                </c:pt>
                <c:pt idx="10">
                  <c:v>1206.0961923128521</c:v>
                </c:pt>
                <c:pt idx="11">
                  <c:v>1272.805811544137</c:v>
                </c:pt>
                <c:pt idx="12">
                  <c:v>1329.7154307754222</c:v>
                </c:pt>
                <c:pt idx="13">
                  <c:v>1376.8250500067074</c:v>
                </c:pt>
                <c:pt idx="14">
                  <c:v>1414.1346692379925</c:v>
                </c:pt>
                <c:pt idx="15">
                  <c:v>1441.6442884692779</c:v>
                </c:pt>
                <c:pt idx="16">
                  <c:v>1459.353907700563</c:v>
                </c:pt>
                <c:pt idx="17">
                  <c:v>1467.2635269318482</c:v>
                </c:pt>
                <c:pt idx="18">
                  <c:v>1465.3731461631335</c:v>
                </c:pt>
                <c:pt idx="19">
                  <c:v>1453.6827653944188</c:v>
                </c:pt>
                <c:pt idx="20">
                  <c:v>1432.1923846257039</c:v>
                </c:pt>
                <c:pt idx="21">
                  <c:v>1400.9020038569888</c:v>
                </c:pt>
                <c:pt idx="22">
                  <c:v>1359.8116230882738</c:v>
                </c:pt>
                <c:pt idx="23">
                  <c:v>1308.921242319559</c:v>
                </c:pt>
                <c:pt idx="24">
                  <c:v>1248.2308615508446</c:v>
                </c:pt>
                <c:pt idx="25">
                  <c:v>1177.7404807821295</c:v>
                </c:pt>
                <c:pt idx="26">
                  <c:v>1097.4501000134146</c:v>
                </c:pt>
                <c:pt idx="27">
                  <c:v>1007.3597192446996</c:v>
                </c:pt>
                <c:pt idx="28">
                  <c:v>907.46933847598484</c:v>
                </c:pt>
                <c:pt idx="29">
                  <c:v>797.77895770726991</c:v>
                </c:pt>
                <c:pt idx="30">
                  <c:v>678.28857693855571</c:v>
                </c:pt>
                <c:pt idx="31">
                  <c:v>548.99819616984041</c:v>
                </c:pt>
                <c:pt idx="32">
                  <c:v>409.90781540112584</c:v>
                </c:pt>
                <c:pt idx="33">
                  <c:v>261.0174346324111</c:v>
                </c:pt>
                <c:pt idx="34">
                  <c:v>102.32705386369616</c:v>
                </c:pt>
                <c:pt idx="35">
                  <c:v>0.12008223709017329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3-4E03-8DFD-72A3B483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7423"/>
        <c:axId val="946941567"/>
      </c:scatterChart>
      <c:valAx>
        <c:axId val="9469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923766349330629"/>
              <c:y val="0.77118098995611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941567"/>
        <c:crosses val="autoZero"/>
        <c:crossBetween val="midCat"/>
      </c:valAx>
      <c:valAx>
        <c:axId val="9469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6903821790311119"/>
              <c:y val="0.10257352550416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9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Различные</a:t>
            </a:r>
            <a:r>
              <a:rPr lang="ru-RU" baseline="0"/>
              <a:t> исходные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1'!$O$2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1'!$N$3:$N$39</c:f>
              <c:numCache>
                <c:formatCode>General</c:formatCode>
                <c:ptCount val="37"/>
                <c:pt idx="0">
                  <c:v>0</c:v>
                </c:pt>
                <c:pt idx="1">
                  <c:v>49.999787927254566</c:v>
                </c:pt>
                <c:pt idx="2">
                  <c:v>99.999575854509132</c:v>
                </c:pt>
                <c:pt idx="3">
                  <c:v>149.99936378176369</c:v>
                </c:pt>
                <c:pt idx="4">
                  <c:v>199.99915170901826</c:v>
                </c:pt>
                <c:pt idx="5">
                  <c:v>249.99893963627284</c:v>
                </c:pt>
                <c:pt idx="6">
                  <c:v>299.99872756352738</c:v>
                </c:pt>
                <c:pt idx="7">
                  <c:v>349.99851549078198</c:v>
                </c:pt>
                <c:pt idx="8">
                  <c:v>399.99830341803653</c:v>
                </c:pt>
                <c:pt idx="9">
                  <c:v>449.99809134529107</c:v>
                </c:pt>
                <c:pt idx="10">
                  <c:v>499.99787927254567</c:v>
                </c:pt>
                <c:pt idx="11">
                  <c:v>549.99766719980028</c:v>
                </c:pt>
                <c:pt idx="12">
                  <c:v>599.99745512705476</c:v>
                </c:pt>
                <c:pt idx="13">
                  <c:v>649.99724305430937</c:v>
                </c:pt>
                <c:pt idx="14">
                  <c:v>699.99703098156397</c:v>
                </c:pt>
                <c:pt idx="15">
                  <c:v>749.99681890881845</c:v>
                </c:pt>
                <c:pt idx="16">
                  <c:v>799.99660683607306</c:v>
                </c:pt>
                <c:pt idx="17">
                  <c:v>849.99639476332766</c:v>
                </c:pt>
                <c:pt idx="18">
                  <c:v>899.99618269058215</c:v>
                </c:pt>
                <c:pt idx="19">
                  <c:v>949.99597061783675</c:v>
                </c:pt>
                <c:pt idx="20">
                  <c:v>999.99575854509135</c:v>
                </c:pt>
                <c:pt idx="21">
                  <c:v>1049.9955464723459</c:v>
                </c:pt>
                <c:pt idx="22">
                  <c:v>1099.9953343996006</c:v>
                </c:pt>
                <c:pt idx="23">
                  <c:v>1149.9951223268549</c:v>
                </c:pt>
                <c:pt idx="24">
                  <c:v>1199.9949102541095</c:v>
                </c:pt>
                <c:pt idx="25">
                  <c:v>1249.9946981813641</c:v>
                </c:pt>
                <c:pt idx="26">
                  <c:v>1299.9944861086187</c:v>
                </c:pt>
                <c:pt idx="27">
                  <c:v>1349.9942740358733</c:v>
                </c:pt>
                <c:pt idx="28">
                  <c:v>1399.9940619631279</c:v>
                </c:pt>
                <c:pt idx="29">
                  <c:v>1449.9938498903823</c:v>
                </c:pt>
                <c:pt idx="30">
                  <c:v>1499.9936378176369</c:v>
                </c:pt>
                <c:pt idx="31">
                  <c:v>1549.9934257448915</c:v>
                </c:pt>
                <c:pt idx="32">
                  <c:v>1599.9932136721461</c:v>
                </c:pt>
                <c:pt idx="33">
                  <c:v>1649.9930015994007</c:v>
                </c:pt>
                <c:pt idx="34">
                  <c:v>1699.9927895266553</c:v>
                </c:pt>
                <c:pt idx="35">
                  <c:v>1730.667659420026</c:v>
                </c:pt>
              </c:numCache>
            </c:numRef>
          </c:xVal>
          <c:yVal>
            <c:numRef>
              <c:f>'Задание 1'!$O$3:$O$39</c:f>
              <c:numCache>
                <c:formatCode>General</c:formatCode>
                <c:ptCount val="37"/>
                <c:pt idx="0">
                  <c:v>0</c:v>
                </c:pt>
                <c:pt idx="1">
                  <c:v>81.702662818354312</c:v>
                </c:pt>
                <c:pt idx="2">
                  <c:v>153.60532563670864</c:v>
                </c:pt>
                <c:pt idx="3">
                  <c:v>215.70798845506297</c:v>
                </c:pt>
                <c:pt idx="4">
                  <c:v>268.01065127341724</c:v>
                </c:pt>
                <c:pt idx="5">
                  <c:v>310.51331409177158</c:v>
                </c:pt>
                <c:pt idx="6">
                  <c:v>343.21597691012596</c:v>
                </c:pt>
                <c:pt idx="7">
                  <c:v>366.11863972848016</c:v>
                </c:pt>
                <c:pt idx="8">
                  <c:v>379.22130254683452</c:v>
                </c:pt>
                <c:pt idx="9">
                  <c:v>382.52396536518887</c:v>
                </c:pt>
                <c:pt idx="10">
                  <c:v>376.0266281835431</c:v>
                </c:pt>
                <c:pt idx="11">
                  <c:v>359.72929100189742</c:v>
                </c:pt>
                <c:pt idx="12">
                  <c:v>333.63195382025185</c:v>
                </c:pt>
                <c:pt idx="13">
                  <c:v>297.7346166386061</c:v>
                </c:pt>
                <c:pt idx="14">
                  <c:v>252.03727945696028</c:v>
                </c:pt>
                <c:pt idx="15">
                  <c:v>196.53994227531484</c:v>
                </c:pt>
                <c:pt idx="16">
                  <c:v>131.242605093669</c:v>
                </c:pt>
                <c:pt idx="17">
                  <c:v>56.145267912023201</c:v>
                </c:pt>
                <c:pt idx="18">
                  <c:v>-28.752069269622325</c:v>
                </c:pt>
                <c:pt idx="19">
                  <c:v>-123.44940645126803</c:v>
                </c:pt>
                <c:pt idx="20">
                  <c:v>-227.94674363291392</c:v>
                </c:pt>
                <c:pt idx="21">
                  <c:v>-342.24408081455931</c:v>
                </c:pt>
                <c:pt idx="22">
                  <c:v>-466.34141799620534</c:v>
                </c:pt>
                <c:pt idx="23">
                  <c:v>-600.23875517785109</c:v>
                </c:pt>
                <c:pt idx="24">
                  <c:v>-743.93609235949634</c:v>
                </c:pt>
                <c:pt idx="25">
                  <c:v>-897.43342954114223</c:v>
                </c:pt>
                <c:pt idx="26">
                  <c:v>-1060.7307667227878</c:v>
                </c:pt>
                <c:pt idx="27">
                  <c:v>-1233.8281039044336</c:v>
                </c:pt>
                <c:pt idx="28">
                  <c:v>-1416.7254410860796</c:v>
                </c:pt>
                <c:pt idx="29">
                  <c:v>-1609.4227782677253</c:v>
                </c:pt>
                <c:pt idx="30">
                  <c:v>-1811.9201154493703</c:v>
                </c:pt>
                <c:pt idx="31">
                  <c:v>-2024.2174526310168</c:v>
                </c:pt>
                <c:pt idx="32">
                  <c:v>-2246.3147898126622</c:v>
                </c:pt>
                <c:pt idx="33">
                  <c:v>-2478.2121269943077</c:v>
                </c:pt>
                <c:pt idx="34">
                  <c:v>-2719.9094641759539</c:v>
                </c:pt>
                <c:pt idx="35">
                  <c:v>-2873.0412035618933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7-44E6-8D3A-4E6936B1BF8A}"/>
            </c:ext>
          </c:extLst>
        </c:ser>
        <c:ser>
          <c:idx val="2"/>
          <c:order val="1"/>
          <c:tx>
            <c:strRef>
              <c:f>'Задание 1'!$Q$2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1'!$N$3:$N$39</c:f>
              <c:numCache>
                <c:formatCode>General</c:formatCode>
                <c:ptCount val="37"/>
                <c:pt idx="0">
                  <c:v>0</c:v>
                </c:pt>
                <c:pt idx="1">
                  <c:v>49.999787927254566</c:v>
                </c:pt>
                <c:pt idx="2">
                  <c:v>99.999575854509132</c:v>
                </c:pt>
                <c:pt idx="3">
                  <c:v>149.99936378176369</c:v>
                </c:pt>
                <c:pt idx="4">
                  <c:v>199.99915170901826</c:v>
                </c:pt>
                <c:pt idx="5">
                  <c:v>249.99893963627284</c:v>
                </c:pt>
                <c:pt idx="6">
                  <c:v>299.99872756352738</c:v>
                </c:pt>
                <c:pt idx="7">
                  <c:v>349.99851549078198</c:v>
                </c:pt>
                <c:pt idx="8">
                  <c:v>399.99830341803653</c:v>
                </c:pt>
                <c:pt idx="9">
                  <c:v>449.99809134529107</c:v>
                </c:pt>
                <c:pt idx="10">
                  <c:v>499.99787927254567</c:v>
                </c:pt>
                <c:pt idx="11">
                  <c:v>549.99766719980028</c:v>
                </c:pt>
                <c:pt idx="12">
                  <c:v>599.99745512705476</c:v>
                </c:pt>
                <c:pt idx="13">
                  <c:v>649.99724305430937</c:v>
                </c:pt>
                <c:pt idx="14">
                  <c:v>699.99703098156397</c:v>
                </c:pt>
                <c:pt idx="15">
                  <c:v>749.99681890881845</c:v>
                </c:pt>
                <c:pt idx="16">
                  <c:v>799.99660683607306</c:v>
                </c:pt>
                <c:pt idx="17">
                  <c:v>849.99639476332766</c:v>
                </c:pt>
                <c:pt idx="18">
                  <c:v>899.99618269058215</c:v>
                </c:pt>
                <c:pt idx="19">
                  <c:v>949.99597061783675</c:v>
                </c:pt>
                <c:pt idx="20">
                  <c:v>999.99575854509135</c:v>
                </c:pt>
                <c:pt idx="21">
                  <c:v>1049.9955464723459</c:v>
                </c:pt>
                <c:pt idx="22">
                  <c:v>1099.9953343996006</c:v>
                </c:pt>
                <c:pt idx="23">
                  <c:v>1149.9951223268549</c:v>
                </c:pt>
                <c:pt idx="24">
                  <c:v>1199.9949102541095</c:v>
                </c:pt>
                <c:pt idx="25">
                  <c:v>1249.9946981813641</c:v>
                </c:pt>
                <c:pt idx="26">
                  <c:v>1299.9944861086187</c:v>
                </c:pt>
                <c:pt idx="27">
                  <c:v>1349.9942740358733</c:v>
                </c:pt>
                <c:pt idx="28">
                  <c:v>1399.9940619631279</c:v>
                </c:pt>
                <c:pt idx="29">
                  <c:v>1449.9938498903823</c:v>
                </c:pt>
                <c:pt idx="30">
                  <c:v>1499.9936378176369</c:v>
                </c:pt>
                <c:pt idx="31">
                  <c:v>1549.9934257448915</c:v>
                </c:pt>
                <c:pt idx="32">
                  <c:v>1599.9932136721461</c:v>
                </c:pt>
                <c:pt idx="33">
                  <c:v>1649.9930015994007</c:v>
                </c:pt>
                <c:pt idx="34">
                  <c:v>1699.9927895266553</c:v>
                </c:pt>
                <c:pt idx="35">
                  <c:v>1730.667659420026</c:v>
                </c:pt>
              </c:numCache>
            </c:numRef>
          </c:xVal>
          <c:yVal>
            <c:numRef>
              <c:f>'Задание 1'!$Q$3:$Q$39</c:f>
              <c:numCache>
                <c:formatCode>General</c:formatCode>
                <c:ptCount val="37"/>
                <c:pt idx="0">
                  <c:v>0</c:v>
                </c:pt>
                <c:pt idx="1">
                  <c:v>348.51259055268298</c:v>
                </c:pt>
                <c:pt idx="2">
                  <c:v>687.22518110536589</c:v>
                </c:pt>
                <c:pt idx="3">
                  <c:v>1016.1377716580488</c:v>
                </c:pt>
                <c:pt idx="4">
                  <c:v>1335.2503622107317</c:v>
                </c:pt>
                <c:pt idx="5">
                  <c:v>1644.5629527634148</c:v>
                </c:pt>
                <c:pt idx="6">
                  <c:v>1944.0755433160975</c:v>
                </c:pt>
                <c:pt idx="7">
                  <c:v>2233.7881338687807</c:v>
                </c:pt>
                <c:pt idx="8">
                  <c:v>2513.7007244214637</c:v>
                </c:pt>
                <c:pt idx="9">
                  <c:v>2783.8133149741466</c:v>
                </c:pt>
                <c:pt idx="10">
                  <c:v>3044.1259055268297</c:v>
                </c:pt>
                <c:pt idx="11">
                  <c:v>3294.6384960795126</c:v>
                </c:pt>
                <c:pt idx="12">
                  <c:v>3535.3510866321953</c:v>
                </c:pt>
                <c:pt idx="13">
                  <c:v>3766.2636771848788</c:v>
                </c:pt>
                <c:pt idx="14">
                  <c:v>3987.3762677375612</c:v>
                </c:pt>
                <c:pt idx="15">
                  <c:v>4198.6888582902448</c:v>
                </c:pt>
                <c:pt idx="16">
                  <c:v>4400.2014488429268</c:v>
                </c:pt>
                <c:pt idx="17">
                  <c:v>4591.9140393956095</c:v>
                </c:pt>
                <c:pt idx="18">
                  <c:v>4773.826629948293</c:v>
                </c:pt>
                <c:pt idx="19">
                  <c:v>4945.9392205009754</c:v>
                </c:pt>
                <c:pt idx="20">
                  <c:v>5108.2518110536594</c:v>
                </c:pt>
                <c:pt idx="21">
                  <c:v>5260.7644016063423</c:v>
                </c:pt>
                <c:pt idx="22">
                  <c:v>5403.476992159025</c:v>
                </c:pt>
                <c:pt idx="23">
                  <c:v>5536.3895827117076</c:v>
                </c:pt>
                <c:pt idx="24">
                  <c:v>5659.5021732643909</c:v>
                </c:pt>
                <c:pt idx="25">
                  <c:v>5772.814763817074</c:v>
                </c:pt>
                <c:pt idx="26">
                  <c:v>5876.3273543697578</c:v>
                </c:pt>
                <c:pt idx="27">
                  <c:v>5970.0399449224387</c:v>
                </c:pt>
                <c:pt idx="28">
                  <c:v>6053.9525354751222</c:v>
                </c:pt>
                <c:pt idx="29">
                  <c:v>6128.0651260278055</c:v>
                </c:pt>
                <c:pt idx="30">
                  <c:v>6192.3777165804895</c:v>
                </c:pt>
                <c:pt idx="31">
                  <c:v>6246.8903071331706</c:v>
                </c:pt>
                <c:pt idx="32">
                  <c:v>6291.6028976858543</c:v>
                </c:pt>
                <c:pt idx="33">
                  <c:v>6326.5154882385377</c:v>
                </c:pt>
                <c:pt idx="34">
                  <c:v>6351.6280787912192</c:v>
                </c:pt>
                <c:pt idx="35">
                  <c:v>6362.184230070292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7-44E6-8D3A-4E6936B1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87279"/>
        <c:axId val="599583951"/>
      </c:scatterChart>
      <c:valAx>
        <c:axId val="5995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583951"/>
        <c:crosses val="autoZero"/>
        <c:crossBetween val="midCat"/>
        <c:majorUnit val="50"/>
      </c:valAx>
      <c:valAx>
        <c:axId val="5995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587279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по исходным данным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1'!$L$2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1'!$K$3:$K$38</c:f>
              <c:numCache>
                <c:formatCode>General</c:formatCode>
                <c:ptCount val="36"/>
                <c:pt idx="0">
                  <c:v>0</c:v>
                </c:pt>
                <c:pt idx="1">
                  <c:v>105.98385284664099</c:v>
                </c:pt>
                <c:pt idx="2">
                  <c:v>211.96770569328197</c:v>
                </c:pt>
                <c:pt idx="3">
                  <c:v>317.95155853992298</c:v>
                </c:pt>
                <c:pt idx="4">
                  <c:v>423.93541138656394</c:v>
                </c:pt>
                <c:pt idx="5">
                  <c:v>529.9192642332049</c:v>
                </c:pt>
                <c:pt idx="6">
                  <c:v>635.90311707984597</c:v>
                </c:pt>
                <c:pt idx="7">
                  <c:v>741.88696992648693</c:v>
                </c:pt>
                <c:pt idx="8">
                  <c:v>847.87082277312788</c:v>
                </c:pt>
                <c:pt idx="9">
                  <c:v>953.85467561976884</c:v>
                </c:pt>
                <c:pt idx="10">
                  <c:v>1059.8385284664098</c:v>
                </c:pt>
                <c:pt idx="11">
                  <c:v>1165.8223813130508</c:v>
                </c:pt>
                <c:pt idx="12">
                  <c:v>1271.8062341596919</c:v>
                </c:pt>
                <c:pt idx="13">
                  <c:v>1377.7900870063329</c:v>
                </c:pt>
                <c:pt idx="14">
                  <c:v>1483.7739398529739</c:v>
                </c:pt>
                <c:pt idx="15">
                  <c:v>1589.7577926996148</c:v>
                </c:pt>
                <c:pt idx="16">
                  <c:v>1695.7416455462558</c:v>
                </c:pt>
                <c:pt idx="17">
                  <c:v>1801.7254983928967</c:v>
                </c:pt>
                <c:pt idx="18">
                  <c:v>1907.7093512395377</c:v>
                </c:pt>
                <c:pt idx="19">
                  <c:v>2013.6932040861786</c:v>
                </c:pt>
                <c:pt idx="20">
                  <c:v>2119.6770569328196</c:v>
                </c:pt>
                <c:pt idx="21">
                  <c:v>2225.6609097794608</c:v>
                </c:pt>
                <c:pt idx="22">
                  <c:v>2331.6447626261015</c:v>
                </c:pt>
                <c:pt idx="23">
                  <c:v>2437.6286154727427</c:v>
                </c:pt>
                <c:pt idx="24">
                  <c:v>2543.6124683193839</c:v>
                </c:pt>
                <c:pt idx="25">
                  <c:v>2649.5963211660246</c:v>
                </c:pt>
                <c:pt idx="26">
                  <c:v>2755.5801740126658</c:v>
                </c:pt>
                <c:pt idx="27">
                  <c:v>2861.5640268593065</c:v>
                </c:pt>
                <c:pt idx="28">
                  <c:v>2967.5478797059477</c:v>
                </c:pt>
                <c:pt idx="29">
                  <c:v>3073.5317325525884</c:v>
                </c:pt>
                <c:pt idx="30">
                  <c:v>3179.5155853992296</c:v>
                </c:pt>
                <c:pt idx="31">
                  <c:v>3285.4994382458704</c:v>
                </c:pt>
                <c:pt idx="32">
                  <c:v>3391.4832910925115</c:v>
                </c:pt>
                <c:pt idx="33">
                  <c:v>3497.4671439391527</c:v>
                </c:pt>
                <c:pt idx="34">
                  <c:v>3603.4509967857934</c:v>
                </c:pt>
                <c:pt idx="35">
                  <c:v>3668.4190985807845</c:v>
                </c:pt>
              </c:numCache>
            </c:numRef>
          </c:xVal>
          <c:yVal>
            <c:numRef>
              <c:f>'Задание 1'!$L$3:$L$38</c:f>
              <c:numCache>
                <c:formatCode>General</c:formatCode>
                <c:ptCount val="36"/>
                <c:pt idx="0">
                  <c:v>70</c:v>
                </c:pt>
                <c:pt idx="1">
                  <c:v>164.70961923128519</c:v>
                </c:pt>
                <c:pt idx="2">
                  <c:v>319.61923846257037</c:v>
                </c:pt>
                <c:pt idx="3">
                  <c:v>464.72885769385556</c:v>
                </c:pt>
                <c:pt idx="4">
                  <c:v>600.0384769251408</c:v>
                </c:pt>
                <c:pt idx="5">
                  <c:v>725.54809615642603</c:v>
                </c:pt>
                <c:pt idx="6">
                  <c:v>841.25771538771119</c:v>
                </c:pt>
                <c:pt idx="7">
                  <c:v>947.16733461899628</c:v>
                </c:pt>
                <c:pt idx="8">
                  <c:v>1043.2769538502816</c:v>
                </c:pt>
                <c:pt idx="9">
                  <c:v>1129.5865730815667</c:v>
                </c:pt>
                <c:pt idx="10">
                  <c:v>1206.0961923128521</c:v>
                </c:pt>
                <c:pt idx="11">
                  <c:v>1272.805811544137</c:v>
                </c:pt>
                <c:pt idx="12">
                  <c:v>1329.7154307754222</c:v>
                </c:pt>
                <c:pt idx="13">
                  <c:v>1376.8250500067074</c:v>
                </c:pt>
                <c:pt idx="14">
                  <c:v>1414.1346692379925</c:v>
                </c:pt>
                <c:pt idx="15">
                  <c:v>1441.6442884692779</c:v>
                </c:pt>
                <c:pt idx="16">
                  <c:v>1459.353907700563</c:v>
                </c:pt>
                <c:pt idx="17">
                  <c:v>1467.2635269318482</c:v>
                </c:pt>
                <c:pt idx="18">
                  <c:v>1465.3731461631335</c:v>
                </c:pt>
                <c:pt idx="19">
                  <c:v>1453.6827653944188</c:v>
                </c:pt>
                <c:pt idx="20">
                  <c:v>1432.1923846257039</c:v>
                </c:pt>
                <c:pt idx="21">
                  <c:v>1400.9020038569888</c:v>
                </c:pt>
                <c:pt idx="22">
                  <c:v>1359.8116230882738</c:v>
                </c:pt>
                <c:pt idx="23">
                  <c:v>1308.921242319559</c:v>
                </c:pt>
                <c:pt idx="24">
                  <c:v>1248.2308615508446</c:v>
                </c:pt>
                <c:pt idx="25">
                  <c:v>1177.7404807821295</c:v>
                </c:pt>
                <c:pt idx="26">
                  <c:v>1097.4501000134146</c:v>
                </c:pt>
                <c:pt idx="27">
                  <c:v>1007.3597192446996</c:v>
                </c:pt>
                <c:pt idx="28">
                  <c:v>907.46933847598484</c:v>
                </c:pt>
                <c:pt idx="29">
                  <c:v>797.77895770726991</c:v>
                </c:pt>
                <c:pt idx="30">
                  <c:v>678.28857693855571</c:v>
                </c:pt>
                <c:pt idx="31">
                  <c:v>548.99819616984041</c:v>
                </c:pt>
                <c:pt idx="32">
                  <c:v>409.90781540112584</c:v>
                </c:pt>
                <c:pt idx="33">
                  <c:v>261.0174346324111</c:v>
                </c:pt>
                <c:pt idx="34">
                  <c:v>102.32705386369616</c:v>
                </c:pt>
                <c:pt idx="35">
                  <c:v>0.20488235247466946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2-4092-8D15-03A4F199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5280"/>
        <c:axId val="251305696"/>
      </c:scatterChart>
      <c:valAx>
        <c:axId val="2513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305696"/>
        <c:crosses val="autoZero"/>
        <c:crossBetween val="midCat"/>
      </c:valAx>
      <c:valAx>
        <c:axId val="2513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3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S </a:t>
            </a:r>
            <a:r>
              <a:rPr lang="ru-RU" baseline="0"/>
              <a:t>от </a:t>
            </a:r>
            <a:r>
              <a:rPr lang="en-US" baseline="0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1'!$AH$2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1'!$AG$3:$AG$33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xVal>
          <c:yVal>
            <c:numRef>
              <c:f>'Задание 1'!$AH$3:$AH$33</c:f>
              <c:numCache>
                <c:formatCode>General</c:formatCode>
                <c:ptCount val="31"/>
                <c:pt idx="0">
                  <c:v>1020.4078397263617</c:v>
                </c:pt>
                <c:pt idx="1">
                  <c:v>1112.2256088395097</c:v>
                </c:pt>
                <c:pt idx="2">
                  <c:v>1191.7845740429104</c:v>
                </c:pt>
                <c:pt idx="3">
                  <c:v>1262.981617663949</c:v>
                </c:pt>
                <c:pt idx="4">
                  <c:v>1328.0036120007976</c:v>
                </c:pt>
                <c:pt idx="5">
                  <c:v>1388.2235156664508</c:v>
                </c:pt>
                <c:pt idx="6">
                  <c:v>1444.5702745489079</c:v>
                </c:pt>
                <c:pt idx="7">
                  <c:v>1497.707114249331</c:v>
                </c:pt>
                <c:pt idx="8">
                  <c:v>1548.1271506837493</c:v>
                </c:pt>
                <c:pt idx="9">
                  <c:v>1596.2088495164321</c:v>
                </c:pt>
                <c:pt idx="10">
                  <c:v>1642.2502004477335</c:v>
                </c:pt>
                <c:pt idx="11">
                  <c:v>1686.4908132439903</c:v>
                </c:pt>
                <c:pt idx="12">
                  <c:v>1729.1267761972611</c:v>
                </c:pt>
                <c:pt idx="13">
                  <c:v>1770.3209794444681</c:v>
                </c:pt>
                <c:pt idx="14">
                  <c:v>1810.2104883088737</c:v>
                </c:pt>
                <c:pt idx="15">
                  <c:v>1848.9119358831424</c:v>
                </c:pt>
                <c:pt idx="16">
                  <c:v>1886.5255488112471</c:v>
                </c:pt>
                <c:pt idx="17">
                  <c:v>1923.1382072468562</c:v>
                </c:pt>
                <c:pt idx="18">
                  <c:v>1958.8258079411469</c:v>
                </c:pt>
                <c:pt idx="19">
                  <c:v>1993.6551151415179</c:v>
                </c:pt>
                <c:pt idx="20">
                  <c:v>2027.6852287849363</c:v>
                </c:pt>
                <c:pt idx="21">
                  <c:v>2060.9687624750582</c:v>
                </c:pt>
                <c:pt idx="22">
                  <c:v>2093.5527984225455</c:v>
                </c:pt>
                <c:pt idx="23">
                  <c:v>2125.4796688885149</c:v>
                </c:pt>
                <c:pt idx="24">
                  <c:v>2156.7876011692692</c:v>
                </c:pt>
                <c:pt idx="25">
                  <c:v>2187.5112541635071</c:v>
                </c:pt>
                <c:pt idx="26">
                  <c:v>2217.6821679974942</c:v>
                </c:pt>
                <c:pt idx="27">
                  <c:v>2247.3291433303834</c:v>
                </c:pt>
                <c:pt idx="28">
                  <c:v>2276.4785633317824</c:v>
                </c:pt>
                <c:pt idx="29">
                  <c:v>2305.1546685786693</c:v>
                </c:pt>
                <c:pt idx="30">
                  <c:v>2333.3797930220076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2-49CE-8946-ACD7E485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05952"/>
        <c:axId val="430117184"/>
      </c:scatterChart>
      <c:valAx>
        <c:axId val="4301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layout>
            <c:manualLayout>
              <c:xMode val="edge"/>
              <c:yMode val="edge"/>
              <c:x val="0.95847275378765173"/>
              <c:y val="0.80910731918094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17184"/>
        <c:crosses val="autoZero"/>
        <c:crossBetween val="midCat"/>
      </c:valAx>
      <c:valAx>
        <c:axId val="430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556800201011793"/>
              <c:y val="8.24297435241005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Зависимость</a:t>
            </a:r>
            <a:r>
              <a:rPr lang="ru-RU" baseline="0">
                <a:solidFill>
                  <a:schemeClr val="tx1"/>
                </a:solidFill>
              </a:rPr>
              <a:t> отклонения пули от скорости ветра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2'!$C$21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2'!$B$22:$B$37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'Задание 2'!$C$22:$C$37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0-4617-987C-D756C97AD705}"/>
            </c:ext>
          </c:extLst>
        </c:ser>
        <c:ser>
          <c:idx val="1"/>
          <c:order val="1"/>
          <c:tx>
            <c:strRef>
              <c:f>'Задание 2'!$D$21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'Задание 2'!$B$22:$B$37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'Задание 2'!$D$22:$D$37</c:f>
              <c:numCache>
                <c:formatCode>0.00</c:formatCode>
                <c:ptCount val="16"/>
                <c:pt idx="0">
                  <c:v>0</c:v>
                </c:pt>
                <c:pt idx="1">
                  <c:v>1.118881118881119</c:v>
                </c:pt>
                <c:pt idx="2">
                  <c:v>2.2377622377622379</c:v>
                </c:pt>
                <c:pt idx="3">
                  <c:v>3.3566433566433567</c:v>
                </c:pt>
                <c:pt idx="4">
                  <c:v>4.4755244755244759</c:v>
                </c:pt>
                <c:pt idx="5">
                  <c:v>5.594405594405595</c:v>
                </c:pt>
                <c:pt idx="6">
                  <c:v>6.7132867132867133</c:v>
                </c:pt>
                <c:pt idx="7">
                  <c:v>7.8321678321678325</c:v>
                </c:pt>
                <c:pt idx="8">
                  <c:v>8.9510489510489517</c:v>
                </c:pt>
                <c:pt idx="9">
                  <c:v>10.06993006993007</c:v>
                </c:pt>
                <c:pt idx="10">
                  <c:v>11.18881118881119</c:v>
                </c:pt>
                <c:pt idx="11">
                  <c:v>12.307692307692308</c:v>
                </c:pt>
                <c:pt idx="12">
                  <c:v>13.426573426573427</c:v>
                </c:pt>
                <c:pt idx="13">
                  <c:v>14.545454545454547</c:v>
                </c:pt>
                <c:pt idx="14">
                  <c:v>15.664335664335665</c:v>
                </c:pt>
                <c:pt idx="15">
                  <c:v>16.783216783216783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0-4617-987C-D756C97A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0687"/>
        <c:axId val="186559023"/>
      </c:scatterChart>
      <c:valAx>
        <c:axId val="1865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0.97331932283082234"/>
              <c:y val="0.8060664382872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59023"/>
        <c:crosses val="autoZero"/>
        <c:crossBetween val="midCat"/>
      </c:valAx>
      <c:valAx>
        <c:axId val="1865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 baseline="0"/>
                  <a:t> ветр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7352449446857897E-2"/>
              <c:y val="5.82152599216672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611745</xdr:colOff>
      <xdr:row>1</xdr:row>
      <xdr:rowOff>7514</xdr:rowOff>
    </xdr:from>
    <xdr:to>
      <xdr:col>31</xdr:col>
      <xdr:colOff>21464</xdr:colOff>
      <xdr:row>13</xdr:row>
      <xdr:rowOff>182449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79AA127-F0D4-4556-B79D-1AD874C7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21184</xdr:rowOff>
    </xdr:from>
    <xdr:to>
      <xdr:col>5</xdr:col>
      <xdr:colOff>540489</xdr:colOff>
      <xdr:row>33</xdr:row>
      <xdr:rowOff>3649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7CC98F9-0E37-472B-AB51-DFDEF920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71887</xdr:colOff>
      <xdr:row>39</xdr:row>
      <xdr:rowOff>166511</xdr:rowOff>
    </xdr:from>
    <xdr:to>
      <xdr:col>17</xdr:col>
      <xdr:colOff>592667</xdr:colOff>
      <xdr:row>67</xdr:row>
      <xdr:rowOff>43132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40DF5F4-0F67-497B-A2DA-52ACDFD5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88759</xdr:rowOff>
    </xdr:from>
    <xdr:to>
      <xdr:col>5</xdr:col>
      <xdr:colOff>590939</xdr:colOff>
      <xdr:row>46</xdr:row>
      <xdr:rowOff>219386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95BBCF-567C-457B-9F67-5DF23C891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40823</xdr:colOff>
      <xdr:row>1</xdr:row>
      <xdr:rowOff>2720</xdr:rowOff>
    </xdr:from>
    <xdr:to>
      <xdr:col>42</xdr:col>
      <xdr:colOff>13607</xdr:colOff>
      <xdr:row>15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6AD588-5D43-4920-A1BA-69BCC6ED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2</xdr:row>
      <xdr:rowOff>133350</xdr:rowOff>
    </xdr:from>
    <xdr:ext cx="151253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5E1456D-A9BA-4A10-A630-FF9A20DE4B70}"/>
                </a:ext>
              </a:extLst>
            </xdr:cNvPr>
            <xdr:cNvSpPr txBox="1"/>
          </xdr:nvSpPr>
          <xdr:spPr>
            <a:xfrm>
              <a:off x="7915275" y="571500"/>
              <a:ext cx="151253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возд=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𝐶𝑑𝑝𝐴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 b="0">
                <a:latin typeface="Century" panose="020406040505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5E1456D-A9BA-4A10-A630-FF9A20DE4B70}"/>
                </a:ext>
              </a:extLst>
            </xdr:cNvPr>
            <xdr:cNvSpPr txBox="1"/>
          </xdr:nvSpPr>
          <xdr:spPr>
            <a:xfrm>
              <a:off x="7915275" y="571500"/>
              <a:ext cx="151253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возд=</a:t>
              </a:r>
              <a:r>
                <a:rPr lang="en-US" sz="1400" b="0" i="0">
                  <a:latin typeface="Cambria Math" panose="02040503050406030204" pitchFamily="18" charset="0"/>
                </a:rPr>
                <a:t>1/2 𝐶𝑑𝑝𝐴𝑣^2</a:t>
              </a:r>
              <a:endParaRPr lang="en-US" sz="1400" b="0">
                <a:latin typeface="Century" panose="020406040505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171450</xdr:colOff>
      <xdr:row>6</xdr:row>
      <xdr:rowOff>66675</xdr:rowOff>
    </xdr:from>
    <xdr:ext cx="1555041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2772C7-F551-472E-B501-12EDBCC07E0F}"/>
                </a:ext>
              </a:extLst>
            </xdr:cNvPr>
            <xdr:cNvSpPr txBox="1"/>
          </xdr:nvSpPr>
          <xdr:spPr>
            <a:xfrm>
              <a:off x="7915275" y="1381125"/>
              <a:ext cx="155504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𝑑𝑣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𝐶𝑑𝑝𝐴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400">
                <a:latin typeface="Century" panose="020406040505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2772C7-F551-472E-B501-12EDBCC07E0F}"/>
                </a:ext>
              </a:extLst>
            </xdr:cNvPr>
            <xdr:cNvSpPr txBox="1"/>
          </xdr:nvSpPr>
          <xdr:spPr>
            <a:xfrm>
              <a:off x="7915275" y="1381125"/>
              <a:ext cx="155504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𝑚∗𝑑𝑣/𝑑𝑡=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𝐶𝑑𝑝𝐴𝑣^2</a:t>
              </a:r>
              <a:endParaRPr lang="ru-RU" sz="1400">
                <a:latin typeface="Century" panose="020406040505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57150</xdr:colOff>
      <xdr:row>9</xdr:row>
      <xdr:rowOff>95250</xdr:rowOff>
    </xdr:from>
    <xdr:ext cx="1705082" cy="632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F32CF2-1B18-4543-9665-61A0B76F0BDC}"/>
                </a:ext>
              </a:extLst>
            </xdr:cNvPr>
            <xdr:cNvSpPr txBox="1"/>
          </xdr:nvSpPr>
          <xdr:spPr>
            <a:xfrm>
              <a:off x="7800975" y="2066925"/>
              <a:ext cx="1705082" cy="632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ср=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ru-RU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0+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кон</m:t>
                            </m:r>
                          </m:e>
                        </m:d>
                      </m:num>
                      <m:den>
                        <m:r>
                          <a:rPr lang="en-US" sz="1400" b="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400" b="0">
                <a:latin typeface="Century" panose="02040604050505020304" pitchFamily="18" charset="0"/>
              </a:endParaRPr>
            </a:p>
            <a:p>
              <a:endParaRPr lang="ru-RU" sz="1400">
                <a:latin typeface="Century" panose="020406040505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F32CF2-1B18-4543-9665-61A0B76F0BDC}"/>
                </a:ext>
              </a:extLst>
            </xdr:cNvPr>
            <xdr:cNvSpPr txBox="1"/>
          </xdr:nvSpPr>
          <xdr:spPr>
            <a:xfrm>
              <a:off x="7800975" y="2066925"/>
              <a:ext cx="1705082" cy="632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𝑉</a:t>
              </a:r>
              <a:r>
                <a:rPr lang="ru-RU" sz="1400" b="0" i="0">
                  <a:latin typeface="Cambria Math" panose="02040503050406030204" pitchFamily="18" charset="0"/>
                </a:rPr>
                <a:t>ср=</a:t>
              </a:r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ru-RU" sz="1400" b="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𝑉0+𝑉</a:t>
              </a:r>
              <a:r>
                <a:rPr lang="ru-RU" sz="1400" b="0" i="0">
                  <a:latin typeface="Cambria Math" panose="02040503050406030204" pitchFamily="18" charset="0"/>
                </a:rPr>
                <a:t>кон)</a:t>
              </a:r>
              <a:r>
                <a:rPr lang="en-US" sz="1400" b="0" i="0">
                  <a:latin typeface="Cambria Math" panose="02040503050406030204" pitchFamily="18" charset="0"/>
                </a:rPr>
                <a:t>)/2</a:t>
              </a:r>
              <a:endParaRPr lang="en-US" sz="1400" b="0">
                <a:latin typeface="Century" panose="02040604050505020304" pitchFamily="18" charset="0"/>
              </a:endParaRPr>
            </a:p>
            <a:p>
              <a:endParaRPr lang="ru-RU" sz="1400">
                <a:latin typeface="Century" panose="020406040505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481084</xdr:colOff>
      <xdr:row>12</xdr:row>
      <xdr:rowOff>68807</xdr:rowOff>
    </xdr:from>
    <xdr:ext cx="943335" cy="4396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3261BA-5FF4-42E5-8533-B854A49E55A8}"/>
                </a:ext>
              </a:extLst>
            </xdr:cNvPr>
            <xdr:cNvSpPr txBox="1"/>
          </xdr:nvSpPr>
          <xdr:spPr>
            <a:xfrm>
              <a:off x="8209129" y="2730120"/>
              <a:ext cx="943335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пол=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ср</m:t>
                        </m:r>
                      </m:den>
                    </m:f>
                  </m:oMath>
                </m:oMathPara>
              </a14:m>
              <a:endParaRPr lang="ru-RU" sz="1400">
                <a:latin typeface="Century" panose="020406040505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3261BA-5FF4-42E5-8533-B854A49E55A8}"/>
                </a:ext>
              </a:extLst>
            </xdr:cNvPr>
            <xdr:cNvSpPr txBox="1"/>
          </xdr:nvSpPr>
          <xdr:spPr>
            <a:xfrm>
              <a:off x="8209129" y="2730120"/>
              <a:ext cx="943335" cy="439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пол=</a:t>
              </a:r>
              <a:r>
                <a:rPr lang="en-US" sz="1400" b="0" i="0">
                  <a:latin typeface="Cambria Math" panose="02040503050406030204" pitchFamily="18" charset="0"/>
                </a:rPr>
                <a:t>𝐿/𝑉</a:t>
              </a:r>
              <a:r>
                <a:rPr lang="ru-RU" sz="1400" b="0" i="0">
                  <a:latin typeface="Cambria Math" panose="02040503050406030204" pitchFamily="18" charset="0"/>
                </a:rPr>
                <a:t>ср</a:t>
              </a:r>
              <a:endParaRPr lang="ru-RU" sz="1400">
                <a:latin typeface="Century" panose="020406040505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188842</xdr:colOff>
      <xdr:row>15</xdr:row>
      <xdr:rowOff>209549</xdr:rowOff>
    </xdr:from>
    <xdr:ext cx="1453155" cy="2169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81E604-D1FC-44A3-B13E-615AB9BB96B4}"/>
                </a:ext>
              </a:extLst>
            </xdr:cNvPr>
            <xdr:cNvSpPr txBox="1"/>
          </xdr:nvSpPr>
          <xdr:spPr>
            <a:xfrm>
              <a:off x="7966212" y="3564006"/>
              <a:ext cx="1453155" cy="2169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ветр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пол</m:t>
                    </m:r>
                  </m:oMath>
                </m:oMathPara>
              </a14:m>
              <a:endParaRPr lang="ru-RU" sz="1400" b="0">
                <a:latin typeface="Century" panose="020406040505050203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81E604-D1FC-44A3-B13E-615AB9BB96B4}"/>
                </a:ext>
              </a:extLst>
            </xdr:cNvPr>
            <xdr:cNvSpPr txBox="1"/>
          </xdr:nvSpPr>
          <xdr:spPr>
            <a:xfrm>
              <a:off x="7966212" y="3564006"/>
              <a:ext cx="1453155" cy="2169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𝑑=𝑉</a:t>
              </a:r>
              <a:r>
                <a:rPr lang="ru-RU" sz="1400" b="0" i="0">
                  <a:latin typeface="Cambria Math" panose="02040503050406030204" pitchFamily="18" charset="0"/>
                </a:rPr>
                <a:t>ветр </a:t>
              </a:r>
              <a:r>
                <a:rPr lang="en-US" sz="1400" b="0" i="0">
                  <a:latin typeface="Cambria Math" panose="02040503050406030204" pitchFamily="18" charset="0"/>
                </a:rPr>
                <a:t>∗𝑡</a:t>
              </a:r>
              <a:r>
                <a:rPr lang="ru-RU" sz="1400" b="0" i="0">
                  <a:latin typeface="Cambria Math" panose="02040503050406030204" pitchFamily="18" charset="0"/>
                </a:rPr>
                <a:t>пол</a:t>
              </a:r>
              <a:endParaRPr lang="ru-RU" sz="1400" b="0">
                <a:latin typeface="Century" panose="02040604050505020304" pitchFamily="18" charset="0"/>
              </a:endParaRPr>
            </a:p>
          </xdr:txBody>
        </xdr:sp>
      </mc:Fallback>
    </mc:AlternateContent>
    <xdr:clientData/>
  </xdr:oneCellAnchor>
  <xdr:twoCellAnchor>
    <xdr:from>
      <xdr:col>5</xdr:col>
      <xdr:colOff>10297</xdr:colOff>
      <xdr:row>20</xdr:row>
      <xdr:rowOff>23683</xdr:rowOff>
    </xdr:from>
    <xdr:to>
      <xdr:col>15</xdr:col>
      <xdr:colOff>41188</xdr:colOff>
      <xdr:row>36</xdr:row>
      <xdr:rowOff>205946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A0D970B-F6FA-4E5C-BE64-16B1893A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1EAB-A57B-4335-BD7F-4DC6AB84D977}">
  <dimension ref="A1:AJ93"/>
  <sheetViews>
    <sheetView tabSelected="1" topLeftCell="A24" zoomScale="45" zoomScaleNormal="45" workbookViewId="0">
      <selection activeCell="AA50" sqref="AA50"/>
    </sheetView>
  </sheetViews>
  <sheetFormatPr defaultRowHeight="17.399999999999999" x14ac:dyDescent="0.3"/>
  <cols>
    <col min="1" max="3" width="8.88671875" style="1"/>
    <col min="4" max="4" width="12.77734375" style="1" bestFit="1" customWidth="1"/>
    <col min="5" max="6" width="8.88671875" style="1"/>
    <col min="7" max="7" width="9.109375" style="1" bestFit="1" customWidth="1"/>
    <col min="8" max="8" width="10" style="1" bestFit="1" customWidth="1"/>
    <col min="9" max="9" width="8.88671875" style="1"/>
    <col min="10" max="10" width="9.21875" style="1" customWidth="1"/>
    <col min="11" max="11" width="9.5546875" style="1" customWidth="1"/>
    <col min="12" max="12" width="10.5546875" style="1" customWidth="1"/>
    <col min="13" max="13" width="11.109375" style="1" customWidth="1"/>
    <col min="14" max="14" width="10.77734375" style="1" customWidth="1"/>
    <col min="15" max="16384" width="8.88671875" style="1"/>
  </cols>
  <sheetData>
    <row r="1" spans="1:36" x14ac:dyDescent="0.3">
      <c r="N1" s="56" t="s">
        <v>16</v>
      </c>
      <c r="O1" s="56"/>
      <c r="P1" s="56"/>
      <c r="Q1" s="57"/>
      <c r="R1" s="29"/>
      <c r="T1" s="63" t="s">
        <v>15</v>
      </c>
      <c r="U1" s="63"/>
      <c r="V1" s="63"/>
      <c r="AG1" s="63" t="s">
        <v>60</v>
      </c>
      <c r="AH1" s="63"/>
      <c r="AI1" s="63"/>
      <c r="AJ1" s="52"/>
    </row>
    <row r="2" spans="1:36" x14ac:dyDescent="0.3">
      <c r="A2" s="68" t="s">
        <v>3</v>
      </c>
      <c r="B2" s="68"/>
      <c r="C2" s="68"/>
      <c r="G2" s="7" t="s">
        <v>56</v>
      </c>
      <c r="H2" s="8" t="s">
        <v>1</v>
      </c>
      <c r="I2" s="9" t="s">
        <v>2</v>
      </c>
      <c r="J2" s="7" t="s">
        <v>55</v>
      </c>
      <c r="K2" s="8" t="s">
        <v>17</v>
      </c>
      <c r="L2" s="9" t="s">
        <v>18</v>
      </c>
      <c r="N2" s="32" t="s">
        <v>19</v>
      </c>
      <c r="O2" s="22" t="s">
        <v>20</v>
      </c>
      <c r="P2" s="32" t="s">
        <v>52</v>
      </c>
      <c r="Q2" s="33" t="s">
        <v>53</v>
      </c>
      <c r="R2" s="30"/>
      <c r="T2" s="19" t="s">
        <v>13</v>
      </c>
      <c r="U2" s="19" t="s">
        <v>14</v>
      </c>
      <c r="V2" s="20" t="s">
        <v>12</v>
      </c>
      <c r="AG2" s="10" t="s">
        <v>61</v>
      </c>
      <c r="AH2" s="12" t="s">
        <v>12</v>
      </c>
    </row>
    <row r="3" spans="1:36" x14ac:dyDescent="0.3">
      <c r="A3" s="64" t="s">
        <v>4</v>
      </c>
      <c r="B3" s="66"/>
      <c r="C3" s="3">
        <v>200</v>
      </c>
      <c r="G3" s="10">
        <v>0</v>
      </c>
      <c r="H3" s="11">
        <f>$C$3*COS($C$5)*G3</f>
        <v>0</v>
      </c>
      <c r="I3" s="12">
        <f>($C$3*SIN($C$5)*G3)-($C$4*G3^2)/2</f>
        <v>0</v>
      </c>
      <c r="J3" s="10">
        <v>0</v>
      </c>
      <c r="K3" s="11">
        <f>$C$3*COS($C$5)*J3</f>
        <v>0</v>
      </c>
      <c r="L3" s="12">
        <f>70</f>
        <v>70</v>
      </c>
      <c r="N3" s="31">
        <f t="shared" ref="N3:N38" si="0">100*COS(1.0472)*G3</f>
        <v>0</v>
      </c>
      <c r="O3" s="21">
        <f t="shared" ref="O3:O38" si="1">(100*SIN(1.0472)*G3)-($C$4*G3^2)/2</f>
        <v>0</v>
      </c>
      <c r="P3" s="31">
        <f t="shared" ref="P3:P38" si="2">500*COS(0.785)*G3</f>
        <v>0</v>
      </c>
      <c r="Q3" s="34">
        <f t="shared" ref="Q3:Q38" si="3">(500*SIN(0.785)*G3)-($C$4*G3^2)/2</f>
        <v>0</v>
      </c>
      <c r="R3" s="30"/>
      <c r="T3" s="6">
        <v>0</v>
      </c>
      <c r="U3" s="6">
        <f>T3*PI()/180</f>
        <v>0</v>
      </c>
      <c r="V3" s="6">
        <f t="shared" ref="V3:V34" si="4">($C$3^2*SIN(U3)*COS(U3)+$C$3*COS(U3)*SQRT($C$3^2*SIN(U3)^2+2*$C$4*$C$7))/$C$4</f>
        <v>755.92894601845444</v>
      </c>
      <c r="AG3" s="13">
        <v>0</v>
      </c>
      <c r="AH3" s="15">
        <f>(100^2*SIN(0.785)*COS(0.785)+100*COS(0.785)*SQRT(100^2*SIN(0.785)^2+2*$C$4*AG3))/$C$4</f>
        <v>1020.4078397263617</v>
      </c>
    </row>
    <row r="4" spans="1:36" x14ac:dyDescent="0.3">
      <c r="A4" s="53" t="s">
        <v>5</v>
      </c>
      <c r="B4" s="55"/>
      <c r="C4" s="4">
        <v>9.8000000000000007</v>
      </c>
      <c r="G4" s="13">
        <v>1</v>
      </c>
      <c r="H4" s="14">
        <f t="shared" ref="H4:H38" si="5">$C$3*COS($C$5)*G4</f>
        <v>105.98385284664099</v>
      </c>
      <c r="I4" s="15">
        <f t="shared" ref="I4:I38" si="6">($C$3*SIN($C$5)*G4)-($C$4*G4^2)/2</f>
        <v>164.70961923128519</v>
      </c>
      <c r="J4" s="13">
        <v>1</v>
      </c>
      <c r="K4" s="14">
        <f t="shared" ref="K4:K38" si="7">$C$3*COS($C$5)*J4</f>
        <v>105.98385284664099</v>
      </c>
      <c r="L4" s="15">
        <f>($C$3*SIN($C$5)*J4)-(($C$4*J4^2)/2)</f>
        <v>164.70961923128519</v>
      </c>
      <c r="N4" s="31">
        <f t="shared" si="0"/>
        <v>49.999787927254566</v>
      </c>
      <c r="O4" s="21">
        <f t="shared" si="1"/>
        <v>81.702662818354312</v>
      </c>
      <c r="P4" s="31">
        <f t="shared" si="2"/>
        <v>353.69413458359986</v>
      </c>
      <c r="Q4" s="34">
        <f t="shared" si="3"/>
        <v>348.51259055268298</v>
      </c>
      <c r="R4" s="30"/>
      <c r="T4" s="6">
        <v>1</v>
      </c>
      <c r="U4" s="6">
        <f t="shared" ref="U4:U67" si="8">T4*PI()/180</f>
        <v>1.7453292519943295E-2</v>
      </c>
      <c r="V4" s="6">
        <f t="shared" si="4"/>
        <v>830.38570068010154</v>
      </c>
      <c r="AG4" s="13">
        <v>100</v>
      </c>
      <c r="AH4" s="15">
        <f t="shared" ref="AH4:AH33" si="9">(100^2*SIN(0.785)*COS(0.785)+100*COS(0.785)*SQRT(100^2*SIN(0.785)^2+2*$C$4*AG4))/$C$4</f>
        <v>1112.2256088395097</v>
      </c>
    </row>
    <row r="5" spans="1:36" x14ac:dyDescent="0.3">
      <c r="A5" s="53" t="s">
        <v>8</v>
      </c>
      <c r="B5" s="55"/>
      <c r="C5" s="4">
        <f>58*PI()/180</f>
        <v>1.0122909661567112</v>
      </c>
      <c r="G5" s="13">
        <v>2</v>
      </c>
      <c r="H5" s="14">
        <f t="shared" si="5"/>
        <v>211.96770569328197</v>
      </c>
      <c r="I5" s="15">
        <f>($C$3*SIN($C$5)*G5)-($C$4*G5^2)/2</f>
        <v>319.61923846257037</v>
      </c>
      <c r="J5" s="13">
        <v>2</v>
      </c>
      <c r="K5" s="14">
        <f t="shared" si="7"/>
        <v>211.96770569328197</v>
      </c>
      <c r="L5" s="15">
        <f t="shared" ref="L5:L38" si="10">($C$3*SIN($C$5)*J5)-(($C$4*J5^2)/2)</f>
        <v>319.61923846257037</v>
      </c>
      <c r="N5" s="31">
        <f t="shared" si="0"/>
        <v>99.999575854509132</v>
      </c>
      <c r="O5" s="21">
        <f t="shared" si="1"/>
        <v>153.60532563670864</v>
      </c>
      <c r="P5" s="31">
        <f t="shared" si="2"/>
        <v>707.38826916719972</v>
      </c>
      <c r="Q5" s="34">
        <f t="shared" si="3"/>
        <v>687.22518110536589</v>
      </c>
      <c r="R5" s="30"/>
      <c r="T5" s="6">
        <v>2</v>
      </c>
      <c r="U5" s="6">
        <f t="shared" si="8"/>
        <v>3.4906585039886591E-2</v>
      </c>
      <c r="V5" s="6">
        <f t="shared" si="4"/>
        <v>911.12474270989799</v>
      </c>
      <c r="AG5" s="13">
        <v>200</v>
      </c>
      <c r="AH5" s="15">
        <f t="shared" si="9"/>
        <v>1191.7845740429104</v>
      </c>
    </row>
    <row r="6" spans="1:36" x14ac:dyDescent="0.3">
      <c r="A6" s="53" t="s">
        <v>50</v>
      </c>
      <c r="B6" s="55"/>
      <c r="C6" s="4">
        <v>0</v>
      </c>
      <c r="G6" s="13">
        <v>3</v>
      </c>
      <c r="H6" s="14">
        <f t="shared" si="5"/>
        <v>317.95155853992298</v>
      </c>
      <c r="I6" s="15">
        <f t="shared" si="6"/>
        <v>464.72885769385556</v>
      </c>
      <c r="J6" s="13">
        <v>3</v>
      </c>
      <c r="K6" s="14">
        <f t="shared" si="7"/>
        <v>317.95155853992298</v>
      </c>
      <c r="L6" s="15">
        <f t="shared" si="10"/>
        <v>464.72885769385556</v>
      </c>
      <c r="N6" s="31">
        <f t="shared" si="0"/>
        <v>149.99936378176369</v>
      </c>
      <c r="O6" s="21">
        <f t="shared" si="1"/>
        <v>215.70798845506297</v>
      </c>
      <c r="P6" s="31">
        <f t="shared" si="2"/>
        <v>1061.0824037507996</v>
      </c>
      <c r="Q6" s="34">
        <f t="shared" si="3"/>
        <v>1016.1377716580488</v>
      </c>
      <c r="R6" s="30"/>
      <c r="T6" s="6">
        <v>3</v>
      </c>
      <c r="U6" s="6">
        <f t="shared" si="8"/>
        <v>5.2359877559829883E-2</v>
      </c>
      <c r="V6" s="6">
        <f t="shared" si="4"/>
        <v>997.77879104307681</v>
      </c>
      <c r="AG6" s="13">
        <v>300</v>
      </c>
      <c r="AH6" s="15">
        <f t="shared" si="9"/>
        <v>1262.981617663949</v>
      </c>
    </row>
    <row r="7" spans="1:36" x14ac:dyDescent="0.3">
      <c r="A7" s="58" t="s">
        <v>51</v>
      </c>
      <c r="B7" s="60"/>
      <c r="C7" s="5">
        <v>70</v>
      </c>
      <c r="G7" s="13">
        <v>4</v>
      </c>
      <c r="H7" s="14">
        <f t="shared" si="5"/>
        <v>423.93541138656394</v>
      </c>
      <c r="I7" s="15">
        <f t="shared" si="6"/>
        <v>600.0384769251408</v>
      </c>
      <c r="J7" s="13">
        <v>4</v>
      </c>
      <c r="K7" s="14">
        <f t="shared" si="7"/>
        <v>423.93541138656394</v>
      </c>
      <c r="L7" s="15">
        <f t="shared" si="10"/>
        <v>600.0384769251408</v>
      </c>
      <c r="N7" s="31">
        <f t="shared" si="0"/>
        <v>199.99915170901826</v>
      </c>
      <c r="O7" s="21">
        <f t="shared" si="1"/>
        <v>268.01065127341724</v>
      </c>
      <c r="P7" s="31">
        <f t="shared" si="2"/>
        <v>1414.7765383343994</v>
      </c>
      <c r="Q7" s="34">
        <f t="shared" si="3"/>
        <v>1335.2503622107317</v>
      </c>
      <c r="R7" s="30"/>
      <c r="T7" s="6">
        <v>4</v>
      </c>
      <c r="U7" s="6">
        <f t="shared" si="8"/>
        <v>6.9813170079773182E-2</v>
      </c>
      <c r="V7" s="6">
        <f t="shared" si="4"/>
        <v>1089.830190836851</v>
      </c>
      <c r="AG7" s="13">
        <v>400</v>
      </c>
      <c r="AH7" s="15">
        <f t="shared" si="9"/>
        <v>1328.0036120007976</v>
      </c>
    </row>
    <row r="8" spans="1:36" x14ac:dyDescent="0.3">
      <c r="G8" s="13">
        <v>5</v>
      </c>
      <c r="H8" s="14">
        <f t="shared" si="5"/>
        <v>529.9192642332049</v>
      </c>
      <c r="I8" s="15">
        <f t="shared" si="6"/>
        <v>725.54809615642603</v>
      </c>
      <c r="J8" s="13">
        <v>5</v>
      </c>
      <c r="K8" s="14">
        <f t="shared" si="7"/>
        <v>529.9192642332049</v>
      </c>
      <c r="L8" s="15">
        <f t="shared" si="10"/>
        <v>725.54809615642603</v>
      </c>
      <c r="N8" s="31">
        <f t="shared" si="0"/>
        <v>249.99893963627284</v>
      </c>
      <c r="O8" s="21">
        <f t="shared" si="1"/>
        <v>310.51331409177158</v>
      </c>
      <c r="P8" s="31">
        <f t="shared" si="2"/>
        <v>1768.4706729179993</v>
      </c>
      <c r="Q8" s="34">
        <f t="shared" si="3"/>
        <v>1644.5629527634148</v>
      </c>
      <c r="R8" s="30"/>
      <c r="T8" s="6">
        <v>5</v>
      </c>
      <c r="U8" s="6">
        <f t="shared" si="8"/>
        <v>8.7266462599716474E-2</v>
      </c>
      <c r="V8" s="6">
        <f t="shared" si="4"/>
        <v>1186.6556109886844</v>
      </c>
      <c r="AG8" s="13">
        <v>500</v>
      </c>
      <c r="AH8" s="15">
        <f t="shared" si="9"/>
        <v>1388.2235156664508</v>
      </c>
    </row>
    <row r="9" spans="1:36" x14ac:dyDescent="0.3">
      <c r="A9" s="67" t="s">
        <v>6</v>
      </c>
      <c r="B9" s="67"/>
      <c r="C9" s="67"/>
      <c r="D9" s="67"/>
      <c r="G9" s="13">
        <v>6</v>
      </c>
      <c r="H9" s="14">
        <f t="shared" si="5"/>
        <v>635.90311707984597</v>
      </c>
      <c r="I9" s="15">
        <f t="shared" si="6"/>
        <v>841.25771538771119</v>
      </c>
      <c r="J9" s="13">
        <v>6</v>
      </c>
      <c r="K9" s="14">
        <f t="shared" si="7"/>
        <v>635.90311707984597</v>
      </c>
      <c r="L9" s="15">
        <f t="shared" si="10"/>
        <v>841.25771538771119</v>
      </c>
      <c r="N9" s="31">
        <f t="shared" si="0"/>
        <v>299.99872756352738</v>
      </c>
      <c r="O9" s="21">
        <f t="shared" si="1"/>
        <v>343.21597691012596</v>
      </c>
      <c r="P9" s="31">
        <f t="shared" si="2"/>
        <v>2122.1648075015992</v>
      </c>
      <c r="Q9" s="34">
        <f t="shared" si="3"/>
        <v>1944.0755433160975</v>
      </c>
      <c r="R9" s="30"/>
      <c r="T9" s="6">
        <v>6</v>
      </c>
      <c r="U9" s="6">
        <f t="shared" si="8"/>
        <v>0.10471975511965977</v>
      </c>
      <c r="V9" s="6">
        <f t="shared" si="4"/>
        <v>1287.5729411394827</v>
      </c>
      <c r="AG9" s="13">
        <v>600</v>
      </c>
      <c r="AH9" s="15">
        <f t="shared" si="9"/>
        <v>1444.5702745489079</v>
      </c>
    </row>
    <row r="10" spans="1:36" x14ac:dyDescent="0.3">
      <c r="A10" s="64" t="s">
        <v>7</v>
      </c>
      <c r="B10" s="65"/>
      <c r="C10" s="66"/>
      <c r="D10" s="3">
        <f>(C3*SIN(C5)+SQRT(C3^2*SIN(C5)+2*C4*C6))/C4</f>
        <v>36.100884999755642</v>
      </c>
      <c r="G10" s="13">
        <v>7</v>
      </c>
      <c r="H10" s="14">
        <f t="shared" si="5"/>
        <v>741.88696992648693</v>
      </c>
      <c r="I10" s="15">
        <f t="shared" si="6"/>
        <v>947.16733461899628</v>
      </c>
      <c r="J10" s="13">
        <v>7</v>
      </c>
      <c r="K10" s="14">
        <f t="shared" si="7"/>
        <v>741.88696992648693</v>
      </c>
      <c r="L10" s="15">
        <f t="shared" si="10"/>
        <v>947.16733461899628</v>
      </c>
      <c r="N10" s="31">
        <f t="shared" si="0"/>
        <v>349.99851549078198</v>
      </c>
      <c r="O10" s="21">
        <f t="shared" si="1"/>
        <v>366.11863972848016</v>
      </c>
      <c r="P10" s="31">
        <f t="shared" si="2"/>
        <v>2475.858942085199</v>
      </c>
      <c r="Q10" s="34">
        <f t="shared" si="3"/>
        <v>2233.7881338687807</v>
      </c>
      <c r="R10" s="30"/>
      <c r="T10" s="6">
        <v>7</v>
      </c>
      <c r="U10" s="6">
        <f t="shared" si="8"/>
        <v>0.12217304763960307</v>
      </c>
      <c r="V10" s="6">
        <f t="shared" si="4"/>
        <v>1391.882533421438</v>
      </c>
      <c r="AG10" s="13">
        <v>700</v>
      </c>
      <c r="AH10" s="15">
        <f t="shared" si="9"/>
        <v>1497.707114249331</v>
      </c>
    </row>
    <row r="11" spans="1:36" x14ac:dyDescent="0.3">
      <c r="A11" s="53" t="s">
        <v>9</v>
      </c>
      <c r="B11" s="54"/>
      <c r="C11" s="55"/>
      <c r="D11" s="49">
        <f>C3*COS(C5)</f>
        <v>105.98385284664099</v>
      </c>
      <c r="G11" s="13">
        <v>8</v>
      </c>
      <c r="H11" s="14">
        <f t="shared" si="5"/>
        <v>847.87082277312788</v>
      </c>
      <c r="I11" s="15">
        <f t="shared" si="6"/>
        <v>1043.2769538502816</v>
      </c>
      <c r="J11" s="13">
        <v>8</v>
      </c>
      <c r="K11" s="14">
        <f t="shared" si="7"/>
        <v>847.87082277312788</v>
      </c>
      <c r="L11" s="15">
        <f t="shared" si="10"/>
        <v>1043.2769538502816</v>
      </c>
      <c r="N11" s="31">
        <f t="shared" si="0"/>
        <v>399.99830341803653</v>
      </c>
      <c r="O11" s="21">
        <f t="shared" si="1"/>
        <v>379.22130254683452</v>
      </c>
      <c r="P11" s="31">
        <f t="shared" si="2"/>
        <v>2829.5530766687989</v>
      </c>
      <c r="Q11" s="34">
        <f t="shared" si="3"/>
        <v>2513.7007244214637</v>
      </c>
      <c r="R11" s="30"/>
      <c r="T11" s="6">
        <v>8</v>
      </c>
      <c r="U11" s="6">
        <f t="shared" si="8"/>
        <v>0.13962634015954636</v>
      </c>
      <c r="V11" s="6">
        <f t="shared" si="4"/>
        <v>1498.8985940116424</v>
      </c>
      <c r="AG11" s="13">
        <v>800</v>
      </c>
      <c r="AH11" s="15">
        <f t="shared" si="9"/>
        <v>1548.1271506837493</v>
      </c>
    </row>
    <row r="12" spans="1:36" x14ac:dyDescent="0.3">
      <c r="A12" s="53" t="s">
        <v>10</v>
      </c>
      <c r="B12" s="54"/>
      <c r="C12" s="55"/>
      <c r="D12" s="4">
        <f>C3*SIN(C5)</f>
        <v>169.60961923128519</v>
      </c>
      <c r="G12" s="13">
        <v>9</v>
      </c>
      <c r="H12" s="14">
        <f t="shared" si="5"/>
        <v>953.85467561976884</v>
      </c>
      <c r="I12" s="15">
        <f t="shared" si="6"/>
        <v>1129.5865730815667</v>
      </c>
      <c r="J12" s="13">
        <v>9</v>
      </c>
      <c r="K12" s="14">
        <f t="shared" si="7"/>
        <v>953.85467561976884</v>
      </c>
      <c r="L12" s="15">
        <f t="shared" si="10"/>
        <v>1129.5865730815667</v>
      </c>
      <c r="N12" s="31">
        <f t="shared" si="0"/>
        <v>449.99809134529107</v>
      </c>
      <c r="O12" s="21">
        <f t="shared" si="1"/>
        <v>382.52396536518887</v>
      </c>
      <c r="P12" s="31">
        <f t="shared" si="2"/>
        <v>3183.2472112523988</v>
      </c>
      <c r="Q12" s="34">
        <f t="shared" si="3"/>
        <v>2783.8133149741466</v>
      </c>
      <c r="R12" s="30"/>
      <c r="T12" s="6">
        <v>9</v>
      </c>
      <c r="U12" s="6">
        <f t="shared" si="8"/>
        <v>0.15707963267948966</v>
      </c>
      <c r="V12" s="6">
        <f t="shared" si="4"/>
        <v>1607.9699372823356</v>
      </c>
      <c r="AG12" s="13">
        <v>900</v>
      </c>
      <c r="AH12" s="15">
        <f t="shared" si="9"/>
        <v>1596.2088495164321</v>
      </c>
    </row>
    <row r="13" spans="1:36" x14ac:dyDescent="0.3">
      <c r="A13" s="53" t="s">
        <v>11</v>
      </c>
      <c r="B13" s="54"/>
      <c r="C13" s="55"/>
      <c r="D13" s="4">
        <f>(C3^2*SIN(C5)*COS(C5)+C3*COS(C5)*SQRT(C3^2*SIN(C5)^2+2*C4*C7))/C4</f>
        <v>3711.7785289200197</v>
      </c>
      <c r="G13" s="13">
        <v>10</v>
      </c>
      <c r="H13" s="14">
        <f t="shared" si="5"/>
        <v>1059.8385284664098</v>
      </c>
      <c r="I13" s="15">
        <f t="shared" si="6"/>
        <v>1206.0961923128521</v>
      </c>
      <c r="J13" s="13">
        <v>10</v>
      </c>
      <c r="K13" s="14">
        <f t="shared" si="7"/>
        <v>1059.8385284664098</v>
      </c>
      <c r="L13" s="15">
        <f t="shared" si="10"/>
        <v>1206.0961923128521</v>
      </c>
      <c r="N13" s="31">
        <f t="shared" si="0"/>
        <v>499.99787927254567</v>
      </c>
      <c r="O13" s="21">
        <f t="shared" si="1"/>
        <v>376.0266281835431</v>
      </c>
      <c r="P13" s="31">
        <f t="shared" si="2"/>
        <v>3536.9413458359986</v>
      </c>
      <c r="Q13" s="34">
        <f t="shared" si="3"/>
        <v>3044.1259055268297</v>
      </c>
      <c r="R13" s="30"/>
      <c r="T13" s="6">
        <v>10</v>
      </c>
      <c r="U13" s="6">
        <f t="shared" si="8"/>
        <v>0.17453292519943295</v>
      </c>
      <c r="V13" s="6">
        <f t="shared" si="4"/>
        <v>1718.4914977476947</v>
      </c>
      <c r="AG13" s="13">
        <v>1000</v>
      </c>
      <c r="AH13" s="15">
        <f t="shared" si="9"/>
        <v>1642.2502004477335</v>
      </c>
    </row>
    <row r="14" spans="1:36" x14ac:dyDescent="0.3">
      <c r="A14" s="58" t="s">
        <v>54</v>
      </c>
      <c r="B14" s="59"/>
      <c r="C14" s="60"/>
      <c r="D14" s="50">
        <f>(C3*SIN(C5)+SQRT(C3^2*SIN(C5)+2*C4*C7))/C4</f>
        <v>36.477182731056189</v>
      </c>
      <c r="G14" s="13">
        <v>11</v>
      </c>
      <c r="H14" s="14">
        <f t="shared" si="5"/>
        <v>1165.8223813130508</v>
      </c>
      <c r="I14" s="15">
        <f t="shared" si="6"/>
        <v>1272.805811544137</v>
      </c>
      <c r="J14" s="13">
        <v>11</v>
      </c>
      <c r="K14" s="14">
        <f t="shared" si="7"/>
        <v>1165.8223813130508</v>
      </c>
      <c r="L14" s="15">
        <f t="shared" si="10"/>
        <v>1272.805811544137</v>
      </c>
      <c r="N14" s="31">
        <f t="shared" si="0"/>
        <v>549.99766719980028</v>
      </c>
      <c r="O14" s="21">
        <f t="shared" si="1"/>
        <v>359.72929100189742</v>
      </c>
      <c r="P14" s="31">
        <f t="shared" si="2"/>
        <v>3890.6354804195985</v>
      </c>
      <c r="Q14" s="34">
        <f t="shared" si="3"/>
        <v>3294.6384960795126</v>
      </c>
      <c r="R14" s="30"/>
      <c r="T14" s="6">
        <v>11</v>
      </c>
      <c r="U14" s="6">
        <f t="shared" si="8"/>
        <v>0.19198621771937624</v>
      </c>
      <c r="V14" s="6">
        <f t="shared" si="4"/>
        <v>1829.908893193792</v>
      </c>
      <c r="AG14" s="13">
        <v>1100</v>
      </c>
      <c r="AH14" s="15">
        <f t="shared" si="9"/>
        <v>1686.4908132439903</v>
      </c>
    </row>
    <row r="15" spans="1:36" x14ac:dyDescent="0.3">
      <c r="G15" s="13">
        <v>12</v>
      </c>
      <c r="H15" s="14">
        <f t="shared" si="5"/>
        <v>1271.8062341596919</v>
      </c>
      <c r="I15" s="15">
        <f t="shared" si="6"/>
        <v>1329.7154307754222</v>
      </c>
      <c r="J15" s="13">
        <v>12</v>
      </c>
      <c r="K15" s="14">
        <f t="shared" si="7"/>
        <v>1271.8062341596919</v>
      </c>
      <c r="L15" s="15">
        <f t="shared" si="10"/>
        <v>1329.7154307754222</v>
      </c>
      <c r="N15" s="31">
        <f t="shared" si="0"/>
        <v>599.99745512705476</v>
      </c>
      <c r="O15" s="21">
        <f t="shared" si="1"/>
        <v>333.63195382025185</v>
      </c>
      <c r="P15" s="31">
        <f t="shared" si="2"/>
        <v>4244.3296150031983</v>
      </c>
      <c r="Q15" s="34">
        <f t="shared" si="3"/>
        <v>3535.3510866321953</v>
      </c>
      <c r="R15" s="30"/>
      <c r="T15" s="6">
        <v>12</v>
      </c>
      <c r="U15" s="6">
        <f t="shared" si="8"/>
        <v>0.20943951023931953</v>
      </c>
      <c r="V15" s="6">
        <f t="shared" si="4"/>
        <v>1941.7183474015617</v>
      </c>
      <c r="AG15" s="13">
        <v>1200</v>
      </c>
      <c r="AH15" s="15">
        <f t="shared" si="9"/>
        <v>1729.1267761972611</v>
      </c>
    </row>
    <row r="16" spans="1:36" x14ac:dyDescent="0.3">
      <c r="A16" s="61" t="s">
        <v>57</v>
      </c>
      <c r="B16" s="62"/>
      <c r="G16" s="13">
        <v>13</v>
      </c>
      <c r="H16" s="14">
        <f t="shared" si="5"/>
        <v>1377.7900870063329</v>
      </c>
      <c r="I16" s="15">
        <f t="shared" si="6"/>
        <v>1376.8250500067074</v>
      </c>
      <c r="J16" s="13">
        <v>13</v>
      </c>
      <c r="K16" s="14">
        <f t="shared" si="7"/>
        <v>1377.7900870063329</v>
      </c>
      <c r="L16" s="15">
        <f t="shared" si="10"/>
        <v>1376.8250500067074</v>
      </c>
      <c r="N16" s="31">
        <f t="shared" si="0"/>
        <v>649.99724305430937</v>
      </c>
      <c r="O16" s="21">
        <f t="shared" si="1"/>
        <v>297.7346166386061</v>
      </c>
      <c r="P16" s="31">
        <f t="shared" si="2"/>
        <v>4598.0237495867987</v>
      </c>
      <c r="Q16" s="34">
        <f t="shared" si="3"/>
        <v>3766.2636771848788</v>
      </c>
      <c r="R16" s="30"/>
      <c r="T16" s="6">
        <v>13</v>
      </c>
      <c r="U16" s="6">
        <f t="shared" si="8"/>
        <v>0.22689280275926285</v>
      </c>
      <c r="V16" s="6">
        <f t="shared" si="4"/>
        <v>2053.4638661271797</v>
      </c>
      <c r="AG16" s="13">
        <v>1300</v>
      </c>
      <c r="AH16" s="15">
        <f t="shared" si="9"/>
        <v>1770.3209794444681</v>
      </c>
    </row>
    <row r="17" spans="1:34" x14ac:dyDescent="0.3">
      <c r="A17" s="35" t="s">
        <v>58</v>
      </c>
      <c r="B17" s="37" t="s">
        <v>59</v>
      </c>
      <c r="G17" s="13">
        <v>14</v>
      </c>
      <c r="H17" s="14">
        <f t="shared" si="5"/>
        <v>1483.7739398529739</v>
      </c>
      <c r="I17" s="15">
        <f t="shared" si="6"/>
        <v>1414.1346692379925</v>
      </c>
      <c r="J17" s="13">
        <v>14</v>
      </c>
      <c r="K17" s="14">
        <f t="shared" si="7"/>
        <v>1483.7739398529739</v>
      </c>
      <c r="L17" s="15">
        <f t="shared" si="10"/>
        <v>1414.1346692379925</v>
      </c>
      <c r="N17" s="31">
        <f t="shared" si="0"/>
        <v>699.99703098156397</v>
      </c>
      <c r="O17" s="21">
        <f t="shared" si="1"/>
        <v>252.03727945696028</v>
      </c>
      <c r="P17" s="31">
        <f t="shared" si="2"/>
        <v>4951.7178841703981</v>
      </c>
      <c r="Q17" s="34">
        <f t="shared" si="3"/>
        <v>3987.3762677375612</v>
      </c>
      <c r="R17" s="30"/>
      <c r="T17" s="6">
        <v>14</v>
      </c>
      <c r="U17" s="6">
        <f t="shared" si="8"/>
        <v>0.24434609527920614</v>
      </c>
      <c r="V17" s="6">
        <f t="shared" si="4"/>
        <v>2164.7330346868371</v>
      </c>
      <c r="AG17" s="13">
        <v>1400</v>
      </c>
      <c r="AH17" s="15">
        <f t="shared" si="9"/>
        <v>1810.2104883088737</v>
      </c>
    </row>
    <row r="18" spans="1:34" x14ac:dyDescent="0.3">
      <c r="A18" s="39">
        <f>ATAN((C3*SIN(C5)/(C3*COS(C5))))</f>
        <v>1.0122909661567112</v>
      </c>
      <c r="B18" s="2">
        <f>A18*180/PI()</f>
        <v>58</v>
      </c>
      <c r="G18" s="13">
        <v>15</v>
      </c>
      <c r="H18" s="14">
        <f t="shared" si="5"/>
        <v>1589.7577926996148</v>
      </c>
      <c r="I18" s="15">
        <f t="shared" si="6"/>
        <v>1441.6442884692779</v>
      </c>
      <c r="J18" s="13">
        <v>15</v>
      </c>
      <c r="K18" s="14">
        <f t="shared" si="7"/>
        <v>1589.7577926996148</v>
      </c>
      <c r="L18" s="15">
        <f t="shared" si="10"/>
        <v>1441.6442884692779</v>
      </c>
      <c r="N18" s="31">
        <f t="shared" si="0"/>
        <v>749.99681890881845</v>
      </c>
      <c r="O18" s="21">
        <f t="shared" si="1"/>
        <v>196.53994227531484</v>
      </c>
      <c r="P18" s="31">
        <f t="shared" si="2"/>
        <v>5305.4120187539975</v>
      </c>
      <c r="Q18" s="34">
        <f t="shared" si="3"/>
        <v>4198.6888582902448</v>
      </c>
      <c r="R18" s="30"/>
      <c r="T18" s="6">
        <v>15</v>
      </c>
      <c r="U18" s="6">
        <f t="shared" si="8"/>
        <v>0.26179938779914941</v>
      </c>
      <c r="V18" s="6">
        <f t="shared" si="4"/>
        <v>2275.1523344115435</v>
      </c>
      <c r="AG18" s="13">
        <v>1500</v>
      </c>
      <c r="AH18" s="15">
        <f t="shared" si="9"/>
        <v>1848.9119358831424</v>
      </c>
    </row>
    <row r="19" spans="1:34" x14ac:dyDescent="0.3">
      <c r="G19" s="13">
        <v>16</v>
      </c>
      <c r="H19" s="14">
        <f t="shared" si="5"/>
        <v>1695.7416455462558</v>
      </c>
      <c r="I19" s="15">
        <f t="shared" si="6"/>
        <v>1459.353907700563</v>
      </c>
      <c r="J19" s="13">
        <v>16</v>
      </c>
      <c r="K19" s="14">
        <f t="shared" si="7"/>
        <v>1695.7416455462558</v>
      </c>
      <c r="L19" s="15">
        <f t="shared" si="10"/>
        <v>1459.353907700563</v>
      </c>
      <c r="N19" s="31">
        <f t="shared" si="0"/>
        <v>799.99660683607306</v>
      </c>
      <c r="O19" s="21">
        <f t="shared" si="1"/>
        <v>131.242605093669</v>
      </c>
      <c r="P19" s="31">
        <f t="shared" si="2"/>
        <v>5659.1061533375978</v>
      </c>
      <c r="Q19" s="34">
        <f t="shared" si="3"/>
        <v>4400.2014488429268</v>
      </c>
      <c r="R19" s="30"/>
      <c r="T19" s="6">
        <v>16</v>
      </c>
      <c r="U19" s="6">
        <f t="shared" si="8"/>
        <v>0.27925268031909273</v>
      </c>
      <c r="V19" s="6">
        <f t="shared" si="4"/>
        <v>2384.3825152506556</v>
      </c>
      <c r="AG19" s="13">
        <v>1600</v>
      </c>
      <c r="AH19" s="15">
        <f t="shared" si="9"/>
        <v>1886.5255488112471</v>
      </c>
    </row>
    <row r="20" spans="1:34" x14ac:dyDescent="0.3">
      <c r="G20" s="13">
        <v>17</v>
      </c>
      <c r="H20" s="14">
        <f t="shared" si="5"/>
        <v>1801.7254983928967</v>
      </c>
      <c r="I20" s="15">
        <f t="shared" si="6"/>
        <v>1467.2635269318482</v>
      </c>
      <c r="J20" s="13">
        <v>17</v>
      </c>
      <c r="K20" s="14">
        <f t="shared" si="7"/>
        <v>1801.7254983928967</v>
      </c>
      <c r="L20" s="15">
        <f t="shared" si="10"/>
        <v>1467.2635269318482</v>
      </c>
      <c r="N20" s="31">
        <f t="shared" si="0"/>
        <v>849.99639476332766</v>
      </c>
      <c r="O20" s="21">
        <f t="shared" si="1"/>
        <v>56.145267912023201</v>
      </c>
      <c r="P20" s="31">
        <f t="shared" si="2"/>
        <v>6012.8002879211981</v>
      </c>
      <c r="Q20" s="34">
        <f t="shared" si="3"/>
        <v>4591.9140393956095</v>
      </c>
      <c r="R20" s="30"/>
      <c r="T20" s="6">
        <v>17</v>
      </c>
      <c r="U20" s="6">
        <f t="shared" si="8"/>
        <v>0.29670597283903605</v>
      </c>
      <c r="V20" s="6">
        <f t="shared" si="4"/>
        <v>2492.1143130404266</v>
      </c>
      <c r="AG20" s="13">
        <v>1700</v>
      </c>
      <c r="AH20" s="15">
        <f t="shared" si="9"/>
        <v>1923.1382072468562</v>
      </c>
    </row>
    <row r="21" spans="1:34" x14ac:dyDescent="0.3">
      <c r="G21" s="13">
        <v>18</v>
      </c>
      <c r="H21" s="14">
        <f t="shared" si="5"/>
        <v>1907.7093512395377</v>
      </c>
      <c r="I21" s="15">
        <f t="shared" si="6"/>
        <v>1465.3731461631335</v>
      </c>
      <c r="J21" s="13">
        <v>18</v>
      </c>
      <c r="K21" s="14">
        <f t="shared" si="7"/>
        <v>1907.7093512395377</v>
      </c>
      <c r="L21" s="15">
        <f t="shared" si="10"/>
        <v>1465.3731461631335</v>
      </c>
      <c r="N21" s="31">
        <f t="shared" si="0"/>
        <v>899.99618269058215</v>
      </c>
      <c r="O21" s="21">
        <f t="shared" si="1"/>
        <v>-28.752069269622325</v>
      </c>
      <c r="P21" s="31">
        <f t="shared" si="2"/>
        <v>6366.4944225047975</v>
      </c>
      <c r="Q21" s="34">
        <f t="shared" si="3"/>
        <v>4773.826629948293</v>
      </c>
      <c r="R21" s="30"/>
      <c r="T21" s="6">
        <v>18</v>
      </c>
      <c r="U21" s="6">
        <f t="shared" si="8"/>
        <v>0.31415926535897931</v>
      </c>
      <c r="V21" s="6">
        <f t="shared" si="4"/>
        <v>2598.0646406775595</v>
      </c>
      <c r="AG21" s="13">
        <v>1800</v>
      </c>
      <c r="AH21" s="15">
        <f t="shared" si="9"/>
        <v>1958.8258079411469</v>
      </c>
    </row>
    <row r="22" spans="1:34" x14ac:dyDescent="0.3">
      <c r="G22" s="13">
        <v>19</v>
      </c>
      <c r="H22" s="14">
        <f t="shared" si="5"/>
        <v>2013.6932040861786</v>
      </c>
      <c r="I22" s="15">
        <f t="shared" si="6"/>
        <v>1453.6827653944188</v>
      </c>
      <c r="J22" s="13">
        <v>19</v>
      </c>
      <c r="K22" s="14">
        <f t="shared" si="7"/>
        <v>2013.6932040861786</v>
      </c>
      <c r="L22" s="15">
        <f t="shared" si="10"/>
        <v>1453.6827653944188</v>
      </c>
      <c r="N22" s="31">
        <f t="shared" si="0"/>
        <v>949.99597061783675</v>
      </c>
      <c r="O22" s="21">
        <f t="shared" si="1"/>
        <v>-123.44940645126803</v>
      </c>
      <c r="P22" s="31">
        <f t="shared" si="2"/>
        <v>6720.1885570883969</v>
      </c>
      <c r="Q22" s="34">
        <f t="shared" si="3"/>
        <v>4945.9392205009754</v>
      </c>
      <c r="R22" s="30"/>
      <c r="T22" s="6">
        <v>19</v>
      </c>
      <c r="U22" s="6">
        <f t="shared" si="8"/>
        <v>0.33161255787892258</v>
      </c>
      <c r="V22" s="6">
        <f t="shared" si="4"/>
        <v>2701.9732873110529</v>
      </c>
      <c r="AG22" s="13">
        <v>1900</v>
      </c>
      <c r="AH22" s="15">
        <f t="shared" si="9"/>
        <v>1993.6551151415179</v>
      </c>
    </row>
    <row r="23" spans="1:34" x14ac:dyDescent="0.3">
      <c r="G23" s="13">
        <v>20</v>
      </c>
      <c r="H23" s="14">
        <f t="shared" si="5"/>
        <v>2119.6770569328196</v>
      </c>
      <c r="I23" s="15">
        <f t="shared" si="6"/>
        <v>1432.1923846257039</v>
      </c>
      <c r="J23" s="13">
        <v>20</v>
      </c>
      <c r="K23" s="14">
        <f t="shared" si="7"/>
        <v>2119.6770569328196</v>
      </c>
      <c r="L23" s="15">
        <f t="shared" si="10"/>
        <v>1432.1923846257039</v>
      </c>
      <c r="N23" s="31">
        <f t="shared" si="0"/>
        <v>999.99575854509135</v>
      </c>
      <c r="O23" s="21">
        <f t="shared" si="1"/>
        <v>-227.94674363291392</v>
      </c>
      <c r="P23" s="31">
        <f t="shared" si="2"/>
        <v>7073.8826916719972</v>
      </c>
      <c r="Q23" s="34">
        <f t="shared" si="3"/>
        <v>5108.2518110536594</v>
      </c>
      <c r="R23" s="30"/>
      <c r="T23" s="6">
        <v>20</v>
      </c>
      <c r="U23" s="6">
        <f t="shared" si="8"/>
        <v>0.3490658503988659</v>
      </c>
      <c r="V23" s="6">
        <f t="shared" si="4"/>
        <v>2803.6001071655778</v>
      </c>
      <c r="AG23" s="13">
        <v>2000</v>
      </c>
      <c r="AH23" s="15">
        <f t="shared" si="9"/>
        <v>2027.6852287849363</v>
      </c>
    </row>
    <row r="24" spans="1:34" x14ac:dyDescent="0.3">
      <c r="G24" s="13">
        <v>21</v>
      </c>
      <c r="H24" s="14">
        <f t="shared" si="5"/>
        <v>2225.6609097794608</v>
      </c>
      <c r="I24" s="15">
        <f t="shared" si="6"/>
        <v>1400.9020038569888</v>
      </c>
      <c r="J24" s="13">
        <v>21</v>
      </c>
      <c r="K24" s="14">
        <f t="shared" si="7"/>
        <v>2225.6609097794608</v>
      </c>
      <c r="L24" s="15">
        <f t="shared" si="10"/>
        <v>1400.9020038569888</v>
      </c>
      <c r="N24" s="31">
        <f t="shared" si="0"/>
        <v>1049.9955464723459</v>
      </c>
      <c r="O24" s="21">
        <f t="shared" si="1"/>
        <v>-342.24408081455931</v>
      </c>
      <c r="P24" s="31">
        <f t="shared" si="2"/>
        <v>7427.5768262555976</v>
      </c>
      <c r="Q24" s="34">
        <f t="shared" si="3"/>
        <v>5260.7644016063423</v>
      </c>
      <c r="R24" s="30"/>
      <c r="T24" s="6">
        <v>21</v>
      </c>
      <c r="U24" s="6">
        <f t="shared" si="8"/>
        <v>0.36651914291880922</v>
      </c>
      <c r="V24" s="6">
        <f t="shared" si="4"/>
        <v>2902.7226538208379</v>
      </c>
      <c r="AG24" s="13">
        <v>2100</v>
      </c>
      <c r="AH24" s="15">
        <f t="shared" si="9"/>
        <v>2060.9687624750582</v>
      </c>
    </row>
    <row r="25" spans="1:34" x14ac:dyDescent="0.3">
      <c r="G25" s="13">
        <v>22</v>
      </c>
      <c r="H25" s="14">
        <f t="shared" si="5"/>
        <v>2331.6447626261015</v>
      </c>
      <c r="I25" s="15">
        <f t="shared" si="6"/>
        <v>1359.8116230882738</v>
      </c>
      <c r="J25" s="13">
        <v>22</v>
      </c>
      <c r="K25" s="14">
        <f t="shared" si="7"/>
        <v>2331.6447626261015</v>
      </c>
      <c r="L25" s="15">
        <f t="shared" si="10"/>
        <v>1359.8116230882738</v>
      </c>
      <c r="N25" s="31">
        <f t="shared" si="0"/>
        <v>1099.9953343996006</v>
      </c>
      <c r="O25" s="21">
        <f t="shared" si="1"/>
        <v>-466.34141799620534</v>
      </c>
      <c r="P25" s="31">
        <f t="shared" si="2"/>
        <v>7781.270960839197</v>
      </c>
      <c r="Q25" s="34">
        <f t="shared" si="3"/>
        <v>5403.476992159025</v>
      </c>
      <c r="R25" s="30"/>
      <c r="T25" s="6">
        <v>22</v>
      </c>
      <c r="U25" s="6">
        <f t="shared" si="8"/>
        <v>0.38397243543875248</v>
      </c>
      <c r="V25" s="6">
        <f t="shared" si="4"/>
        <v>2999.1342058447417</v>
      </c>
      <c r="AG25" s="13">
        <v>2200</v>
      </c>
      <c r="AH25" s="15">
        <f t="shared" si="9"/>
        <v>2093.5527984225455</v>
      </c>
    </row>
    <row r="26" spans="1:34" x14ac:dyDescent="0.3">
      <c r="G26" s="13">
        <v>23</v>
      </c>
      <c r="H26" s="14">
        <f t="shared" si="5"/>
        <v>2437.6286154727427</v>
      </c>
      <c r="I26" s="15">
        <f t="shared" si="6"/>
        <v>1308.921242319559</v>
      </c>
      <c r="J26" s="13">
        <v>23</v>
      </c>
      <c r="K26" s="14">
        <f t="shared" si="7"/>
        <v>2437.6286154727427</v>
      </c>
      <c r="L26" s="15">
        <f t="shared" si="10"/>
        <v>1308.921242319559</v>
      </c>
      <c r="N26" s="31">
        <f t="shared" si="0"/>
        <v>1149.9951223268549</v>
      </c>
      <c r="O26" s="21">
        <f t="shared" si="1"/>
        <v>-600.23875517785109</v>
      </c>
      <c r="P26" s="31">
        <f t="shared" si="2"/>
        <v>8134.9650954227964</v>
      </c>
      <c r="Q26" s="34">
        <f t="shared" si="3"/>
        <v>5536.3895827117076</v>
      </c>
      <c r="R26" s="30"/>
      <c r="T26" s="6">
        <v>23</v>
      </c>
      <c r="U26" s="6">
        <f t="shared" si="8"/>
        <v>0.40142572795869574</v>
      </c>
      <c r="V26" s="6">
        <f t="shared" si="4"/>
        <v>3092.6421286228974</v>
      </c>
      <c r="AG26" s="13">
        <v>2300</v>
      </c>
      <c r="AH26" s="15">
        <f t="shared" si="9"/>
        <v>2125.4796688885149</v>
      </c>
    </row>
    <row r="27" spans="1:34" x14ac:dyDescent="0.3">
      <c r="G27" s="13">
        <v>24</v>
      </c>
      <c r="H27" s="14">
        <f t="shared" si="5"/>
        <v>2543.6124683193839</v>
      </c>
      <c r="I27" s="15">
        <f t="shared" si="6"/>
        <v>1248.2308615508446</v>
      </c>
      <c r="J27" s="13">
        <v>24</v>
      </c>
      <c r="K27" s="14">
        <f t="shared" si="7"/>
        <v>2543.6124683193839</v>
      </c>
      <c r="L27" s="15">
        <f t="shared" si="10"/>
        <v>1248.2308615508446</v>
      </c>
      <c r="N27" s="31">
        <f t="shared" si="0"/>
        <v>1199.9949102541095</v>
      </c>
      <c r="O27" s="21">
        <f t="shared" si="1"/>
        <v>-743.93609235949634</v>
      </c>
      <c r="P27" s="31">
        <f t="shared" si="2"/>
        <v>8488.6592300063967</v>
      </c>
      <c r="Q27" s="34">
        <f t="shared" si="3"/>
        <v>5659.5021732643909</v>
      </c>
      <c r="R27" s="30"/>
      <c r="T27" s="6">
        <v>24</v>
      </c>
      <c r="U27" s="6">
        <f t="shared" si="8"/>
        <v>0.41887902047863906</v>
      </c>
      <c r="V27" s="6">
        <f t="shared" si="4"/>
        <v>3183.0665207359589</v>
      </c>
      <c r="AG27" s="13">
        <v>2400</v>
      </c>
      <c r="AH27" s="15">
        <f t="shared" si="9"/>
        <v>2156.7876011692692</v>
      </c>
    </row>
    <row r="28" spans="1:34" x14ac:dyDescent="0.3">
      <c r="G28" s="13">
        <v>25</v>
      </c>
      <c r="H28" s="14">
        <f t="shared" si="5"/>
        <v>2649.5963211660246</v>
      </c>
      <c r="I28" s="15">
        <f t="shared" si="6"/>
        <v>1177.7404807821295</v>
      </c>
      <c r="J28" s="13">
        <v>25</v>
      </c>
      <c r="K28" s="14">
        <f t="shared" si="7"/>
        <v>2649.5963211660246</v>
      </c>
      <c r="L28" s="15">
        <f t="shared" si="10"/>
        <v>1177.7404807821295</v>
      </c>
      <c r="N28" s="31">
        <f t="shared" si="0"/>
        <v>1249.9946981813641</v>
      </c>
      <c r="O28" s="21">
        <f t="shared" si="1"/>
        <v>-897.43342954114223</v>
      </c>
      <c r="P28" s="31">
        <f t="shared" si="2"/>
        <v>8842.353364589997</v>
      </c>
      <c r="Q28" s="34">
        <f t="shared" si="3"/>
        <v>5772.814763817074</v>
      </c>
      <c r="R28" s="30"/>
      <c r="T28" s="6">
        <v>25</v>
      </c>
      <c r="U28" s="6">
        <f t="shared" si="8"/>
        <v>0.43633231299858238</v>
      </c>
      <c r="V28" s="6">
        <f t="shared" si="4"/>
        <v>3270.2390987650324</v>
      </c>
      <c r="AG28" s="13">
        <v>2500</v>
      </c>
      <c r="AH28" s="15">
        <f t="shared" si="9"/>
        <v>2187.5112541635071</v>
      </c>
    </row>
    <row r="29" spans="1:34" x14ac:dyDescent="0.3">
      <c r="G29" s="13">
        <v>26</v>
      </c>
      <c r="H29" s="14">
        <f t="shared" si="5"/>
        <v>2755.5801740126658</v>
      </c>
      <c r="I29" s="15">
        <f t="shared" si="6"/>
        <v>1097.4501000134146</v>
      </c>
      <c r="J29" s="13">
        <v>26</v>
      </c>
      <c r="K29" s="14">
        <f t="shared" si="7"/>
        <v>2755.5801740126658</v>
      </c>
      <c r="L29" s="15">
        <f t="shared" si="10"/>
        <v>1097.4501000134146</v>
      </c>
      <c r="N29" s="31">
        <f t="shared" si="0"/>
        <v>1299.9944861086187</v>
      </c>
      <c r="O29" s="21">
        <f t="shared" si="1"/>
        <v>-1060.7307667227878</v>
      </c>
      <c r="P29" s="31">
        <f t="shared" si="2"/>
        <v>9196.0474991735973</v>
      </c>
      <c r="Q29" s="34">
        <f t="shared" si="3"/>
        <v>5876.3273543697578</v>
      </c>
      <c r="R29" s="30"/>
      <c r="T29" s="6">
        <v>26</v>
      </c>
      <c r="U29" s="6">
        <f t="shared" si="8"/>
        <v>0.4537856055185257</v>
      </c>
      <c r="V29" s="6">
        <f t="shared" si="4"/>
        <v>3354.002280519242</v>
      </c>
      <c r="AG29" s="13">
        <v>2600</v>
      </c>
      <c r="AH29" s="15">
        <f t="shared" si="9"/>
        <v>2217.6821679974942</v>
      </c>
    </row>
    <row r="30" spans="1:34" x14ac:dyDescent="0.3">
      <c r="G30" s="13">
        <v>27</v>
      </c>
      <c r="H30" s="14">
        <f t="shared" si="5"/>
        <v>2861.5640268593065</v>
      </c>
      <c r="I30" s="15">
        <f t="shared" si="6"/>
        <v>1007.3597192446996</v>
      </c>
      <c r="J30" s="13">
        <v>27</v>
      </c>
      <c r="K30" s="14">
        <f t="shared" si="7"/>
        <v>2861.5640268593065</v>
      </c>
      <c r="L30" s="15">
        <f t="shared" si="10"/>
        <v>1007.3597192446996</v>
      </c>
      <c r="N30" s="31">
        <f t="shared" si="0"/>
        <v>1349.9942740358733</v>
      </c>
      <c r="O30" s="21">
        <f t="shared" si="1"/>
        <v>-1233.8281039044336</v>
      </c>
      <c r="P30" s="31">
        <f t="shared" si="2"/>
        <v>9549.7416337571958</v>
      </c>
      <c r="Q30" s="34">
        <f t="shared" si="3"/>
        <v>5970.0399449224387</v>
      </c>
      <c r="R30" s="30"/>
      <c r="T30" s="6">
        <v>27</v>
      </c>
      <c r="U30" s="6">
        <f t="shared" si="8"/>
        <v>0.47123889803846897</v>
      </c>
      <c r="V30" s="6">
        <f t="shared" si="4"/>
        <v>3434.2084326195613</v>
      </c>
      <c r="AG30" s="13">
        <v>2700</v>
      </c>
      <c r="AH30" s="15">
        <f t="shared" si="9"/>
        <v>2247.3291433303834</v>
      </c>
    </row>
    <row r="31" spans="1:34" x14ac:dyDescent="0.3">
      <c r="G31" s="13">
        <v>28</v>
      </c>
      <c r="H31" s="14">
        <f t="shared" si="5"/>
        <v>2967.5478797059477</v>
      </c>
      <c r="I31" s="15">
        <f t="shared" si="6"/>
        <v>907.46933847598484</v>
      </c>
      <c r="J31" s="13">
        <v>28</v>
      </c>
      <c r="K31" s="14">
        <f t="shared" si="7"/>
        <v>2967.5478797059477</v>
      </c>
      <c r="L31" s="15">
        <f t="shared" si="10"/>
        <v>907.46933847598484</v>
      </c>
      <c r="N31" s="31">
        <f t="shared" si="0"/>
        <v>1399.9940619631279</v>
      </c>
      <c r="O31" s="21">
        <f t="shared" si="1"/>
        <v>-1416.7254410860796</v>
      </c>
      <c r="P31" s="31">
        <f t="shared" si="2"/>
        <v>9903.4357683407961</v>
      </c>
      <c r="Q31" s="34">
        <f t="shared" si="3"/>
        <v>6053.9525354751222</v>
      </c>
      <c r="R31" s="30"/>
      <c r="T31" s="6">
        <v>28</v>
      </c>
      <c r="U31" s="6">
        <f t="shared" si="8"/>
        <v>0.48869219055841229</v>
      </c>
      <c r="V31" s="6">
        <f t="shared" si="4"/>
        <v>3510.71925377762</v>
      </c>
      <c r="AG31" s="13">
        <v>2800</v>
      </c>
      <c r="AH31" s="15">
        <f t="shared" si="9"/>
        <v>2276.4785633317824</v>
      </c>
    </row>
    <row r="32" spans="1:34" x14ac:dyDescent="0.3">
      <c r="G32" s="13">
        <v>29</v>
      </c>
      <c r="H32" s="14">
        <f t="shared" si="5"/>
        <v>3073.5317325525884</v>
      </c>
      <c r="I32" s="15">
        <f t="shared" si="6"/>
        <v>797.77895770726991</v>
      </c>
      <c r="J32" s="13">
        <v>29</v>
      </c>
      <c r="K32" s="14">
        <f t="shared" si="7"/>
        <v>3073.5317325525884</v>
      </c>
      <c r="L32" s="15">
        <f t="shared" si="10"/>
        <v>797.77895770726991</v>
      </c>
      <c r="N32" s="31">
        <f t="shared" si="0"/>
        <v>1449.9938498903823</v>
      </c>
      <c r="O32" s="21">
        <f t="shared" si="1"/>
        <v>-1609.4227782677253</v>
      </c>
      <c r="P32" s="31">
        <f t="shared" si="2"/>
        <v>10257.129902924396</v>
      </c>
      <c r="Q32" s="34">
        <f t="shared" si="3"/>
        <v>6128.0651260278055</v>
      </c>
      <c r="R32" s="30"/>
      <c r="T32" s="6">
        <v>29</v>
      </c>
      <c r="U32" s="6">
        <f t="shared" si="8"/>
        <v>0.50614548307835561</v>
      </c>
      <c r="V32" s="6">
        <f t="shared" si="4"/>
        <v>3583.4052698414921</v>
      </c>
      <c r="AG32" s="13">
        <v>2900</v>
      </c>
      <c r="AH32" s="15">
        <f t="shared" si="9"/>
        <v>2305.1546685786693</v>
      </c>
    </row>
    <row r="33" spans="7:34" x14ac:dyDescent="0.3">
      <c r="G33" s="13">
        <v>30</v>
      </c>
      <c r="H33" s="14">
        <f t="shared" si="5"/>
        <v>3179.5155853992296</v>
      </c>
      <c r="I33" s="15">
        <f t="shared" si="6"/>
        <v>678.28857693855571</v>
      </c>
      <c r="J33" s="13">
        <v>30</v>
      </c>
      <c r="K33" s="14">
        <f t="shared" si="7"/>
        <v>3179.5155853992296</v>
      </c>
      <c r="L33" s="15">
        <f t="shared" si="10"/>
        <v>678.28857693855571</v>
      </c>
      <c r="N33" s="31">
        <f t="shared" si="0"/>
        <v>1499.9936378176369</v>
      </c>
      <c r="O33" s="21">
        <f t="shared" si="1"/>
        <v>-1811.9201154493703</v>
      </c>
      <c r="P33" s="31">
        <f t="shared" si="2"/>
        <v>10610.824037507995</v>
      </c>
      <c r="Q33" s="34">
        <f t="shared" si="3"/>
        <v>6192.3777165804895</v>
      </c>
      <c r="R33" s="30"/>
      <c r="T33" s="6">
        <v>30</v>
      </c>
      <c r="U33" s="6">
        <f t="shared" si="8"/>
        <v>0.52359877559829882</v>
      </c>
      <c r="V33" s="6">
        <f t="shared" si="4"/>
        <v>3652.1454207280563</v>
      </c>
      <c r="AG33" s="16">
        <v>3000</v>
      </c>
      <c r="AH33" s="18">
        <f t="shared" si="9"/>
        <v>2333.3797930220076</v>
      </c>
    </row>
    <row r="34" spans="7:34" x14ac:dyDescent="0.3">
      <c r="G34" s="13">
        <v>31</v>
      </c>
      <c r="H34" s="14">
        <f t="shared" si="5"/>
        <v>3285.4994382458704</v>
      </c>
      <c r="I34" s="15">
        <f t="shared" si="6"/>
        <v>548.99819616984041</v>
      </c>
      <c r="J34" s="13">
        <v>31</v>
      </c>
      <c r="K34" s="14">
        <f t="shared" si="7"/>
        <v>3285.4994382458704</v>
      </c>
      <c r="L34" s="15">
        <f t="shared" si="10"/>
        <v>548.99819616984041</v>
      </c>
      <c r="N34" s="31">
        <f t="shared" si="0"/>
        <v>1549.9934257448915</v>
      </c>
      <c r="O34" s="21">
        <f t="shared" si="1"/>
        <v>-2024.2174526310168</v>
      </c>
      <c r="P34" s="31">
        <f t="shared" si="2"/>
        <v>10964.518172091595</v>
      </c>
      <c r="Q34" s="34">
        <f t="shared" si="3"/>
        <v>6246.8903071331706</v>
      </c>
      <c r="R34" s="30"/>
      <c r="T34" s="6">
        <v>31</v>
      </c>
      <c r="U34" s="6">
        <f t="shared" si="8"/>
        <v>0.54105206811824214</v>
      </c>
      <c r="V34" s="6">
        <f t="shared" si="4"/>
        <v>3716.8267227696892</v>
      </c>
    </row>
    <row r="35" spans="7:34" x14ac:dyDescent="0.3">
      <c r="G35" s="13">
        <v>32</v>
      </c>
      <c r="H35" s="14">
        <f t="shared" si="5"/>
        <v>3391.4832910925115</v>
      </c>
      <c r="I35" s="15">
        <f t="shared" si="6"/>
        <v>409.90781540112584</v>
      </c>
      <c r="J35" s="13">
        <v>32</v>
      </c>
      <c r="K35" s="14">
        <f t="shared" si="7"/>
        <v>3391.4832910925115</v>
      </c>
      <c r="L35" s="15">
        <f t="shared" si="10"/>
        <v>409.90781540112584</v>
      </c>
      <c r="N35" s="31">
        <f t="shared" si="0"/>
        <v>1599.9932136721461</v>
      </c>
      <c r="O35" s="21">
        <f t="shared" si="1"/>
        <v>-2246.3147898126622</v>
      </c>
      <c r="P35" s="31">
        <f t="shared" si="2"/>
        <v>11318.212306675196</v>
      </c>
      <c r="Q35" s="34">
        <f t="shared" si="3"/>
        <v>6291.6028976858543</v>
      </c>
      <c r="R35" s="30"/>
      <c r="T35" s="6">
        <v>32</v>
      </c>
      <c r="U35" s="6">
        <f t="shared" si="8"/>
        <v>0.55850536063818546</v>
      </c>
      <c r="V35" s="6">
        <f t="shared" ref="V35:V66" si="11">($C$3^2*SIN(U35)*COS(U35)+$C$3*COS(U35)*SQRT($C$3^2*SIN(U35)^2+2*$C$4*$C$7))/$C$4</f>
        <v>3777.3439928440584</v>
      </c>
    </row>
    <row r="36" spans="7:34" x14ac:dyDescent="0.3">
      <c r="G36" s="13">
        <v>33</v>
      </c>
      <c r="H36" s="14">
        <f t="shared" si="5"/>
        <v>3497.4671439391527</v>
      </c>
      <c r="I36" s="15">
        <f t="shared" si="6"/>
        <v>261.0174346324111</v>
      </c>
      <c r="J36" s="13">
        <v>33</v>
      </c>
      <c r="K36" s="14">
        <f t="shared" si="7"/>
        <v>3497.4671439391527</v>
      </c>
      <c r="L36" s="15">
        <f t="shared" si="10"/>
        <v>261.0174346324111</v>
      </c>
      <c r="N36" s="31">
        <f t="shared" si="0"/>
        <v>1649.9930015994007</v>
      </c>
      <c r="O36" s="21">
        <f t="shared" si="1"/>
        <v>-2478.2121269943077</v>
      </c>
      <c r="P36" s="31">
        <f t="shared" si="2"/>
        <v>11671.906441258796</v>
      </c>
      <c r="Q36" s="34">
        <f t="shared" si="3"/>
        <v>6326.5154882385377</v>
      </c>
      <c r="R36" s="30"/>
      <c r="T36" s="6">
        <v>33</v>
      </c>
      <c r="U36" s="6">
        <f t="shared" si="8"/>
        <v>0.57595865315812877</v>
      </c>
      <c r="V36" s="6">
        <f t="shared" si="11"/>
        <v>3833.5996230085357</v>
      </c>
    </row>
    <row r="37" spans="7:34" x14ac:dyDescent="0.3">
      <c r="G37" s="13">
        <v>34</v>
      </c>
      <c r="H37" s="14">
        <f t="shared" si="5"/>
        <v>3603.4509967857934</v>
      </c>
      <c r="I37" s="15">
        <f t="shared" si="6"/>
        <v>102.32705386369616</v>
      </c>
      <c r="J37" s="13">
        <v>34</v>
      </c>
      <c r="K37" s="14">
        <f t="shared" si="7"/>
        <v>3603.4509967857934</v>
      </c>
      <c r="L37" s="15">
        <f t="shared" si="10"/>
        <v>102.32705386369616</v>
      </c>
      <c r="N37" s="31">
        <f t="shared" si="0"/>
        <v>1699.9927895266553</v>
      </c>
      <c r="O37" s="21">
        <f t="shared" si="1"/>
        <v>-2719.9094641759539</v>
      </c>
      <c r="P37" s="31">
        <f t="shared" si="2"/>
        <v>12025.600575842396</v>
      </c>
      <c r="Q37" s="34">
        <f t="shared" si="3"/>
        <v>6351.6280787912192</v>
      </c>
      <c r="R37" s="30"/>
      <c r="T37" s="6">
        <v>34</v>
      </c>
      <c r="U37" s="6">
        <f t="shared" si="8"/>
        <v>0.59341194567807209</v>
      </c>
      <c r="V37" s="6">
        <f t="shared" si="11"/>
        <v>3885.503396301513</v>
      </c>
    </row>
    <row r="38" spans="7:34" x14ac:dyDescent="0.3">
      <c r="G38" s="13">
        <v>34.613500000000002</v>
      </c>
      <c r="H38" s="14">
        <f t="shared" si="5"/>
        <v>3668.4720905072081</v>
      </c>
      <c r="I38" s="15">
        <f t="shared" si="6"/>
        <v>0.12008223709017329</v>
      </c>
      <c r="J38" s="13">
        <v>34.613</v>
      </c>
      <c r="K38" s="14">
        <f t="shared" si="7"/>
        <v>3668.4190985807845</v>
      </c>
      <c r="L38" s="15">
        <f t="shared" si="10"/>
        <v>0.20488235247466946</v>
      </c>
      <c r="N38" s="31">
        <f t="shared" si="0"/>
        <v>1730.667659420026</v>
      </c>
      <c r="O38" s="21">
        <f t="shared" si="1"/>
        <v>-2873.0412035618933</v>
      </c>
      <c r="P38" s="31">
        <f t="shared" si="2"/>
        <v>12242.591927409434</v>
      </c>
      <c r="Q38" s="34">
        <f t="shared" si="3"/>
        <v>6362.184230070292</v>
      </c>
      <c r="R38" s="30"/>
      <c r="T38" s="6">
        <v>35</v>
      </c>
      <c r="U38" s="6">
        <f t="shared" si="8"/>
        <v>0.6108652381980153</v>
      </c>
      <c r="V38" s="6">
        <f t="shared" si="11"/>
        <v>3932.9723359701202</v>
      </c>
    </row>
    <row r="39" spans="7:34" x14ac:dyDescent="0.3">
      <c r="G39" s="51"/>
      <c r="H39" s="17"/>
      <c r="I39" s="18"/>
      <c r="J39" s="51"/>
      <c r="K39" s="17"/>
      <c r="L39" s="18"/>
      <c r="N39" s="31"/>
      <c r="O39" s="21"/>
      <c r="P39" s="31"/>
      <c r="Q39" s="34"/>
      <c r="R39" s="30"/>
      <c r="T39" s="6">
        <v>36</v>
      </c>
      <c r="U39" s="6">
        <f t="shared" si="8"/>
        <v>0.62831853071795862</v>
      </c>
      <c r="V39" s="6">
        <f t="shared" si="11"/>
        <v>3975.9305816973651</v>
      </c>
    </row>
    <row r="40" spans="7:34" x14ac:dyDescent="0.3">
      <c r="O40" s="23"/>
      <c r="P40" s="24"/>
      <c r="Q40" s="24"/>
      <c r="R40" s="25"/>
      <c r="T40" s="6">
        <v>37</v>
      </c>
      <c r="U40" s="6">
        <f t="shared" si="8"/>
        <v>0.64577182323790194</v>
      </c>
      <c r="V40" s="6">
        <f t="shared" si="11"/>
        <v>4014.3092874818426</v>
      </c>
    </row>
    <row r="41" spans="7:34" x14ac:dyDescent="0.3">
      <c r="O41" s="23"/>
      <c r="P41" s="24"/>
      <c r="Q41" s="24"/>
      <c r="R41" s="25"/>
      <c r="T41" s="6">
        <v>38</v>
      </c>
      <c r="U41" s="6">
        <f t="shared" si="8"/>
        <v>0.66322511575784515</v>
      </c>
      <c r="V41" s="6">
        <f t="shared" si="11"/>
        <v>4048.0465367123984</v>
      </c>
    </row>
    <row r="42" spans="7:34" x14ac:dyDescent="0.3">
      <c r="O42" s="23"/>
      <c r="P42" s="24"/>
      <c r="Q42" s="24"/>
      <c r="R42" s="25"/>
      <c r="T42" s="6">
        <v>39</v>
      </c>
      <c r="U42" s="6">
        <f t="shared" si="8"/>
        <v>0.68067840827778847</v>
      </c>
      <c r="V42" s="6">
        <f t="shared" si="11"/>
        <v>4077.0872707130575</v>
      </c>
    </row>
    <row r="43" spans="7:34" x14ac:dyDescent="0.3">
      <c r="O43" s="23"/>
      <c r="P43" s="24"/>
      <c r="Q43" s="24"/>
      <c r="R43" s="25"/>
      <c r="T43" s="6">
        <v>40</v>
      </c>
      <c r="U43" s="6">
        <f t="shared" si="8"/>
        <v>0.69813170079773179</v>
      </c>
      <c r="V43" s="6">
        <f t="shared" si="11"/>
        <v>4101.383227638973</v>
      </c>
    </row>
    <row r="44" spans="7:34" x14ac:dyDescent="0.3">
      <c r="O44" s="23"/>
      <c r="P44" s="24"/>
      <c r="Q44" s="24"/>
      <c r="R44" s="25"/>
      <c r="T44" s="6">
        <v>41</v>
      </c>
      <c r="U44" s="6">
        <f t="shared" si="8"/>
        <v>0.715584993317675</v>
      </c>
      <c r="V44" s="6">
        <f t="shared" si="11"/>
        <v>4120.8928891054129</v>
      </c>
    </row>
    <row r="45" spans="7:34" x14ac:dyDescent="0.3">
      <c r="O45" s="23"/>
      <c r="P45" s="24"/>
      <c r="Q45" s="24"/>
      <c r="R45" s="25"/>
      <c r="T45" s="6">
        <v>42</v>
      </c>
      <c r="U45" s="6">
        <f t="shared" si="8"/>
        <v>0.73303828583761843</v>
      </c>
      <c r="V45" s="6">
        <f t="shared" si="11"/>
        <v>4135.5814323478362</v>
      </c>
    </row>
    <row r="46" spans="7:34" x14ac:dyDescent="0.3">
      <c r="O46" s="23"/>
      <c r="P46" s="24"/>
      <c r="Q46" s="24"/>
      <c r="R46" s="25"/>
      <c r="T46" s="6">
        <v>43</v>
      </c>
      <c r="U46" s="6">
        <f t="shared" si="8"/>
        <v>0.75049157835756164</v>
      </c>
      <c r="V46" s="6">
        <f t="shared" si="11"/>
        <v>4145.4206860575741</v>
      </c>
    </row>
    <row r="47" spans="7:34" x14ac:dyDescent="0.3">
      <c r="O47" s="23"/>
      <c r="P47" s="24"/>
      <c r="Q47" s="24"/>
      <c r="R47" s="25"/>
      <c r="T47" s="6">
        <v>44</v>
      </c>
      <c r="U47" s="6">
        <f t="shared" si="8"/>
        <v>0.76794487087750496</v>
      </c>
      <c r="V47" s="6">
        <f t="shared" si="11"/>
        <v>4150.3890883268923</v>
      </c>
    </row>
    <row r="48" spans="7:34" x14ac:dyDescent="0.3">
      <c r="O48" s="23"/>
      <c r="P48" s="24"/>
      <c r="Q48" s="24"/>
      <c r="R48" s="25"/>
      <c r="T48" s="6">
        <v>45</v>
      </c>
      <c r="U48" s="6">
        <f t="shared" si="8"/>
        <v>0.78539816339744828</v>
      </c>
      <c r="V48" s="6">
        <f t="shared" si="11"/>
        <v>4150.4716453796864</v>
      </c>
    </row>
    <row r="49" spans="15:22" x14ac:dyDescent="0.3">
      <c r="O49" s="23"/>
      <c r="P49" s="24"/>
      <c r="Q49" s="24"/>
      <c r="R49" s="25"/>
      <c r="T49" s="6">
        <v>46</v>
      </c>
      <c r="U49" s="6">
        <f t="shared" si="8"/>
        <v>0.80285145591739149</v>
      </c>
      <c r="V49" s="6">
        <f t="shared" si="11"/>
        <v>4145.6598899679148</v>
      </c>
    </row>
    <row r="50" spans="15:22" x14ac:dyDescent="0.3">
      <c r="O50" s="23"/>
      <c r="P50" s="24"/>
      <c r="Q50" s="24"/>
      <c r="R50" s="25"/>
      <c r="T50" s="6">
        <v>47</v>
      </c>
      <c r="U50" s="6">
        <f t="shared" si="8"/>
        <v>0.82030474843733492</v>
      </c>
      <c r="V50" s="6">
        <f t="shared" si="11"/>
        <v>4135.9518384860194</v>
      </c>
    </row>
    <row r="51" spans="15:22" x14ac:dyDescent="0.3">
      <c r="O51" s="23"/>
      <c r="P51" s="24"/>
      <c r="Q51" s="24"/>
      <c r="R51" s="25"/>
      <c r="T51" s="6">
        <v>48</v>
      </c>
      <c r="U51" s="6">
        <f t="shared" si="8"/>
        <v>0.83775804095727813</v>
      </c>
      <c r="V51" s="6">
        <f t="shared" si="11"/>
        <v>4121.3519460013649</v>
      </c>
    </row>
    <row r="52" spans="15:22" x14ac:dyDescent="0.3">
      <c r="O52" s="23"/>
      <c r="P52" s="24"/>
      <c r="Q52" s="24"/>
      <c r="R52" s="25"/>
      <c r="T52" s="6">
        <v>49</v>
      </c>
      <c r="U52" s="6">
        <f t="shared" si="8"/>
        <v>0.85521133347722145</v>
      </c>
      <c r="V52" s="6">
        <f t="shared" si="11"/>
        <v>4101.8710585229028</v>
      </c>
    </row>
    <row r="53" spans="15:22" x14ac:dyDescent="0.3">
      <c r="O53" s="23"/>
      <c r="P53" s="24"/>
      <c r="Q53" s="24"/>
      <c r="R53" s="25"/>
      <c r="T53" s="6">
        <v>50</v>
      </c>
      <c r="U53" s="6">
        <f t="shared" si="8"/>
        <v>0.87266462599716477</v>
      </c>
      <c r="V53" s="6">
        <f t="shared" si="11"/>
        <v>4077.5263619362049</v>
      </c>
    </row>
    <row r="54" spans="15:22" x14ac:dyDescent="0.3">
      <c r="O54" s="23"/>
      <c r="P54" s="24"/>
      <c r="Q54" s="24"/>
      <c r="R54" s="25"/>
      <c r="T54" s="6">
        <v>51</v>
      </c>
      <c r="U54" s="6">
        <f t="shared" si="8"/>
        <v>0.89011791851710798</v>
      </c>
      <c r="V54" s="6">
        <f t="shared" si="11"/>
        <v>4048.3413271240802</v>
      </c>
    </row>
    <row r="55" spans="15:22" x14ac:dyDescent="0.3">
      <c r="O55" s="23"/>
      <c r="P55" s="24"/>
      <c r="Q55" s="24"/>
      <c r="R55" s="25"/>
      <c r="T55" s="6">
        <v>52</v>
      </c>
      <c r="U55" s="6">
        <f t="shared" si="8"/>
        <v>0.90757121103705141</v>
      </c>
      <c r="V55" s="6">
        <f t="shared" si="11"/>
        <v>4014.3456508703921</v>
      </c>
    </row>
    <row r="56" spans="15:22" x14ac:dyDescent="0.3">
      <c r="O56" s="23"/>
      <c r="P56" s="24"/>
      <c r="Q56" s="24"/>
      <c r="R56" s="25"/>
      <c r="T56" s="6">
        <v>53</v>
      </c>
      <c r="U56" s="6">
        <f t="shared" si="8"/>
        <v>0.92502450355699462</v>
      </c>
      <c r="V56" s="6">
        <f t="shared" si="11"/>
        <v>3975.5751922126215</v>
      </c>
    </row>
    <row r="57" spans="15:22" x14ac:dyDescent="0.3">
      <c r="O57" s="23"/>
      <c r="P57" s="24"/>
      <c r="Q57" s="24"/>
      <c r="R57" s="25"/>
      <c r="T57" s="6">
        <v>54</v>
      </c>
      <c r="U57" s="6">
        <f t="shared" si="8"/>
        <v>0.94247779607693793</v>
      </c>
      <c r="V57" s="6">
        <f t="shared" si="11"/>
        <v>3932.071903967847</v>
      </c>
    </row>
    <row r="58" spans="15:22" x14ac:dyDescent="0.3">
      <c r="O58" s="23"/>
      <c r="P58" s="24"/>
      <c r="Q58" s="24"/>
      <c r="R58" s="25"/>
      <c r="T58" s="6">
        <v>55</v>
      </c>
      <c r="U58" s="6">
        <f t="shared" si="8"/>
        <v>0.95993108859688125</v>
      </c>
      <c r="V58" s="6">
        <f t="shared" si="11"/>
        <v>3883.8837592084951</v>
      </c>
    </row>
    <row r="59" spans="15:22" x14ac:dyDescent="0.3">
      <c r="O59" s="23"/>
      <c r="P59" s="24"/>
      <c r="Q59" s="24"/>
      <c r="R59" s="25"/>
      <c r="T59" s="6">
        <v>56</v>
      </c>
      <c r="U59" s="6">
        <f t="shared" si="8"/>
        <v>0.97738438111682457</v>
      </c>
      <c r="V59" s="6">
        <f t="shared" si="11"/>
        <v>3831.0646725095653</v>
      </c>
    </row>
    <row r="60" spans="15:22" x14ac:dyDescent="0.3">
      <c r="O60" s="23"/>
      <c r="P60" s="24"/>
      <c r="Q60" s="24"/>
      <c r="R60" s="25"/>
      <c r="T60" s="6">
        <v>57</v>
      </c>
      <c r="U60" s="6">
        <f t="shared" si="8"/>
        <v>0.99483767363676778</v>
      </c>
      <c r="V60" s="6">
        <f t="shared" si="11"/>
        <v>3773.6744158292117</v>
      </c>
    </row>
    <row r="61" spans="15:22" x14ac:dyDescent="0.3">
      <c r="O61" s="23"/>
      <c r="P61" s="24"/>
      <c r="Q61" s="24"/>
      <c r="R61" s="25"/>
      <c r="T61" s="6">
        <v>58</v>
      </c>
      <c r="U61" s="6">
        <f t="shared" si="8"/>
        <v>1.0122909661567112</v>
      </c>
      <c r="V61" s="6">
        <f t="shared" si="11"/>
        <v>3711.7785289200197</v>
      </c>
    </row>
    <row r="62" spans="15:22" x14ac:dyDescent="0.3">
      <c r="O62" s="23"/>
      <c r="P62" s="24"/>
      <c r="Q62" s="24"/>
      <c r="R62" s="25"/>
      <c r="T62" s="6">
        <v>59</v>
      </c>
      <c r="U62" s="6">
        <f t="shared" si="8"/>
        <v>1.0297442586766543</v>
      </c>
      <c r="V62" s="6">
        <f t="shared" si="11"/>
        <v>3645.4482242001213</v>
      </c>
    </row>
    <row r="63" spans="15:22" x14ac:dyDescent="0.3">
      <c r="O63" s="23"/>
      <c r="P63" s="24"/>
      <c r="Q63" s="24"/>
      <c r="R63" s="25"/>
      <c r="T63" s="6">
        <v>60</v>
      </c>
      <c r="U63" s="6">
        <f t="shared" si="8"/>
        <v>1.0471975511965976</v>
      </c>
      <c r="V63" s="6">
        <f t="shared" si="11"/>
        <v>3574.7602860415986</v>
      </c>
    </row>
    <row r="64" spans="15:22" x14ac:dyDescent="0.3">
      <c r="O64" s="23"/>
      <c r="P64" s="24"/>
      <c r="Q64" s="24"/>
      <c r="R64" s="25"/>
      <c r="T64" s="6">
        <v>61</v>
      </c>
      <c r="U64" s="6">
        <f t="shared" si="8"/>
        <v>1.064650843716541</v>
      </c>
      <c r="V64" s="6">
        <f t="shared" si="11"/>
        <v>3499.7969644592818</v>
      </c>
    </row>
    <row r="65" spans="15:22" x14ac:dyDescent="0.3">
      <c r="O65" s="23"/>
      <c r="P65" s="24"/>
      <c r="Q65" s="24"/>
      <c r="R65" s="25"/>
      <c r="T65" s="6">
        <v>62</v>
      </c>
      <c r="U65" s="6">
        <f t="shared" si="8"/>
        <v>1.0821041362364843</v>
      </c>
      <c r="V65" s="6">
        <f t="shared" si="11"/>
        <v>3420.6458632060671</v>
      </c>
    </row>
    <row r="66" spans="15:22" x14ac:dyDescent="0.3">
      <c r="O66" s="23"/>
      <c r="P66" s="24"/>
      <c r="Q66" s="24"/>
      <c r="R66" s="25"/>
      <c r="T66" s="6">
        <v>63</v>
      </c>
      <c r="U66" s="6">
        <f t="shared" si="8"/>
        <v>1.0995574287564276</v>
      </c>
      <c r="V66" s="6">
        <f t="shared" si="11"/>
        <v>3337.3998223019103</v>
      </c>
    </row>
    <row r="67" spans="15:22" x14ac:dyDescent="0.3">
      <c r="O67" s="23"/>
      <c r="P67" s="24"/>
      <c r="Q67" s="24"/>
      <c r="R67" s="25"/>
      <c r="T67" s="6">
        <v>64</v>
      </c>
      <c r="U67" s="6">
        <f t="shared" si="8"/>
        <v>1.1170107212763709</v>
      </c>
      <c r="V67" s="6">
        <f t="shared" ref="V67:V98" si="12">($C$3^2*SIN(U67)*COS(U67)+$C$3*COS(U67)*SQRT($C$3^2*SIN(U67)^2+2*$C$4*$C$7))/$C$4</f>
        <v>3250.1567950427775</v>
      </c>
    </row>
    <row r="68" spans="15:22" x14ac:dyDescent="0.3">
      <c r="O68" s="23"/>
      <c r="P68" s="24"/>
      <c r="Q68" s="24"/>
      <c r="R68" s="25"/>
      <c r="T68" s="6">
        <v>65</v>
      </c>
      <c r="U68" s="6">
        <f t="shared" ref="U68:U93" si="13">T68*PI()/180</f>
        <v>1.1344640137963142</v>
      </c>
      <c r="V68" s="6">
        <f t="shared" si="12"/>
        <v>3159.019719553301</v>
      </c>
    </row>
    <row r="69" spans="15:22" x14ac:dyDescent="0.3">
      <c r="O69" s="26"/>
      <c r="P69" s="27"/>
      <c r="Q69" s="27"/>
      <c r="R69" s="28"/>
      <c r="T69" s="6">
        <v>66</v>
      </c>
      <c r="U69" s="6">
        <f t="shared" si="13"/>
        <v>1.1519173063162575</v>
      </c>
      <c r="V69" s="6">
        <f t="shared" si="12"/>
        <v>3064.0963849630111</v>
      </c>
    </row>
    <row r="70" spans="15:22" x14ac:dyDescent="0.3">
      <c r="T70" s="6">
        <v>67</v>
      </c>
      <c r="U70" s="6">
        <f t="shared" si="13"/>
        <v>1.1693705988362006</v>
      </c>
      <c r="V70" s="6">
        <f t="shared" si="12"/>
        <v>2965.4992923007812</v>
      </c>
    </row>
    <row r="71" spans="15:22" x14ac:dyDescent="0.3">
      <c r="T71" s="6">
        <v>68</v>
      </c>
      <c r="U71" s="6">
        <f t="shared" si="13"/>
        <v>1.1868238913561442</v>
      </c>
      <c r="V71" s="6">
        <f t="shared" si="12"/>
        <v>2863.3455102158105</v>
      </c>
    </row>
    <row r="72" spans="15:22" x14ac:dyDescent="0.3">
      <c r="T72" s="6">
        <v>69</v>
      </c>
      <c r="U72" s="6">
        <f t="shared" si="13"/>
        <v>1.2042771838760873</v>
      </c>
      <c r="V72" s="6">
        <f t="shared" si="12"/>
        <v>2757.7565256461908</v>
      </c>
    </row>
    <row r="73" spans="15:22" x14ac:dyDescent="0.3">
      <c r="T73" s="6">
        <v>70</v>
      </c>
      <c r="U73" s="6">
        <f t="shared" si="13"/>
        <v>1.2217304763960306</v>
      </c>
      <c r="V73" s="6">
        <f t="shared" si="12"/>
        <v>2648.8580895677405</v>
      </c>
    </row>
    <row r="74" spans="15:22" x14ac:dyDescent="0.3">
      <c r="T74" s="6">
        <v>71</v>
      </c>
      <c r="U74" s="6">
        <f t="shared" si="13"/>
        <v>1.2391837689159739</v>
      </c>
      <c r="V74" s="6">
        <f t="shared" si="12"/>
        <v>2536.7800579668938</v>
      </c>
    </row>
    <row r="75" spans="15:22" x14ac:dyDescent="0.3">
      <c r="T75" s="6">
        <v>72</v>
      </c>
      <c r="U75" s="6">
        <f t="shared" si="13"/>
        <v>1.2566370614359172</v>
      </c>
      <c r="V75" s="6">
        <f t="shared" si="12"/>
        <v>2421.6562281914266</v>
      </c>
    </row>
    <row r="76" spans="15:22" x14ac:dyDescent="0.3">
      <c r="T76" s="6">
        <v>73</v>
      </c>
      <c r="U76" s="6">
        <f t="shared" si="13"/>
        <v>1.2740903539558606</v>
      </c>
      <c r="V76" s="6">
        <f t="shared" si="12"/>
        <v>2303.6241708424236</v>
      </c>
    </row>
    <row r="77" spans="15:22" x14ac:dyDescent="0.3">
      <c r="T77" s="6">
        <v>74</v>
      </c>
      <c r="U77" s="6">
        <f t="shared" si="13"/>
        <v>1.2915436464758039</v>
      </c>
      <c r="V77" s="6">
        <f t="shared" si="12"/>
        <v>2182.8250573796163</v>
      </c>
    </row>
    <row r="78" spans="15:22" x14ac:dyDescent="0.3">
      <c r="T78" s="6">
        <v>75</v>
      </c>
      <c r="U78" s="6">
        <f t="shared" si="13"/>
        <v>1.3089969389957472</v>
      </c>
      <c r="V78" s="6">
        <f t="shared" si="12"/>
        <v>2059.4034836205346</v>
      </c>
    </row>
    <row r="79" spans="15:22" x14ac:dyDescent="0.3">
      <c r="T79" s="6">
        <v>76</v>
      </c>
      <c r="U79" s="6">
        <f t="shared" si="13"/>
        <v>1.3264502315156903</v>
      </c>
      <c r="V79" s="6">
        <f t="shared" si="12"/>
        <v>1933.5072893215104</v>
      </c>
    </row>
    <row r="80" spans="15:22" x14ac:dyDescent="0.3">
      <c r="T80" s="6">
        <v>77</v>
      </c>
      <c r="U80" s="6">
        <f t="shared" si="13"/>
        <v>1.3439035240356338</v>
      </c>
      <c r="V80" s="6">
        <f t="shared" si="12"/>
        <v>1805.287374035734</v>
      </c>
    </row>
    <row r="81" spans="20:22" x14ac:dyDescent="0.3">
      <c r="T81" s="6">
        <v>78</v>
      </c>
      <c r="U81" s="6">
        <f t="shared" si="13"/>
        <v>1.3613568165555769</v>
      </c>
      <c r="V81" s="6">
        <f t="shared" si="12"/>
        <v>1674.8975094502064</v>
      </c>
    </row>
    <row r="82" spans="20:22" x14ac:dyDescent="0.3">
      <c r="T82" s="6">
        <v>79</v>
      </c>
      <c r="U82" s="6">
        <f t="shared" si="13"/>
        <v>1.3788101090755203</v>
      </c>
      <c r="V82" s="6">
        <f t="shared" si="12"/>
        <v>1542.4941484094657</v>
      </c>
    </row>
    <row r="83" spans="20:22" x14ac:dyDescent="0.3">
      <c r="T83" s="6">
        <v>80</v>
      </c>
      <c r="U83" s="6">
        <f t="shared" si="13"/>
        <v>1.3962634015954636</v>
      </c>
      <c r="V83" s="6">
        <f t="shared" si="12"/>
        <v>1408.236230839778</v>
      </c>
    </row>
    <row r="84" spans="20:22" x14ac:dyDescent="0.3">
      <c r="T84" s="6">
        <v>81</v>
      </c>
      <c r="U84" s="6">
        <f t="shared" si="13"/>
        <v>1.4137166941154069</v>
      </c>
      <c r="V84" s="6">
        <f t="shared" si="12"/>
        <v>1272.2849867925554</v>
      </c>
    </row>
    <row r="85" spans="20:22" x14ac:dyDescent="0.3">
      <c r="T85" s="6">
        <v>82</v>
      </c>
      <c r="U85" s="6">
        <f t="shared" si="13"/>
        <v>1.43116998663535</v>
      </c>
      <c r="V85" s="6">
        <f t="shared" si="12"/>
        <v>1134.8037368306166</v>
      </c>
    </row>
    <row r="86" spans="20:22" x14ac:dyDescent="0.3">
      <c r="T86" s="6">
        <v>83</v>
      </c>
      <c r="U86" s="6">
        <f t="shared" si="13"/>
        <v>1.4486232791552935</v>
      </c>
      <c r="V86" s="6">
        <f t="shared" si="12"/>
        <v>995.9576899852218</v>
      </c>
    </row>
    <row r="87" spans="20:22" x14ac:dyDescent="0.3">
      <c r="T87" s="6">
        <v>84</v>
      </c>
      <c r="U87" s="6">
        <f t="shared" si="13"/>
        <v>1.4660765716752369</v>
      </c>
      <c r="V87" s="6">
        <f t="shared" si="12"/>
        <v>855.91373951577259</v>
      </c>
    </row>
    <row r="88" spans="20:22" x14ac:dyDescent="0.3">
      <c r="T88" s="6">
        <v>85</v>
      </c>
      <c r="U88" s="6">
        <f t="shared" si="13"/>
        <v>1.4835298641951802</v>
      </c>
      <c r="V88" s="6">
        <f t="shared" si="12"/>
        <v>714.84025670750304</v>
      </c>
    </row>
    <row r="89" spans="20:22" x14ac:dyDescent="0.3">
      <c r="T89" s="6">
        <v>86</v>
      </c>
      <c r="U89" s="6">
        <f t="shared" si="13"/>
        <v>1.5009831567151233</v>
      </c>
      <c r="V89" s="6">
        <f t="shared" si="12"/>
        <v>572.90688294571305</v>
      </c>
    </row>
    <row r="90" spans="20:22" x14ac:dyDescent="0.3">
      <c r="T90" s="6">
        <v>87</v>
      </c>
      <c r="U90" s="6">
        <f t="shared" si="13"/>
        <v>1.5184364492350666</v>
      </c>
      <c r="V90" s="6">
        <f t="shared" si="12"/>
        <v>430.28432030770085</v>
      </c>
    </row>
    <row r="91" spans="20:22" x14ac:dyDescent="0.3">
      <c r="T91" s="6">
        <v>88</v>
      </c>
      <c r="U91" s="6">
        <f t="shared" si="13"/>
        <v>1.5358897417550099</v>
      </c>
      <c r="V91" s="6">
        <f t="shared" si="12"/>
        <v>287.14412091595437</v>
      </c>
    </row>
    <row r="92" spans="20:22" x14ac:dyDescent="0.3">
      <c r="T92" s="6">
        <v>89</v>
      </c>
      <c r="U92" s="6">
        <f t="shared" si="13"/>
        <v>1.5533430342749535</v>
      </c>
      <c r="V92" s="6">
        <f t="shared" si="12"/>
        <v>143.65847529800953</v>
      </c>
    </row>
    <row r="93" spans="20:22" x14ac:dyDescent="0.3">
      <c r="T93" s="6">
        <v>90</v>
      </c>
      <c r="U93" s="6">
        <f t="shared" si="13"/>
        <v>1.5707963267948966</v>
      </c>
      <c r="V93" s="6">
        <f t="shared" si="12"/>
        <v>5.0431246106388027E-13</v>
      </c>
    </row>
  </sheetData>
  <mergeCells count="16">
    <mergeCell ref="A13:C13"/>
    <mergeCell ref="N1:Q1"/>
    <mergeCell ref="A14:C14"/>
    <mergeCell ref="A16:B16"/>
    <mergeCell ref="AG1:AI1"/>
    <mergeCell ref="A10:C10"/>
    <mergeCell ref="A11:C11"/>
    <mergeCell ref="A12:C12"/>
    <mergeCell ref="T1:V1"/>
    <mergeCell ref="A9:D9"/>
    <mergeCell ref="A2:C2"/>
    <mergeCell ref="A3:B3"/>
    <mergeCell ref="A4:B4"/>
    <mergeCell ref="A5:B5"/>
    <mergeCell ref="A6:B6"/>
    <mergeCell ref="A7:B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E703-A10A-4717-A8A3-8A10AB756DE7}">
  <dimension ref="B2:P37"/>
  <sheetViews>
    <sheetView zoomScale="55" zoomScaleNormal="55" workbookViewId="0">
      <selection activeCell="T29" sqref="T29"/>
    </sheetView>
  </sheetViews>
  <sheetFormatPr defaultRowHeight="17.399999999999999" x14ac:dyDescent="0.3"/>
  <cols>
    <col min="1" max="3" width="8.88671875" style="1"/>
    <col min="4" max="4" width="15.109375" style="1" bestFit="1" customWidth="1"/>
    <col min="5" max="16384" width="8.88671875" style="1"/>
  </cols>
  <sheetData>
    <row r="2" spans="2:16" x14ac:dyDescent="0.3">
      <c r="B2" s="61" t="s">
        <v>3</v>
      </c>
      <c r="C2" s="75"/>
      <c r="D2" s="62"/>
      <c r="F2" s="61" t="s">
        <v>26</v>
      </c>
      <c r="G2" s="75"/>
      <c r="H2" s="75"/>
      <c r="I2" s="75"/>
      <c r="J2" s="62"/>
      <c r="L2" s="61" t="s">
        <v>41</v>
      </c>
      <c r="M2" s="75"/>
      <c r="N2" s="75"/>
      <c r="O2" s="75"/>
      <c r="P2" s="62"/>
    </row>
    <row r="3" spans="2:16" x14ac:dyDescent="0.3">
      <c r="B3" s="64" t="s">
        <v>21</v>
      </c>
      <c r="C3" s="66"/>
      <c r="D3" s="3">
        <v>7.62</v>
      </c>
      <c r="F3" s="35" t="s">
        <v>27</v>
      </c>
      <c r="G3" s="40" t="s">
        <v>28</v>
      </c>
      <c r="H3" s="36"/>
      <c r="I3" s="36"/>
      <c r="J3" s="37"/>
      <c r="L3" s="35"/>
      <c r="M3" s="42"/>
      <c r="N3" s="42"/>
      <c r="O3" s="42"/>
      <c r="P3" s="37"/>
    </row>
    <row r="4" spans="2:16" x14ac:dyDescent="0.3">
      <c r="B4" s="53" t="s">
        <v>23</v>
      </c>
      <c r="C4" s="55"/>
      <c r="D4" s="4">
        <v>9.6</v>
      </c>
      <c r="F4" s="38" t="s">
        <v>22</v>
      </c>
      <c r="G4" s="53" t="s">
        <v>29</v>
      </c>
      <c r="H4" s="54"/>
      <c r="I4" s="54"/>
      <c r="J4" s="55"/>
      <c r="L4" s="38"/>
      <c r="M4" s="43"/>
      <c r="N4" s="43"/>
      <c r="O4" s="43"/>
      <c r="P4" s="44"/>
    </row>
    <row r="5" spans="2:16" x14ac:dyDescent="0.3">
      <c r="B5" s="53" t="s">
        <v>4</v>
      </c>
      <c r="C5" s="55"/>
      <c r="D5" s="4">
        <v>830</v>
      </c>
      <c r="F5" s="38" t="s">
        <v>30</v>
      </c>
      <c r="G5" s="53" t="s">
        <v>35</v>
      </c>
      <c r="H5" s="54"/>
      <c r="I5" s="54"/>
      <c r="J5" s="55"/>
      <c r="L5" s="39"/>
      <c r="M5" s="45"/>
      <c r="N5" s="45"/>
      <c r="O5" s="45"/>
      <c r="P5" s="2"/>
    </row>
    <row r="6" spans="2:16" x14ac:dyDescent="0.3">
      <c r="B6" s="53" t="s">
        <v>25</v>
      </c>
      <c r="C6" s="55"/>
      <c r="D6" s="4">
        <v>800</v>
      </c>
      <c r="F6" s="38" t="s">
        <v>31</v>
      </c>
      <c r="G6" s="53" t="s">
        <v>32</v>
      </c>
      <c r="H6" s="54"/>
      <c r="I6" s="54"/>
      <c r="J6" s="55"/>
      <c r="L6" s="35" t="s">
        <v>42</v>
      </c>
      <c r="M6" s="42"/>
      <c r="N6" s="42"/>
      <c r="O6" s="42"/>
      <c r="P6" s="37"/>
    </row>
    <row r="7" spans="2:16" x14ac:dyDescent="0.3">
      <c r="B7" s="53" t="s">
        <v>30</v>
      </c>
      <c r="C7" s="55"/>
      <c r="D7" s="4">
        <v>0.29499999999999998</v>
      </c>
      <c r="F7" s="38" t="s">
        <v>33</v>
      </c>
      <c r="G7" s="53" t="s">
        <v>34</v>
      </c>
      <c r="H7" s="54"/>
      <c r="I7" s="54"/>
      <c r="J7" s="55"/>
      <c r="L7" s="38"/>
      <c r="M7" s="43"/>
      <c r="N7" s="43"/>
      <c r="O7" s="43"/>
      <c r="P7" s="44"/>
    </row>
    <row r="8" spans="2:16" x14ac:dyDescent="0.3">
      <c r="B8" s="53" t="s">
        <v>37</v>
      </c>
      <c r="C8" s="55"/>
      <c r="D8" s="4">
        <v>1.2250000000000001</v>
      </c>
      <c r="F8" s="38" t="s">
        <v>39</v>
      </c>
      <c r="G8" s="53" t="s">
        <v>40</v>
      </c>
      <c r="H8" s="54"/>
      <c r="I8" s="54"/>
      <c r="J8" s="55"/>
      <c r="L8" s="38"/>
      <c r="M8" s="43"/>
      <c r="N8" s="43"/>
      <c r="O8" s="43"/>
      <c r="P8" s="44"/>
    </row>
    <row r="9" spans="2:16" x14ac:dyDescent="0.3">
      <c r="B9" s="53" t="s">
        <v>38</v>
      </c>
      <c r="C9" s="55"/>
      <c r="D9" s="4">
        <f>4.56*10^-5</f>
        <v>4.5599999999999997E-5</v>
      </c>
      <c r="F9" s="4" t="s">
        <v>24</v>
      </c>
      <c r="G9" s="53" t="s">
        <v>36</v>
      </c>
      <c r="H9" s="54"/>
      <c r="I9" s="54"/>
      <c r="J9" s="55"/>
      <c r="L9" s="39"/>
      <c r="M9" s="45"/>
      <c r="N9" s="45"/>
      <c r="O9" s="45"/>
      <c r="P9" s="2"/>
    </row>
    <row r="10" spans="2:16" x14ac:dyDescent="0.3">
      <c r="B10" s="58" t="s">
        <v>43</v>
      </c>
      <c r="C10" s="60"/>
      <c r="D10" s="5">
        <v>600</v>
      </c>
      <c r="F10" s="4" t="s">
        <v>43</v>
      </c>
      <c r="G10" s="38" t="s">
        <v>44</v>
      </c>
      <c r="H10" s="43"/>
      <c r="I10" s="43"/>
      <c r="J10" s="44"/>
      <c r="L10" s="35"/>
      <c r="M10" s="42"/>
      <c r="N10" s="42"/>
      <c r="O10" s="42"/>
      <c r="P10" s="37"/>
    </row>
    <row r="11" spans="2:16" x14ac:dyDescent="0.3">
      <c r="F11" s="5" t="s">
        <v>0</v>
      </c>
      <c r="G11" s="58" t="s">
        <v>46</v>
      </c>
      <c r="H11" s="59"/>
      <c r="I11" s="59"/>
      <c r="J11" s="60"/>
      <c r="L11" s="38"/>
      <c r="M11" s="43"/>
      <c r="N11" s="43"/>
      <c r="O11" s="43"/>
      <c r="P11" s="44"/>
    </row>
    <row r="12" spans="2:16" x14ac:dyDescent="0.3">
      <c r="I12" s="41"/>
      <c r="L12" s="39"/>
      <c r="M12" s="45"/>
      <c r="N12" s="45"/>
      <c r="O12" s="45"/>
      <c r="P12" s="2"/>
    </row>
    <row r="13" spans="2:16" x14ac:dyDescent="0.3">
      <c r="B13" s="76" t="s">
        <v>6</v>
      </c>
      <c r="C13" s="77"/>
      <c r="D13" s="78"/>
      <c r="I13" s="41"/>
      <c r="L13" s="35"/>
      <c r="M13" s="42"/>
      <c r="N13" s="42"/>
      <c r="O13" s="42"/>
      <c r="P13" s="37"/>
    </row>
    <row r="14" spans="2:16" x14ac:dyDescent="0.3">
      <c r="B14" s="64" t="s">
        <v>45</v>
      </c>
      <c r="C14" s="66"/>
      <c r="D14" s="3">
        <f>(D5+D10)/2</f>
        <v>715</v>
      </c>
      <c r="I14" s="41"/>
      <c r="L14" s="38"/>
      <c r="M14" s="43"/>
      <c r="N14" s="43"/>
      <c r="O14" s="43"/>
      <c r="P14" s="44"/>
    </row>
    <row r="15" spans="2:16" x14ac:dyDescent="0.3">
      <c r="B15" s="58" t="s">
        <v>47</v>
      </c>
      <c r="C15" s="60"/>
      <c r="D15" s="5">
        <f>D6/D14</f>
        <v>1.118881118881119</v>
      </c>
      <c r="L15" s="39"/>
      <c r="M15" s="45"/>
      <c r="N15" s="45"/>
      <c r="O15" s="45"/>
      <c r="P15" s="2"/>
    </row>
    <row r="16" spans="2:16" x14ac:dyDescent="0.3">
      <c r="L16" s="35"/>
      <c r="M16" s="42"/>
      <c r="N16" s="42"/>
      <c r="O16" s="42"/>
      <c r="P16" s="37"/>
    </row>
    <row r="17" spans="2:16" x14ac:dyDescent="0.3">
      <c r="L17" s="38"/>
      <c r="M17" s="43"/>
      <c r="N17" s="43"/>
      <c r="O17" s="43"/>
      <c r="P17" s="44"/>
    </row>
    <row r="18" spans="2:16" x14ac:dyDescent="0.3">
      <c r="L18" s="39"/>
      <c r="M18" s="45"/>
      <c r="N18" s="45"/>
      <c r="O18" s="45"/>
      <c r="P18" s="2"/>
    </row>
    <row r="21" spans="2:16" x14ac:dyDescent="0.3">
      <c r="B21" s="73" t="s">
        <v>48</v>
      </c>
      <c r="C21" s="74"/>
      <c r="D21" s="46" t="s">
        <v>49</v>
      </c>
    </row>
    <row r="22" spans="2:16" x14ac:dyDescent="0.3">
      <c r="B22" s="69">
        <v>0</v>
      </c>
      <c r="C22" s="70"/>
      <c r="D22" s="47">
        <f>$D$15*B22</f>
        <v>0</v>
      </c>
    </row>
    <row r="23" spans="2:16" x14ac:dyDescent="0.3">
      <c r="B23" s="69">
        <v>1</v>
      </c>
      <c r="C23" s="70"/>
      <c r="D23" s="47">
        <f>$D$15*B23</f>
        <v>1.118881118881119</v>
      </c>
    </row>
    <row r="24" spans="2:16" x14ac:dyDescent="0.3">
      <c r="B24" s="69">
        <v>2</v>
      </c>
      <c r="C24" s="70"/>
      <c r="D24" s="47">
        <f t="shared" ref="D24:D37" si="0">$D$15*B24</f>
        <v>2.2377622377622379</v>
      </c>
    </row>
    <row r="25" spans="2:16" x14ac:dyDescent="0.3">
      <c r="B25" s="69">
        <v>3</v>
      </c>
      <c r="C25" s="70"/>
      <c r="D25" s="47">
        <f t="shared" si="0"/>
        <v>3.3566433566433567</v>
      </c>
    </row>
    <row r="26" spans="2:16" x14ac:dyDescent="0.3">
      <c r="B26" s="69">
        <v>4</v>
      </c>
      <c r="C26" s="70"/>
      <c r="D26" s="47">
        <f t="shared" si="0"/>
        <v>4.4755244755244759</v>
      </c>
    </row>
    <row r="27" spans="2:16" x14ac:dyDescent="0.3">
      <c r="B27" s="69">
        <v>5</v>
      </c>
      <c r="C27" s="70"/>
      <c r="D27" s="47">
        <f t="shared" si="0"/>
        <v>5.594405594405595</v>
      </c>
    </row>
    <row r="28" spans="2:16" x14ac:dyDescent="0.3">
      <c r="B28" s="69">
        <v>6</v>
      </c>
      <c r="C28" s="70"/>
      <c r="D28" s="47">
        <f t="shared" si="0"/>
        <v>6.7132867132867133</v>
      </c>
    </row>
    <row r="29" spans="2:16" x14ac:dyDescent="0.3">
      <c r="B29" s="69">
        <v>7</v>
      </c>
      <c r="C29" s="70"/>
      <c r="D29" s="47">
        <f t="shared" si="0"/>
        <v>7.8321678321678325</v>
      </c>
    </row>
    <row r="30" spans="2:16" x14ac:dyDescent="0.3">
      <c r="B30" s="69">
        <v>8</v>
      </c>
      <c r="C30" s="70"/>
      <c r="D30" s="47">
        <f t="shared" si="0"/>
        <v>8.9510489510489517</v>
      </c>
    </row>
    <row r="31" spans="2:16" x14ac:dyDescent="0.3">
      <c r="B31" s="69">
        <v>9</v>
      </c>
      <c r="C31" s="70"/>
      <c r="D31" s="47">
        <f t="shared" si="0"/>
        <v>10.06993006993007</v>
      </c>
    </row>
    <row r="32" spans="2:16" x14ac:dyDescent="0.3">
      <c r="B32" s="69">
        <v>10</v>
      </c>
      <c r="C32" s="70"/>
      <c r="D32" s="47">
        <f t="shared" si="0"/>
        <v>11.18881118881119</v>
      </c>
    </row>
    <row r="33" spans="2:4" x14ac:dyDescent="0.3">
      <c r="B33" s="69">
        <v>11</v>
      </c>
      <c r="C33" s="70"/>
      <c r="D33" s="47">
        <f t="shared" si="0"/>
        <v>12.307692307692308</v>
      </c>
    </row>
    <row r="34" spans="2:4" x14ac:dyDescent="0.3">
      <c r="B34" s="69">
        <v>12</v>
      </c>
      <c r="C34" s="70"/>
      <c r="D34" s="47">
        <f t="shared" si="0"/>
        <v>13.426573426573427</v>
      </c>
    </row>
    <row r="35" spans="2:4" x14ac:dyDescent="0.3">
      <c r="B35" s="69">
        <v>13</v>
      </c>
      <c r="C35" s="70"/>
      <c r="D35" s="47">
        <f t="shared" si="0"/>
        <v>14.545454545454547</v>
      </c>
    </row>
    <row r="36" spans="2:4" x14ac:dyDescent="0.3">
      <c r="B36" s="69">
        <v>14</v>
      </c>
      <c r="C36" s="70"/>
      <c r="D36" s="47">
        <f t="shared" si="0"/>
        <v>15.664335664335665</v>
      </c>
    </row>
    <row r="37" spans="2:4" x14ac:dyDescent="0.3">
      <c r="B37" s="71">
        <v>15</v>
      </c>
      <c r="C37" s="72"/>
      <c r="D37" s="48">
        <f t="shared" si="0"/>
        <v>16.783216783216783</v>
      </c>
    </row>
  </sheetData>
  <mergeCells count="38">
    <mergeCell ref="G7:J7"/>
    <mergeCell ref="G9:J9"/>
    <mergeCell ref="B7:C7"/>
    <mergeCell ref="L2:P2"/>
    <mergeCell ref="G11:J11"/>
    <mergeCell ref="B10:C10"/>
    <mergeCell ref="B14:C14"/>
    <mergeCell ref="F2:J2"/>
    <mergeCell ref="G4:J4"/>
    <mergeCell ref="B2:D2"/>
    <mergeCell ref="B3:C3"/>
    <mergeCell ref="B4:C4"/>
    <mergeCell ref="B5:C5"/>
    <mergeCell ref="B6:C6"/>
    <mergeCell ref="B13:D13"/>
    <mergeCell ref="B9:C9"/>
    <mergeCell ref="G8:J8"/>
    <mergeCell ref="B8:C8"/>
    <mergeCell ref="G5:J5"/>
    <mergeCell ref="G6:J6"/>
    <mergeCell ref="B15:C15"/>
    <mergeCell ref="B21:C21"/>
    <mergeCell ref="B22:C22"/>
    <mergeCell ref="B23:C23"/>
    <mergeCell ref="B24:C24"/>
    <mergeCell ref="B25:C25"/>
    <mergeCell ref="B26:C26"/>
    <mergeCell ref="B27:C27"/>
    <mergeCell ref="B28:C28"/>
    <mergeCell ref="B30:C30"/>
    <mergeCell ref="B29:C29"/>
    <mergeCell ref="B36:C36"/>
    <mergeCell ref="B37:C37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2024-10-18T06:58:21Z</dcterms:created>
  <dcterms:modified xsi:type="dcterms:W3CDTF">2024-10-25T11:12:22Z</dcterms:modified>
</cp:coreProperties>
</file>